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aorlando/Development/pebblepost/java/cpp_sync_lambda/tmp/"/>
    </mc:Choice>
  </mc:AlternateContent>
  <xr:revisionPtr revIDLastSave="0" documentId="13_ncr:1_{0013F7B8-475A-7443-91C5-2594FC5795F6}" xr6:coauthVersionLast="45" xr6:coauthVersionMax="45" xr10:uidLastSave="{00000000-0000-0000-0000-000000000000}"/>
  <bookViews>
    <workbookView xWindow="6400" yWindow="460" windowWidth="38400" windowHeight="21800" tabRatio="848" activeTab="4" xr2:uid="{00000000-000D-0000-FFFF-FFFF00000000}"/>
  </bookViews>
  <sheets>
    <sheet name="PP Brands_JS On page_5.14" sheetId="15" state="hidden" r:id="rId1"/>
    <sheet name="JS Data" sheetId="21" state="hidden" r:id="rId2"/>
    <sheet name="PDM - Postcards" sheetId="6" r:id="rId3"/>
    <sheet name="PDM - Catalogs-Folds" sheetId="7" r:id="rId4"/>
    <sheet name="CPP - Postcards" sheetId="5" r:id="rId5"/>
    <sheet name="CPP - Catalogs-Folds" sheetId="8" r:id="rId6"/>
  </sheets>
  <externalReferences>
    <externalReference r:id="rId7"/>
  </externalReferences>
  <definedNames>
    <definedName name="_xlnm._FilterDatabase" localSheetId="0" hidden="1">'PP Brands_JS On page_5.14'!$A$1:$C$326</definedName>
  </definedNames>
  <calcPr calcId="191029"/>
  <customWorkbookViews>
    <customWorkbookView name="Filter 1" guid="{873C3FB2-3927-419E-B6F5-9D6707B40B4F}" maximized="1" windowWidth="0" windowHeight="0" activeSheetId="0"/>
  </customWorkbookViews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526" i="7" l="1"/>
  <c r="AN526" i="7"/>
  <c r="AM526" i="7"/>
  <c r="AL526" i="7"/>
  <c r="AK526" i="7"/>
  <c r="AJ526" i="7"/>
  <c r="AI526" i="7"/>
  <c r="AH526" i="7"/>
  <c r="AG526" i="7"/>
  <c r="AF526" i="7"/>
  <c r="AE526" i="7"/>
  <c r="AD526" i="7"/>
  <c r="AC526" i="7"/>
  <c r="AR526" i="7" s="1"/>
  <c r="AB526" i="7"/>
  <c r="AA526" i="7"/>
  <c r="Z526" i="7"/>
  <c r="Y526" i="7"/>
  <c r="X526" i="7"/>
  <c r="W526" i="7"/>
  <c r="V526" i="7"/>
  <c r="U526" i="7"/>
  <c r="T526" i="7"/>
  <c r="S526" i="7"/>
  <c r="R526" i="7"/>
  <c r="Q526" i="7"/>
  <c r="AQ526" i="7" s="1"/>
  <c r="P526" i="7"/>
  <c r="O526" i="7"/>
  <c r="N526" i="7"/>
  <c r="M526" i="7"/>
  <c r="L526" i="7"/>
  <c r="K526" i="7"/>
  <c r="J526" i="7"/>
  <c r="I526" i="7"/>
  <c r="H526" i="7"/>
  <c r="G526" i="7"/>
  <c r="F526" i="7"/>
  <c r="E526" i="7"/>
  <c r="AP526" i="7" s="1"/>
  <c r="AR525" i="7"/>
  <c r="AQ525" i="7"/>
  <c r="AP525" i="7"/>
  <c r="AO525" i="7"/>
  <c r="AR524" i="7"/>
  <c r="AQ524" i="7"/>
  <c r="AP524" i="7"/>
  <c r="AO524" i="7"/>
  <c r="AR523" i="7"/>
  <c r="AQ523" i="7"/>
  <c r="AP523" i="7"/>
  <c r="AO523" i="7"/>
  <c r="AR522" i="7"/>
  <c r="AQ522" i="7"/>
  <c r="AP522" i="7"/>
  <c r="AO522" i="7"/>
  <c r="AR521" i="7"/>
  <c r="AQ521" i="7"/>
  <c r="AP521" i="7"/>
  <c r="AO521" i="7"/>
  <c r="AR520" i="7"/>
  <c r="AQ520" i="7"/>
  <c r="AP520" i="7"/>
  <c r="AO520" i="7"/>
  <c r="AR519" i="7"/>
  <c r="AQ519" i="7"/>
  <c r="AP519" i="7"/>
  <c r="AO519" i="7"/>
  <c r="AR518" i="7"/>
  <c r="AQ518" i="7"/>
  <c r="AP518" i="7"/>
  <c r="AO518" i="7"/>
  <c r="AR517" i="7"/>
  <c r="AQ517" i="7"/>
  <c r="AP517" i="7"/>
  <c r="AO517" i="7"/>
  <c r="AR516" i="7"/>
  <c r="AQ516" i="7"/>
  <c r="AP516" i="7"/>
  <c r="AO516" i="7"/>
  <c r="AR515" i="7"/>
  <c r="AQ515" i="7"/>
  <c r="AP515" i="7"/>
  <c r="AO515" i="7"/>
  <c r="AR514" i="7"/>
  <c r="AQ514" i="7"/>
  <c r="AP514" i="7"/>
  <c r="AO514" i="7"/>
  <c r="AR513" i="7"/>
  <c r="AQ513" i="7"/>
  <c r="AP513" i="7"/>
  <c r="AO513" i="7"/>
  <c r="AR512" i="7"/>
  <c r="AQ512" i="7"/>
  <c r="AP512" i="7"/>
  <c r="AO512" i="7"/>
  <c r="AR511" i="7"/>
  <c r="AQ511" i="7"/>
  <c r="AP511" i="7"/>
  <c r="AO511" i="7"/>
  <c r="AR510" i="7"/>
  <c r="AQ510" i="7"/>
  <c r="AP510" i="7"/>
  <c r="AO510" i="7"/>
  <c r="AR509" i="7"/>
  <c r="AQ509" i="7"/>
  <c r="AP509" i="7"/>
  <c r="AO509" i="7"/>
  <c r="AR508" i="7"/>
  <c r="AQ508" i="7"/>
  <c r="AP508" i="7"/>
  <c r="AO508" i="7"/>
  <c r="AR507" i="7"/>
  <c r="AQ507" i="7"/>
  <c r="AP507" i="7"/>
  <c r="AO507" i="7"/>
  <c r="AR506" i="7"/>
  <c r="AQ506" i="7"/>
  <c r="AP506" i="7"/>
  <c r="AO506" i="7"/>
  <c r="AR505" i="7"/>
  <c r="AQ505" i="7"/>
  <c r="AP505" i="7"/>
  <c r="AO505" i="7"/>
  <c r="AR504" i="7"/>
  <c r="AQ504" i="7"/>
  <c r="AP504" i="7"/>
  <c r="AO504" i="7"/>
  <c r="AR503" i="7"/>
  <c r="AQ503" i="7"/>
  <c r="AP503" i="7"/>
  <c r="AO503" i="7"/>
  <c r="AR502" i="7"/>
  <c r="AQ502" i="7"/>
  <c r="AP502" i="7"/>
  <c r="AO502" i="7"/>
  <c r="AR501" i="7"/>
  <c r="AQ501" i="7"/>
  <c r="AP501" i="7"/>
  <c r="AO501" i="7"/>
  <c r="AR500" i="7"/>
  <c r="AQ500" i="7"/>
  <c r="AP500" i="7"/>
  <c r="AO500" i="7"/>
  <c r="AR499" i="7"/>
  <c r="AQ499" i="7"/>
  <c r="AP499" i="7"/>
  <c r="AO499" i="7"/>
  <c r="AR498" i="7"/>
  <c r="AQ498" i="7"/>
  <c r="AP498" i="7"/>
  <c r="AO498" i="7"/>
  <c r="AR497" i="7"/>
  <c r="AQ497" i="7"/>
  <c r="AP497" i="7"/>
  <c r="AO497" i="7"/>
  <c r="AR496" i="7"/>
  <c r="AQ496" i="7"/>
  <c r="AP496" i="7"/>
  <c r="AO496" i="7"/>
  <c r="AR495" i="7"/>
  <c r="AQ495" i="7"/>
  <c r="AP495" i="7"/>
  <c r="AO495" i="7"/>
  <c r="AR494" i="7"/>
  <c r="AQ494" i="7"/>
  <c r="AP494" i="7"/>
  <c r="AO494" i="7"/>
  <c r="AR493" i="7"/>
  <c r="AQ493" i="7"/>
  <c r="AP493" i="7"/>
  <c r="AO493" i="7"/>
  <c r="AR492" i="7"/>
  <c r="AQ492" i="7"/>
  <c r="AP492" i="7"/>
  <c r="AO492" i="7"/>
  <c r="AR491" i="7"/>
  <c r="AQ491" i="7"/>
  <c r="AP491" i="7"/>
  <c r="AO491" i="7"/>
  <c r="AR490" i="7"/>
  <c r="AQ490" i="7"/>
  <c r="AP490" i="7"/>
  <c r="AO490" i="7"/>
  <c r="AR489" i="7"/>
  <c r="AQ489" i="7"/>
  <c r="AP489" i="7"/>
  <c r="AO489" i="7"/>
  <c r="AR488" i="7"/>
  <c r="AQ488" i="7"/>
  <c r="AP488" i="7"/>
  <c r="AO488" i="7"/>
  <c r="AR487" i="7"/>
  <c r="AQ487" i="7"/>
  <c r="AP487" i="7"/>
  <c r="AO487" i="7"/>
  <c r="AR486" i="7"/>
  <c r="AQ486" i="7"/>
  <c r="AP486" i="7"/>
  <c r="AO486" i="7"/>
  <c r="AR485" i="7"/>
  <c r="AQ485" i="7"/>
  <c r="AP485" i="7"/>
  <c r="AO485" i="7"/>
  <c r="AR484" i="7"/>
  <c r="AQ484" i="7"/>
  <c r="AP484" i="7"/>
  <c r="AO484" i="7"/>
  <c r="AR483" i="7"/>
  <c r="AQ483" i="7"/>
  <c r="AP483" i="7"/>
  <c r="AO483" i="7"/>
  <c r="AR482" i="7"/>
  <c r="AQ482" i="7"/>
  <c r="AP482" i="7"/>
  <c r="AO482" i="7"/>
  <c r="AR481" i="7"/>
  <c r="AQ481" i="7"/>
  <c r="AP481" i="7"/>
  <c r="AO481" i="7"/>
  <c r="AR480" i="7"/>
  <c r="AQ480" i="7"/>
  <c r="AP480" i="7"/>
  <c r="AO480" i="7"/>
  <c r="AR479" i="7"/>
  <c r="AQ479" i="7"/>
  <c r="AP479" i="7"/>
  <c r="AO479" i="7"/>
  <c r="AR478" i="7"/>
  <c r="AQ478" i="7"/>
  <c r="AP478" i="7"/>
  <c r="AO478" i="7"/>
  <c r="AR477" i="7"/>
  <c r="AQ477" i="7"/>
  <c r="AP477" i="7"/>
  <c r="AO477" i="7"/>
  <c r="AR476" i="7"/>
  <c r="AQ476" i="7"/>
  <c r="AP476" i="7"/>
  <c r="AO476" i="7"/>
  <c r="AR475" i="7"/>
  <c r="AQ475" i="7"/>
  <c r="AP475" i="7"/>
  <c r="AO475" i="7"/>
  <c r="AR474" i="7"/>
  <c r="AQ474" i="7"/>
  <c r="AP474" i="7"/>
  <c r="AO474" i="7"/>
  <c r="AR473" i="7"/>
  <c r="AQ473" i="7"/>
  <c r="AP473" i="7"/>
  <c r="AO473" i="7"/>
  <c r="AR472" i="7"/>
  <c r="AQ472" i="7"/>
  <c r="AP472" i="7"/>
  <c r="AO472" i="7"/>
  <c r="AR471" i="7"/>
  <c r="AQ471" i="7"/>
  <c r="AP471" i="7"/>
  <c r="AO471" i="7"/>
  <c r="AR470" i="7"/>
  <c r="AQ470" i="7"/>
  <c r="AP470" i="7"/>
  <c r="AO470" i="7"/>
  <c r="AR469" i="7"/>
  <c r="AQ469" i="7"/>
  <c r="AP469" i="7"/>
  <c r="AO469" i="7"/>
  <c r="AR468" i="7"/>
  <c r="AQ468" i="7"/>
  <c r="AP468" i="7"/>
  <c r="AO468" i="7"/>
  <c r="AR467" i="7"/>
  <c r="AQ467" i="7"/>
  <c r="AP467" i="7"/>
  <c r="AO467" i="7"/>
  <c r="AR466" i="7"/>
  <c r="AQ466" i="7"/>
  <c r="AP466" i="7"/>
  <c r="AO466" i="7"/>
  <c r="AR465" i="7"/>
  <c r="AQ465" i="7"/>
  <c r="AP465" i="7"/>
  <c r="AO465" i="7"/>
  <c r="AR464" i="7"/>
  <c r="AQ464" i="7"/>
  <c r="AP464" i="7"/>
  <c r="AO464" i="7"/>
  <c r="AR463" i="7"/>
  <c r="AQ463" i="7"/>
  <c r="AP463" i="7"/>
  <c r="AO463" i="7"/>
  <c r="AR462" i="7"/>
  <c r="AQ462" i="7"/>
  <c r="AP462" i="7"/>
  <c r="AO462" i="7"/>
  <c r="AR461" i="7"/>
  <c r="AQ461" i="7"/>
  <c r="AP461" i="7"/>
  <c r="AO461" i="7"/>
  <c r="AR460" i="7"/>
  <c r="AQ460" i="7"/>
  <c r="AP460" i="7"/>
  <c r="AO460" i="7"/>
  <c r="AR459" i="7"/>
  <c r="AQ459" i="7"/>
  <c r="AP459" i="7"/>
  <c r="AO459" i="7"/>
  <c r="AR458" i="7"/>
  <c r="AQ458" i="7"/>
  <c r="AP458" i="7"/>
  <c r="AO458" i="7"/>
  <c r="AR457" i="7"/>
  <c r="AQ457" i="7"/>
  <c r="AP457" i="7"/>
  <c r="AO457" i="7"/>
  <c r="AR456" i="7"/>
  <c r="AQ456" i="7"/>
  <c r="AP456" i="7"/>
  <c r="AO456" i="7"/>
  <c r="AR455" i="7"/>
  <c r="AQ455" i="7"/>
  <c r="AP455" i="7"/>
  <c r="AO455" i="7"/>
  <c r="AR454" i="7"/>
  <c r="AQ454" i="7"/>
  <c r="AP454" i="7"/>
  <c r="AO454" i="7"/>
  <c r="AR453" i="7"/>
  <c r="AQ453" i="7"/>
  <c r="AP453" i="7"/>
  <c r="AO453" i="7"/>
  <c r="AR452" i="7"/>
  <c r="AQ452" i="7"/>
  <c r="AP452" i="7"/>
  <c r="AO452" i="7"/>
  <c r="AR451" i="7"/>
  <c r="AQ451" i="7"/>
  <c r="AP451" i="7"/>
  <c r="AO451" i="7"/>
  <c r="AR450" i="7"/>
  <c r="AQ450" i="7"/>
  <c r="AP450" i="7"/>
  <c r="AO450" i="7"/>
  <c r="AR449" i="7"/>
  <c r="AQ449" i="7"/>
  <c r="AP449" i="7"/>
  <c r="AO449" i="7"/>
  <c r="AR448" i="7"/>
  <c r="AQ448" i="7"/>
  <c r="AP448" i="7"/>
  <c r="AO448" i="7"/>
  <c r="AR447" i="7"/>
  <c r="AQ447" i="7"/>
  <c r="AP447" i="7"/>
  <c r="AO447" i="7"/>
  <c r="AR446" i="7"/>
  <c r="AQ446" i="7"/>
  <c r="AP446" i="7"/>
  <c r="AO446" i="7"/>
  <c r="AR445" i="7"/>
  <c r="AQ445" i="7"/>
  <c r="AP445" i="7"/>
  <c r="AO445" i="7"/>
  <c r="AR444" i="7"/>
  <c r="AQ444" i="7"/>
  <c r="AP444" i="7"/>
  <c r="AO444" i="7"/>
  <c r="AR443" i="7"/>
  <c r="AQ443" i="7"/>
  <c r="AP443" i="7"/>
  <c r="AO443" i="7"/>
  <c r="AR442" i="7"/>
  <c r="AQ442" i="7"/>
  <c r="AP442" i="7"/>
  <c r="AO442" i="7"/>
  <c r="AR441" i="7"/>
  <c r="AQ441" i="7"/>
  <c r="AP441" i="7"/>
  <c r="AO441" i="7"/>
  <c r="AR440" i="7"/>
  <c r="AQ440" i="7"/>
  <c r="AP440" i="7"/>
  <c r="AO440" i="7"/>
  <c r="AR439" i="7"/>
  <c r="AQ439" i="7"/>
  <c r="AP439" i="7"/>
  <c r="AO439" i="7"/>
  <c r="AR438" i="7"/>
  <c r="AQ438" i="7"/>
  <c r="AP438" i="7"/>
  <c r="AO438" i="7"/>
  <c r="AR437" i="7"/>
  <c r="AQ437" i="7"/>
  <c r="AP437" i="7"/>
  <c r="AO437" i="7"/>
  <c r="AR436" i="7"/>
  <c r="AQ436" i="7"/>
  <c r="AP436" i="7"/>
  <c r="AO436" i="7"/>
  <c r="AR435" i="7"/>
  <c r="AQ435" i="7"/>
  <c r="AP435" i="7"/>
  <c r="AO435" i="7"/>
  <c r="AR434" i="7"/>
  <c r="AQ434" i="7"/>
  <c r="AP434" i="7"/>
  <c r="AO434" i="7"/>
  <c r="AR433" i="7"/>
  <c r="AQ433" i="7"/>
  <c r="AP433" i="7"/>
  <c r="AO433" i="7"/>
  <c r="AR432" i="7"/>
  <c r="AQ432" i="7"/>
  <c r="AP432" i="7"/>
  <c r="AO432" i="7"/>
  <c r="AR431" i="7"/>
  <c r="AQ431" i="7"/>
  <c r="AP431" i="7"/>
  <c r="AO431" i="7"/>
  <c r="AR430" i="7"/>
  <c r="AQ430" i="7"/>
  <c r="AP430" i="7"/>
  <c r="AO430" i="7"/>
  <c r="AR429" i="7"/>
  <c r="AQ429" i="7"/>
  <c r="AP429" i="7"/>
  <c r="AO429" i="7"/>
  <c r="AR428" i="7"/>
  <c r="AQ428" i="7"/>
  <c r="AP428" i="7"/>
  <c r="AO428" i="7"/>
  <c r="AR427" i="7"/>
  <c r="AQ427" i="7"/>
  <c r="AP427" i="7"/>
  <c r="AO427" i="7"/>
  <c r="AR426" i="7"/>
  <c r="AQ426" i="7"/>
  <c r="AP426" i="7"/>
  <c r="AO426" i="7"/>
  <c r="AR425" i="7"/>
  <c r="AQ425" i="7"/>
  <c r="AP425" i="7"/>
  <c r="AO425" i="7"/>
  <c r="AR424" i="7"/>
  <c r="AQ424" i="7"/>
  <c r="AP424" i="7"/>
  <c r="AO424" i="7"/>
  <c r="AR423" i="7"/>
  <c r="AQ423" i="7"/>
  <c r="AP423" i="7"/>
  <c r="AO423" i="7"/>
  <c r="AR422" i="7"/>
  <c r="AQ422" i="7"/>
  <c r="AP422" i="7"/>
  <c r="AO422" i="7"/>
  <c r="AR421" i="7"/>
  <c r="AQ421" i="7"/>
  <c r="AP421" i="7"/>
  <c r="AO421" i="7"/>
  <c r="AR420" i="7"/>
  <c r="AQ420" i="7"/>
  <c r="AP420" i="7"/>
  <c r="AO420" i="7"/>
  <c r="AR419" i="7"/>
  <c r="AQ419" i="7"/>
  <c r="AP419" i="7"/>
  <c r="AO419" i="7"/>
  <c r="AR418" i="7"/>
  <c r="AQ418" i="7"/>
  <c r="AP418" i="7"/>
  <c r="AO418" i="7"/>
  <c r="AR417" i="7"/>
  <c r="AQ417" i="7"/>
  <c r="AP417" i="7"/>
  <c r="AO417" i="7"/>
  <c r="AR416" i="7"/>
  <c r="AQ416" i="7"/>
  <c r="AP416" i="7"/>
  <c r="AO416" i="7"/>
  <c r="AR415" i="7"/>
  <c r="AQ415" i="7"/>
  <c r="AP415" i="7"/>
  <c r="AO415" i="7"/>
  <c r="AR414" i="7"/>
  <c r="AQ414" i="7"/>
  <c r="AP414" i="7"/>
  <c r="AO414" i="7"/>
  <c r="AR413" i="7"/>
  <c r="AQ413" i="7"/>
  <c r="AP413" i="7"/>
  <c r="AO413" i="7"/>
  <c r="AR412" i="7"/>
  <c r="AQ412" i="7"/>
  <c r="AP412" i="7"/>
  <c r="AO412" i="7"/>
  <c r="AR411" i="7"/>
  <c r="AQ411" i="7"/>
  <c r="AP411" i="7"/>
  <c r="AO411" i="7"/>
  <c r="AR410" i="7"/>
  <c r="AQ410" i="7"/>
  <c r="AP410" i="7"/>
  <c r="AO410" i="7"/>
  <c r="AR409" i="7"/>
  <c r="AQ409" i="7"/>
  <c r="AP409" i="7"/>
  <c r="AO409" i="7"/>
  <c r="AR408" i="7"/>
  <c r="AQ408" i="7"/>
  <c r="AP408" i="7"/>
  <c r="AO408" i="7"/>
  <c r="AR407" i="7"/>
  <c r="AQ407" i="7"/>
  <c r="AP407" i="7"/>
  <c r="AO407" i="7"/>
  <c r="AR406" i="7"/>
  <c r="AQ406" i="7"/>
  <c r="AP406" i="7"/>
  <c r="AO406" i="7"/>
  <c r="AR405" i="7"/>
  <c r="AQ405" i="7"/>
  <c r="AP405" i="7"/>
  <c r="AO405" i="7"/>
  <c r="AR404" i="7"/>
  <c r="AQ404" i="7"/>
  <c r="AP404" i="7"/>
  <c r="AO404" i="7"/>
  <c r="AR403" i="7"/>
  <c r="AQ403" i="7"/>
  <c r="AP403" i="7"/>
  <c r="AO403" i="7"/>
  <c r="AR402" i="7"/>
  <c r="AQ402" i="7"/>
  <c r="AP402" i="7"/>
  <c r="AO402" i="7"/>
  <c r="AR401" i="7"/>
  <c r="AQ401" i="7"/>
  <c r="AP401" i="7"/>
  <c r="AO401" i="7"/>
  <c r="AR400" i="7"/>
  <c r="AQ400" i="7"/>
  <c r="AP400" i="7"/>
  <c r="AO400" i="7"/>
  <c r="AR399" i="7"/>
  <c r="AQ399" i="7"/>
  <c r="AP399" i="7"/>
  <c r="AO399" i="7"/>
  <c r="AR398" i="7"/>
  <c r="AQ398" i="7"/>
  <c r="AP398" i="7"/>
  <c r="AO398" i="7"/>
  <c r="AR397" i="7"/>
  <c r="AQ397" i="7"/>
  <c r="AP397" i="7"/>
  <c r="AO397" i="7"/>
  <c r="AR396" i="7"/>
  <c r="AQ396" i="7"/>
  <c r="AP396" i="7"/>
  <c r="AO396" i="7"/>
  <c r="AR395" i="7"/>
  <c r="AQ395" i="7"/>
  <c r="AP395" i="7"/>
  <c r="AO395" i="7"/>
  <c r="AR394" i="7"/>
  <c r="AQ394" i="7"/>
  <c r="AP394" i="7"/>
  <c r="AO394" i="7"/>
  <c r="AR393" i="7"/>
  <c r="AQ393" i="7"/>
  <c r="AP393" i="7"/>
  <c r="AO393" i="7"/>
  <c r="AR392" i="7"/>
  <c r="AQ392" i="7"/>
  <c r="AP392" i="7"/>
  <c r="AO392" i="7"/>
  <c r="AR391" i="7"/>
  <c r="AQ391" i="7"/>
  <c r="AP391" i="7"/>
  <c r="AO391" i="7"/>
  <c r="AR390" i="7"/>
  <c r="AQ390" i="7"/>
  <c r="AP390" i="7"/>
  <c r="AO390" i="7"/>
  <c r="AR389" i="7"/>
  <c r="AQ389" i="7"/>
  <c r="AP389" i="7"/>
  <c r="AO389" i="7"/>
  <c r="AR388" i="7"/>
  <c r="AQ388" i="7"/>
  <c r="AP388" i="7"/>
  <c r="AO388" i="7"/>
  <c r="AR387" i="7"/>
  <c r="AQ387" i="7"/>
  <c r="AP387" i="7"/>
  <c r="AO387" i="7"/>
  <c r="AR386" i="7"/>
  <c r="AQ386" i="7"/>
  <c r="AP386" i="7"/>
  <c r="AO386" i="7"/>
  <c r="AR385" i="7"/>
  <c r="AQ385" i="7"/>
  <c r="AP385" i="7"/>
  <c r="AO385" i="7"/>
  <c r="AR384" i="7"/>
  <c r="AQ384" i="7"/>
  <c r="AP384" i="7"/>
  <c r="AO384" i="7"/>
  <c r="AR383" i="7"/>
  <c r="AQ383" i="7"/>
  <c r="AP383" i="7"/>
  <c r="AO383" i="7"/>
  <c r="AR382" i="7"/>
  <c r="AQ382" i="7"/>
  <c r="AP382" i="7"/>
  <c r="AO382" i="7"/>
  <c r="AR381" i="7"/>
  <c r="AQ381" i="7"/>
  <c r="AP381" i="7"/>
  <c r="AO381" i="7"/>
  <c r="AR380" i="7"/>
  <c r="AQ380" i="7"/>
  <c r="AP380" i="7"/>
  <c r="AO380" i="7"/>
  <c r="AR379" i="7"/>
  <c r="AQ379" i="7"/>
  <c r="AP379" i="7"/>
  <c r="AO379" i="7"/>
  <c r="AR378" i="7"/>
  <c r="AQ378" i="7"/>
  <c r="AP378" i="7"/>
  <c r="AO378" i="7"/>
  <c r="AR377" i="7"/>
  <c r="AQ377" i="7"/>
  <c r="AP377" i="7"/>
  <c r="AO377" i="7"/>
  <c r="AR376" i="7"/>
  <c r="AQ376" i="7"/>
  <c r="AP376" i="7"/>
  <c r="AO376" i="7"/>
  <c r="AR375" i="7"/>
  <c r="AQ375" i="7"/>
  <c r="AP375" i="7"/>
  <c r="AO375" i="7"/>
  <c r="AR374" i="7"/>
  <c r="AQ374" i="7"/>
  <c r="AP374" i="7"/>
  <c r="AO374" i="7"/>
  <c r="AR373" i="7"/>
  <c r="AQ373" i="7"/>
  <c r="AP373" i="7"/>
  <c r="AO373" i="7"/>
  <c r="AR372" i="7"/>
  <c r="AQ372" i="7"/>
  <c r="AP372" i="7"/>
  <c r="AO372" i="7"/>
  <c r="AR371" i="7"/>
  <c r="AQ371" i="7"/>
  <c r="AP371" i="7"/>
  <c r="AO371" i="7"/>
  <c r="AR370" i="7"/>
  <c r="AQ370" i="7"/>
  <c r="AP370" i="7"/>
  <c r="AO370" i="7"/>
  <c r="AR369" i="7"/>
  <c r="AQ369" i="7"/>
  <c r="AP369" i="7"/>
  <c r="AO369" i="7"/>
  <c r="AR368" i="7"/>
  <c r="AQ368" i="7"/>
  <c r="AP368" i="7"/>
  <c r="AO368" i="7"/>
  <c r="AR367" i="7"/>
  <c r="AQ367" i="7"/>
  <c r="AP367" i="7"/>
  <c r="AO367" i="7"/>
  <c r="AR366" i="7"/>
  <c r="AQ366" i="7"/>
  <c r="AP366" i="7"/>
  <c r="AO366" i="7"/>
  <c r="AR365" i="7"/>
  <c r="AQ365" i="7"/>
  <c r="AP365" i="7"/>
  <c r="AO365" i="7"/>
  <c r="AR364" i="7"/>
  <c r="AQ364" i="7"/>
  <c r="AP364" i="7"/>
  <c r="AO364" i="7"/>
  <c r="AR363" i="7"/>
  <c r="AQ363" i="7"/>
  <c r="AP363" i="7"/>
  <c r="AO363" i="7"/>
  <c r="AR362" i="7"/>
  <c r="AQ362" i="7"/>
  <c r="AP362" i="7"/>
  <c r="AO362" i="7"/>
  <c r="AR361" i="7"/>
  <c r="AQ361" i="7"/>
  <c r="AP361" i="7"/>
  <c r="AO361" i="7"/>
  <c r="AR360" i="7"/>
  <c r="AQ360" i="7"/>
  <c r="AP360" i="7"/>
  <c r="AO360" i="7"/>
  <c r="AR359" i="7"/>
  <c r="AQ359" i="7"/>
  <c r="AP359" i="7"/>
  <c r="AO359" i="7"/>
  <c r="AR358" i="7"/>
  <c r="AQ358" i="7"/>
  <c r="AP358" i="7"/>
  <c r="AO358" i="7"/>
  <c r="AR357" i="7"/>
  <c r="AQ357" i="7"/>
  <c r="AP357" i="7"/>
  <c r="AO357" i="7"/>
  <c r="AR356" i="7"/>
  <c r="AQ356" i="7"/>
  <c r="AP356" i="7"/>
  <c r="AO356" i="7"/>
  <c r="AR355" i="7"/>
  <c r="AQ355" i="7"/>
  <c r="AP355" i="7"/>
  <c r="AO355" i="7"/>
  <c r="AR354" i="7"/>
  <c r="AQ354" i="7"/>
  <c r="AP354" i="7"/>
  <c r="AO354" i="7"/>
  <c r="AR353" i="7"/>
  <c r="AQ353" i="7"/>
  <c r="AP353" i="7"/>
  <c r="AO353" i="7"/>
  <c r="AR352" i="7"/>
  <c r="AQ352" i="7"/>
  <c r="AP352" i="7"/>
  <c r="AO352" i="7"/>
  <c r="AR351" i="7"/>
  <c r="AQ351" i="7"/>
  <c r="AP351" i="7"/>
  <c r="AO351" i="7"/>
  <c r="AR350" i="7"/>
  <c r="AQ350" i="7"/>
  <c r="AP350" i="7"/>
  <c r="AO350" i="7"/>
  <c r="AR349" i="7"/>
  <c r="AQ349" i="7"/>
  <c r="AP349" i="7"/>
  <c r="AO349" i="7"/>
  <c r="AR348" i="7"/>
  <c r="AQ348" i="7"/>
  <c r="AP348" i="7"/>
  <c r="AO348" i="7"/>
  <c r="AR347" i="7"/>
  <c r="AQ347" i="7"/>
  <c r="AP347" i="7"/>
  <c r="AO347" i="7"/>
  <c r="AR346" i="7"/>
  <c r="AQ346" i="7"/>
  <c r="AP346" i="7"/>
  <c r="AO346" i="7"/>
  <c r="AR345" i="7"/>
  <c r="AQ345" i="7"/>
  <c r="AP345" i="7"/>
  <c r="AO345" i="7"/>
  <c r="AR344" i="7"/>
  <c r="AQ344" i="7"/>
  <c r="AP344" i="7"/>
  <c r="AO344" i="7"/>
  <c r="AR343" i="7"/>
  <c r="AQ343" i="7"/>
  <c r="AP343" i="7"/>
  <c r="AO343" i="7"/>
  <c r="AR342" i="7"/>
  <c r="AQ342" i="7"/>
  <c r="AP342" i="7"/>
  <c r="AO342" i="7"/>
  <c r="AR341" i="7"/>
  <c r="AQ341" i="7"/>
  <c r="AP341" i="7"/>
  <c r="AO341" i="7"/>
  <c r="AR340" i="7"/>
  <c r="AQ340" i="7"/>
  <c r="AP340" i="7"/>
  <c r="AO340" i="7"/>
  <c r="AR339" i="7"/>
  <c r="AQ339" i="7"/>
  <c r="AP339" i="7"/>
  <c r="AO339" i="7"/>
  <c r="AR338" i="7"/>
  <c r="AQ338" i="7"/>
  <c r="AP338" i="7"/>
  <c r="AO338" i="7"/>
  <c r="AR337" i="7"/>
  <c r="AQ337" i="7"/>
  <c r="AP337" i="7"/>
  <c r="AO337" i="7"/>
  <c r="AR336" i="7"/>
  <c r="AQ336" i="7"/>
  <c r="AP336" i="7"/>
  <c r="AO336" i="7"/>
  <c r="AR335" i="7"/>
  <c r="AQ335" i="7"/>
  <c r="AP335" i="7"/>
  <c r="AO335" i="7"/>
  <c r="AR334" i="7"/>
  <c r="AQ334" i="7"/>
  <c r="AP334" i="7"/>
  <c r="AO334" i="7"/>
  <c r="AR333" i="7"/>
  <c r="AQ333" i="7"/>
  <c r="AP333" i="7"/>
  <c r="AO333" i="7"/>
  <c r="AR332" i="7"/>
  <c r="AQ332" i="7"/>
  <c r="AP332" i="7"/>
  <c r="AO332" i="7"/>
  <c r="AR331" i="7"/>
  <c r="AQ331" i="7"/>
  <c r="AP331" i="7"/>
  <c r="AO331" i="7"/>
  <c r="AR330" i="7"/>
  <c r="AQ330" i="7"/>
  <c r="AP330" i="7"/>
  <c r="AO330" i="7"/>
  <c r="AR329" i="7"/>
  <c r="AQ329" i="7"/>
  <c r="AP329" i="7"/>
  <c r="AO329" i="7"/>
  <c r="AR328" i="7"/>
  <c r="AQ328" i="7"/>
  <c r="AP328" i="7"/>
  <c r="AO328" i="7"/>
  <c r="AR327" i="7"/>
  <c r="AQ327" i="7"/>
  <c r="AP327" i="7"/>
  <c r="AO327" i="7"/>
  <c r="AR326" i="7"/>
  <c r="AQ326" i="7"/>
  <c r="AP326" i="7"/>
  <c r="AO326" i="7"/>
  <c r="AR325" i="7"/>
  <c r="AQ325" i="7"/>
  <c r="AP325" i="7"/>
  <c r="AO325" i="7"/>
  <c r="AR324" i="7"/>
  <c r="AQ324" i="7"/>
  <c r="AP324" i="7"/>
  <c r="AO324" i="7"/>
  <c r="AR323" i="7"/>
  <c r="AQ323" i="7"/>
  <c r="AP323" i="7"/>
  <c r="AO323" i="7"/>
  <c r="AR322" i="7"/>
  <c r="AQ322" i="7"/>
  <c r="AP322" i="7"/>
  <c r="AO322" i="7"/>
  <c r="AR321" i="7"/>
  <c r="AQ321" i="7"/>
  <c r="AP321" i="7"/>
  <c r="AO321" i="7"/>
  <c r="AR320" i="7"/>
  <c r="AQ320" i="7"/>
  <c r="AP320" i="7"/>
  <c r="AO320" i="7"/>
  <c r="AR319" i="7"/>
  <c r="AQ319" i="7"/>
  <c r="AP319" i="7"/>
  <c r="AO319" i="7"/>
  <c r="AR318" i="7"/>
  <c r="AQ318" i="7"/>
  <c r="AP318" i="7"/>
  <c r="AO318" i="7"/>
  <c r="AR317" i="7"/>
  <c r="AQ317" i="7"/>
  <c r="AP317" i="7"/>
  <c r="AO317" i="7"/>
  <c r="AR316" i="7"/>
  <c r="AQ316" i="7"/>
  <c r="AP316" i="7"/>
  <c r="AO316" i="7"/>
  <c r="AR315" i="7"/>
  <c r="AQ315" i="7"/>
  <c r="AP315" i="7"/>
  <c r="AO315" i="7"/>
  <c r="AR314" i="7"/>
  <c r="AQ314" i="7"/>
  <c r="AP314" i="7"/>
  <c r="AO314" i="7"/>
  <c r="AR313" i="7"/>
  <c r="AQ313" i="7"/>
  <c r="AP313" i="7"/>
  <c r="AO313" i="7"/>
  <c r="AR312" i="7"/>
  <c r="AQ312" i="7"/>
  <c r="AP312" i="7"/>
  <c r="AO312" i="7"/>
  <c r="AR311" i="7"/>
  <c r="AQ311" i="7"/>
  <c r="AP311" i="7"/>
  <c r="AO311" i="7"/>
  <c r="AR310" i="7"/>
  <c r="AQ310" i="7"/>
  <c r="AP310" i="7"/>
  <c r="AO310" i="7"/>
  <c r="AR309" i="7"/>
  <c r="AQ309" i="7"/>
  <c r="AP309" i="7"/>
  <c r="AO309" i="7"/>
  <c r="AR308" i="7"/>
  <c r="AQ308" i="7"/>
  <c r="AP308" i="7"/>
  <c r="AO308" i="7"/>
  <c r="AR307" i="7"/>
  <c r="AQ307" i="7"/>
  <c r="AP307" i="7"/>
  <c r="AO307" i="7"/>
  <c r="AR306" i="7"/>
  <c r="AQ306" i="7"/>
  <c r="AP306" i="7"/>
  <c r="AO306" i="7"/>
  <c r="AR305" i="7"/>
  <c r="AQ305" i="7"/>
  <c r="AP305" i="7"/>
  <c r="AO305" i="7"/>
  <c r="AR304" i="7"/>
  <c r="AQ304" i="7"/>
  <c r="AP304" i="7"/>
  <c r="AO304" i="7"/>
  <c r="AR303" i="7"/>
  <c r="AQ303" i="7"/>
  <c r="AP303" i="7"/>
  <c r="AO303" i="7"/>
  <c r="AR302" i="7"/>
  <c r="AQ302" i="7"/>
  <c r="AP302" i="7"/>
  <c r="AO302" i="7"/>
  <c r="AR301" i="7"/>
  <c r="AQ301" i="7"/>
  <c r="AP301" i="7"/>
  <c r="AO301" i="7"/>
  <c r="AR300" i="7"/>
  <c r="AQ300" i="7"/>
  <c r="AP300" i="7"/>
  <c r="AO300" i="7"/>
  <c r="AR299" i="7"/>
  <c r="AQ299" i="7"/>
  <c r="AP299" i="7"/>
  <c r="AO299" i="7"/>
  <c r="AR298" i="7"/>
  <c r="AQ298" i="7"/>
  <c r="AP298" i="7"/>
  <c r="AO298" i="7"/>
  <c r="AR297" i="7"/>
  <c r="AQ297" i="7"/>
  <c r="AP297" i="7"/>
  <c r="AO297" i="7"/>
  <c r="AR296" i="7"/>
  <c r="AQ296" i="7"/>
  <c r="AP296" i="7"/>
  <c r="AO296" i="7"/>
  <c r="AR295" i="7"/>
  <c r="AQ295" i="7"/>
  <c r="AP295" i="7"/>
  <c r="AO295" i="7"/>
  <c r="AR294" i="7"/>
  <c r="AQ294" i="7"/>
  <c r="AP294" i="7"/>
  <c r="AO294" i="7"/>
  <c r="AR293" i="7"/>
  <c r="AQ293" i="7"/>
  <c r="AP293" i="7"/>
  <c r="AO293" i="7"/>
  <c r="AR292" i="7"/>
  <c r="AQ292" i="7"/>
  <c r="AP292" i="7"/>
  <c r="AO292" i="7"/>
  <c r="AR291" i="7"/>
  <c r="AQ291" i="7"/>
  <c r="AP291" i="7"/>
  <c r="AO291" i="7"/>
  <c r="AR290" i="7"/>
  <c r="AQ290" i="7"/>
  <c r="AP290" i="7"/>
  <c r="AO290" i="7"/>
  <c r="AR289" i="7"/>
  <c r="AQ289" i="7"/>
  <c r="AP289" i="7"/>
  <c r="AO289" i="7"/>
  <c r="AR288" i="7"/>
  <c r="AQ288" i="7"/>
  <c r="AP288" i="7"/>
  <c r="AO288" i="7"/>
  <c r="AR287" i="7"/>
  <c r="AQ287" i="7"/>
  <c r="AP287" i="7"/>
  <c r="AO287" i="7"/>
  <c r="AR286" i="7"/>
  <c r="AQ286" i="7"/>
  <c r="AP286" i="7"/>
  <c r="AO286" i="7"/>
  <c r="AR285" i="7"/>
  <c r="AQ285" i="7"/>
  <c r="AP285" i="7"/>
  <c r="AO285" i="7"/>
  <c r="AR284" i="7"/>
  <c r="AQ284" i="7"/>
  <c r="AP284" i="7"/>
  <c r="AO284" i="7"/>
  <c r="AR283" i="7"/>
  <c r="AQ283" i="7"/>
  <c r="AP283" i="7"/>
  <c r="AO283" i="7"/>
  <c r="AR282" i="7"/>
  <c r="AQ282" i="7"/>
  <c r="AP282" i="7"/>
  <c r="AO282" i="7"/>
  <c r="AR281" i="7"/>
  <c r="AQ281" i="7"/>
  <c r="AP281" i="7"/>
  <c r="AO281" i="7"/>
  <c r="AR280" i="7"/>
  <c r="AQ280" i="7"/>
  <c r="AP280" i="7"/>
  <c r="AO280" i="7"/>
  <c r="AR279" i="7"/>
  <c r="AQ279" i="7"/>
  <c r="AP279" i="7"/>
  <c r="AO279" i="7"/>
  <c r="AR278" i="7"/>
  <c r="AQ278" i="7"/>
  <c r="AP278" i="7"/>
  <c r="AO278" i="7"/>
  <c r="AR277" i="7"/>
  <c r="AQ277" i="7"/>
  <c r="AP277" i="7"/>
  <c r="AO277" i="7"/>
  <c r="AR276" i="7"/>
  <c r="AQ276" i="7"/>
  <c r="AP276" i="7"/>
  <c r="AO276" i="7"/>
  <c r="AR275" i="7"/>
  <c r="AQ275" i="7"/>
  <c r="AP275" i="7"/>
  <c r="AO275" i="7"/>
  <c r="AR274" i="7"/>
  <c r="AQ274" i="7"/>
  <c r="AP274" i="7"/>
  <c r="AO274" i="7"/>
  <c r="AR273" i="7"/>
  <c r="AQ273" i="7"/>
  <c r="AP273" i="7"/>
  <c r="AO273" i="7"/>
  <c r="AR272" i="7"/>
  <c r="AQ272" i="7"/>
  <c r="AP272" i="7"/>
  <c r="AO272" i="7"/>
  <c r="AR271" i="7"/>
  <c r="AQ271" i="7"/>
  <c r="AP271" i="7"/>
  <c r="AO271" i="7"/>
  <c r="AR270" i="7"/>
  <c r="AQ270" i="7"/>
  <c r="AP270" i="7"/>
  <c r="AO270" i="7"/>
  <c r="AR269" i="7"/>
  <c r="AQ269" i="7"/>
  <c r="AP269" i="7"/>
  <c r="AO269" i="7"/>
  <c r="AR268" i="7"/>
  <c r="AQ268" i="7"/>
  <c r="AP268" i="7"/>
  <c r="AO268" i="7"/>
  <c r="AR267" i="7"/>
  <c r="AQ267" i="7"/>
  <c r="AP267" i="7"/>
  <c r="AO267" i="7"/>
  <c r="AR266" i="7"/>
  <c r="AQ266" i="7"/>
  <c r="AP266" i="7"/>
  <c r="AO266" i="7"/>
  <c r="AR265" i="7"/>
  <c r="AQ265" i="7"/>
  <c r="AP265" i="7"/>
  <c r="AO265" i="7"/>
  <c r="AR264" i="7"/>
  <c r="AQ264" i="7"/>
  <c r="AP264" i="7"/>
  <c r="AO264" i="7"/>
  <c r="AR263" i="7"/>
  <c r="AQ263" i="7"/>
  <c r="AP263" i="7"/>
  <c r="AO263" i="7"/>
  <c r="AR262" i="7"/>
  <c r="AQ262" i="7"/>
  <c r="AP262" i="7"/>
  <c r="AO262" i="7"/>
  <c r="AR261" i="7"/>
  <c r="AQ261" i="7"/>
  <c r="AP261" i="7"/>
  <c r="AO261" i="7"/>
  <c r="AR260" i="7"/>
  <c r="AQ260" i="7"/>
  <c r="AP260" i="7"/>
  <c r="AO260" i="7"/>
  <c r="AR259" i="7"/>
  <c r="AQ259" i="7"/>
  <c r="AP259" i="7"/>
  <c r="AO259" i="7"/>
  <c r="AR258" i="7"/>
  <c r="AQ258" i="7"/>
  <c r="AP258" i="7"/>
  <c r="AO258" i="7"/>
  <c r="AR257" i="7"/>
  <c r="AQ257" i="7"/>
  <c r="AP257" i="7"/>
  <c r="AO257" i="7"/>
  <c r="AR256" i="7"/>
  <c r="AQ256" i="7"/>
  <c r="AP256" i="7"/>
  <c r="AO256" i="7"/>
  <c r="AR255" i="7"/>
  <c r="AQ255" i="7"/>
  <c r="AP255" i="7"/>
  <c r="AO255" i="7"/>
  <c r="AR254" i="7"/>
  <c r="AQ254" i="7"/>
  <c r="AP254" i="7"/>
  <c r="AO254" i="7"/>
  <c r="AR253" i="7"/>
  <c r="AQ253" i="7"/>
  <c r="AP253" i="7"/>
  <c r="AO253" i="7"/>
  <c r="AR252" i="7"/>
  <c r="AQ252" i="7"/>
  <c r="AP252" i="7"/>
  <c r="AO252" i="7"/>
  <c r="AR251" i="7"/>
  <c r="AQ251" i="7"/>
  <c r="AP251" i="7"/>
  <c r="AO251" i="7"/>
  <c r="AR250" i="7"/>
  <c r="AQ250" i="7"/>
  <c r="AP250" i="7"/>
  <c r="AO250" i="7"/>
  <c r="AR249" i="7"/>
  <c r="AQ249" i="7"/>
  <c r="AP249" i="7"/>
  <c r="AO249" i="7"/>
  <c r="AR248" i="7"/>
  <c r="AQ248" i="7"/>
  <c r="AP248" i="7"/>
  <c r="AO248" i="7"/>
  <c r="AR247" i="7"/>
  <c r="AQ247" i="7"/>
  <c r="AP247" i="7"/>
  <c r="AO247" i="7"/>
  <c r="AR246" i="7"/>
  <c r="AQ246" i="7"/>
  <c r="AP246" i="7"/>
  <c r="AO246" i="7"/>
  <c r="AR245" i="7"/>
  <c r="AQ245" i="7"/>
  <c r="AP245" i="7"/>
  <c r="AO245" i="7"/>
  <c r="AR244" i="7"/>
  <c r="AQ244" i="7"/>
  <c r="AP244" i="7"/>
  <c r="AO244" i="7"/>
  <c r="AR243" i="7"/>
  <c r="AQ243" i="7"/>
  <c r="AP243" i="7"/>
  <c r="AO243" i="7"/>
  <c r="AR242" i="7"/>
  <c r="AQ242" i="7"/>
  <c r="AP242" i="7"/>
  <c r="AO242" i="7"/>
  <c r="AR241" i="7"/>
  <c r="AQ241" i="7"/>
  <c r="AP241" i="7"/>
  <c r="AO241" i="7"/>
  <c r="AR240" i="7"/>
  <c r="AQ240" i="7"/>
  <c r="AP240" i="7"/>
  <c r="AO240" i="7"/>
  <c r="AR239" i="7"/>
  <c r="AQ239" i="7"/>
  <c r="AP239" i="7"/>
  <c r="AO239" i="7"/>
  <c r="AR238" i="7"/>
  <c r="AQ238" i="7"/>
  <c r="AP238" i="7"/>
  <c r="AO238" i="7"/>
  <c r="AR237" i="7"/>
  <c r="AQ237" i="7"/>
  <c r="AP237" i="7"/>
  <c r="AO237" i="7"/>
  <c r="AR236" i="7"/>
  <c r="AQ236" i="7"/>
  <c r="AP236" i="7"/>
  <c r="AO236" i="7"/>
  <c r="AR235" i="7"/>
  <c r="AQ235" i="7"/>
  <c r="AP235" i="7"/>
  <c r="AO235" i="7"/>
  <c r="AR234" i="7"/>
  <c r="AQ234" i="7"/>
  <c r="AP234" i="7"/>
  <c r="AO234" i="7"/>
  <c r="AR233" i="7"/>
  <c r="AQ233" i="7"/>
  <c r="AP233" i="7"/>
  <c r="AO233" i="7"/>
  <c r="AR232" i="7"/>
  <c r="AQ232" i="7"/>
  <c r="AP232" i="7"/>
  <c r="AO232" i="7"/>
  <c r="AR231" i="7"/>
  <c r="AQ231" i="7"/>
  <c r="AP231" i="7"/>
  <c r="AO231" i="7"/>
  <c r="AR230" i="7"/>
  <c r="AQ230" i="7"/>
  <c r="AP230" i="7"/>
  <c r="AO230" i="7"/>
  <c r="AR229" i="7"/>
  <c r="AQ229" i="7"/>
  <c r="AP229" i="7"/>
  <c r="AO229" i="7"/>
  <c r="AR228" i="7"/>
  <c r="AQ228" i="7"/>
  <c r="AP228" i="7"/>
  <c r="AO228" i="7"/>
  <c r="AR227" i="7"/>
  <c r="AQ227" i="7"/>
  <c r="AP227" i="7"/>
  <c r="AO227" i="7"/>
  <c r="AR226" i="7"/>
  <c r="AQ226" i="7"/>
  <c r="AP226" i="7"/>
  <c r="AO226" i="7"/>
  <c r="AR225" i="7"/>
  <c r="AQ225" i="7"/>
  <c r="AP225" i="7"/>
  <c r="AO225" i="7"/>
  <c r="AR224" i="7"/>
  <c r="AQ224" i="7"/>
  <c r="AP224" i="7"/>
  <c r="AO224" i="7"/>
  <c r="AR223" i="7"/>
  <c r="AQ223" i="7"/>
  <c r="AP223" i="7"/>
  <c r="AO223" i="7"/>
  <c r="AR222" i="7"/>
  <c r="AQ222" i="7"/>
  <c r="AP222" i="7"/>
  <c r="AO222" i="7"/>
  <c r="AR221" i="7"/>
  <c r="AQ221" i="7"/>
  <c r="AP221" i="7"/>
  <c r="AO221" i="7"/>
  <c r="AR220" i="7"/>
  <c r="AQ220" i="7"/>
  <c r="AP220" i="7"/>
  <c r="AO220" i="7"/>
  <c r="AR219" i="7"/>
  <c r="AQ219" i="7"/>
  <c r="AP219" i="7"/>
  <c r="AO219" i="7"/>
  <c r="AR218" i="7"/>
  <c r="AQ218" i="7"/>
  <c r="AP218" i="7"/>
  <c r="AO218" i="7"/>
  <c r="AR217" i="7"/>
  <c r="AQ217" i="7"/>
  <c r="AP217" i="7"/>
  <c r="AO217" i="7"/>
  <c r="AR216" i="7"/>
  <c r="AQ216" i="7"/>
  <c r="AP216" i="7"/>
  <c r="AO216" i="7"/>
  <c r="AR215" i="7"/>
  <c r="AQ215" i="7"/>
  <c r="AP215" i="7"/>
  <c r="AO215" i="7"/>
  <c r="AR214" i="7"/>
  <c r="AQ214" i="7"/>
  <c r="AP214" i="7"/>
  <c r="AO214" i="7"/>
  <c r="AR213" i="7"/>
  <c r="AQ213" i="7"/>
  <c r="AP213" i="7"/>
  <c r="AO213" i="7"/>
  <c r="AR212" i="7"/>
  <c r="AQ212" i="7"/>
  <c r="AP212" i="7"/>
  <c r="AO212" i="7"/>
  <c r="AR211" i="7"/>
  <c r="AQ211" i="7"/>
  <c r="AP211" i="7"/>
  <c r="AO211" i="7"/>
  <c r="AR210" i="7"/>
  <c r="AQ210" i="7"/>
  <c r="AP210" i="7"/>
  <c r="AO210" i="7"/>
  <c r="AR209" i="7"/>
  <c r="AQ209" i="7"/>
  <c r="AP209" i="7"/>
  <c r="AO209" i="7"/>
  <c r="AR208" i="7"/>
  <c r="AQ208" i="7"/>
  <c r="AP208" i="7"/>
  <c r="AO208" i="7"/>
  <c r="AR207" i="7"/>
  <c r="AQ207" i="7"/>
  <c r="AP207" i="7"/>
  <c r="AO207" i="7"/>
  <c r="AR206" i="7"/>
  <c r="AQ206" i="7"/>
  <c r="AP206" i="7"/>
  <c r="AO206" i="7"/>
  <c r="AR205" i="7"/>
  <c r="AQ205" i="7"/>
  <c r="AP205" i="7"/>
  <c r="AO205" i="7"/>
  <c r="AR204" i="7"/>
  <c r="AQ204" i="7"/>
  <c r="AP204" i="7"/>
  <c r="AO204" i="7"/>
  <c r="AR203" i="7"/>
  <c r="AQ203" i="7"/>
  <c r="AP203" i="7"/>
  <c r="AO203" i="7"/>
  <c r="AR202" i="7"/>
  <c r="AQ202" i="7"/>
  <c r="AP202" i="7"/>
  <c r="AO202" i="7"/>
  <c r="AR201" i="7"/>
  <c r="AQ201" i="7"/>
  <c r="AP201" i="7"/>
  <c r="AO201" i="7"/>
  <c r="AR200" i="7"/>
  <c r="AQ200" i="7"/>
  <c r="AP200" i="7"/>
  <c r="AO200" i="7"/>
  <c r="AR199" i="7"/>
  <c r="AQ199" i="7"/>
  <c r="AP199" i="7"/>
  <c r="AO199" i="7"/>
  <c r="AR198" i="7"/>
  <c r="AQ198" i="7"/>
  <c r="AP198" i="7"/>
  <c r="AO198" i="7"/>
  <c r="AR197" i="7"/>
  <c r="AQ197" i="7"/>
  <c r="AP197" i="7"/>
  <c r="AO197" i="7"/>
  <c r="AR196" i="7"/>
  <c r="AQ196" i="7"/>
  <c r="AP196" i="7"/>
  <c r="AO196" i="7"/>
  <c r="AR195" i="7"/>
  <c r="AQ195" i="7"/>
  <c r="AP195" i="7"/>
  <c r="AO195" i="7"/>
  <c r="AR194" i="7"/>
  <c r="AQ194" i="7"/>
  <c r="AP194" i="7"/>
  <c r="AO194" i="7"/>
  <c r="AR193" i="7"/>
  <c r="AQ193" i="7"/>
  <c r="AP193" i="7"/>
  <c r="AO193" i="7"/>
  <c r="AR192" i="7"/>
  <c r="AQ192" i="7"/>
  <c r="AP192" i="7"/>
  <c r="AO192" i="7"/>
  <c r="AR191" i="7"/>
  <c r="AQ191" i="7"/>
  <c r="AP191" i="7"/>
  <c r="AO191" i="7"/>
  <c r="AR190" i="7"/>
  <c r="AQ190" i="7"/>
  <c r="AP190" i="7"/>
  <c r="AO190" i="7"/>
  <c r="AR189" i="7"/>
  <c r="AQ189" i="7"/>
  <c r="AP189" i="7"/>
  <c r="AO189" i="7"/>
  <c r="AR188" i="7"/>
  <c r="AQ188" i="7"/>
  <c r="AP188" i="7"/>
  <c r="AO188" i="7"/>
  <c r="AR187" i="7"/>
  <c r="AQ187" i="7"/>
  <c r="AP187" i="7"/>
  <c r="AO187" i="7"/>
  <c r="AR186" i="7"/>
  <c r="AQ186" i="7"/>
  <c r="AP186" i="7"/>
  <c r="AO186" i="7"/>
  <c r="AR185" i="7"/>
  <c r="AQ185" i="7"/>
  <c r="AP185" i="7"/>
  <c r="AO185" i="7"/>
  <c r="AR184" i="7"/>
  <c r="AQ184" i="7"/>
  <c r="AP184" i="7"/>
  <c r="AO184" i="7"/>
  <c r="AR183" i="7"/>
  <c r="AQ183" i="7"/>
  <c r="AP183" i="7"/>
  <c r="AO183" i="7"/>
  <c r="AR182" i="7"/>
  <c r="AQ182" i="7"/>
  <c r="AP182" i="7"/>
  <c r="AO182" i="7"/>
  <c r="AR181" i="7"/>
  <c r="AQ181" i="7"/>
  <c r="AP181" i="7"/>
  <c r="AO181" i="7"/>
  <c r="AR180" i="7"/>
  <c r="AQ180" i="7"/>
  <c r="AP180" i="7"/>
  <c r="AO180" i="7"/>
  <c r="AR179" i="7"/>
  <c r="AQ179" i="7"/>
  <c r="AP179" i="7"/>
  <c r="AO179" i="7"/>
  <c r="AR178" i="7"/>
  <c r="AQ178" i="7"/>
  <c r="AP178" i="7"/>
  <c r="AO178" i="7"/>
  <c r="AR177" i="7"/>
  <c r="AQ177" i="7"/>
  <c r="AP177" i="7"/>
  <c r="AO177" i="7"/>
  <c r="AR176" i="7"/>
  <c r="AQ176" i="7"/>
  <c r="AP176" i="7"/>
  <c r="AO176" i="7"/>
  <c r="AR175" i="7"/>
  <c r="AQ175" i="7"/>
  <c r="AP175" i="7"/>
  <c r="AO175" i="7"/>
  <c r="AR174" i="7"/>
  <c r="AQ174" i="7"/>
  <c r="AP174" i="7"/>
  <c r="AO174" i="7"/>
  <c r="AR173" i="7"/>
  <c r="AQ173" i="7"/>
  <c r="AP173" i="7"/>
  <c r="AO173" i="7"/>
  <c r="AR172" i="7"/>
  <c r="AQ172" i="7"/>
  <c r="AP172" i="7"/>
  <c r="AO172" i="7"/>
  <c r="AR171" i="7"/>
  <c r="AQ171" i="7"/>
  <c r="AP171" i="7"/>
  <c r="AO171" i="7"/>
  <c r="AR170" i="7"/>
  <c r="AQ170" i="7"/>
  <c r="AP170" i="7"/>
  <c r="AO170" i="7"/>
  <c r="AR169" i="7"/>
  <c r="AQ169" i="7"/>
  <c r="AP169" i="7"/>
  <c r="AO169" i="7"/>
  <c r="AR168" i="7"/>
  <c r="AQ168" i="7"/>
  <c r="AP168" i="7"/>
  <c r="AO168" i="7"/>
  <c r="AR167" i="7"/>
  <c r="AQ167" i="7"/>
  <c r="AP167" i="7"/>
  <c r="AO167" i="7"/>
  <c r="AR166" i="7"/>
  <c r="AQ166" i="7"/>
  <c r="AP166" i="7"/>
  <c r="AO166" i="7"/>
  <c r="AR165" i="7"/>
  <c r="AQ165" i="7"/>
  <c r="AP165" i="7"/>
  <c r="AO165" i="7"/>
  <c r="AR164" i="7"/>
  <c r="AQ164" i="7"/>
  <c r="AP164" i="7"/>
  <c r="AO164" i="7"/>
  <c r="AR163" i="7"/>
  <c r="AQ163" i="7"/>
  <c r="AP163" i="7"/>
  <c r="AO163" i="7"/>
  <c r="AR162" i="7"/>
  <c r="AQ162" i="7"/>
  <c r="AP162" i="7"/>
  <c r="AO162" i="7"/>
  <c r="AR161" i="7"/>
  <c r="AQ161" i="7"/>
  <c r="AP161" i="7"/>
  <c r="AO161" i="7"/>
  <c r="AR160" i="7"/>
  <c r="AQ160" i="7"/>
  <c r="AP160" i="7"/>
  <c r="AO160" i="7"/>
  <c r="AR159" i="7"/>
  <c r="AQ159" i="7"/>
  <c r="AP159" i="7"/>
  <c r="AO159" i="7"/>
  <c r="AR158" i="7"/>
  <c r="AQ158" i="7"/>
  <c r="AP158" i="7"/>
  <c r="AO158" i="7"/>
  <c r="AR157" i="7"/>
  <c r="AQ157" i="7"/>
  <c r="AP157" i="7"/>
  <c r="AO157" i="7"/>
  <c r="AR156" i="7"/>
  <c r="AQ156" i="7"/>
  <c r="AP156" i="7"/>
  <c r="AO156" i="7"/>
  <c r="AR155" i="7"/>
  <c r="AQ155" i="7"/>
  <c r="AP155" i="7"/>
  <c r="AO155" i="7"/>
  <c r="AR154" i="7"/>
  <c r="AQ154" i="7"/>
  <c r="AP154" i="7"/>
  <c r="AO154" i="7"/>
  <c r="AR153" i="7"/>
  <c r="AQ153" i="7"/>
  <c r="AP153" i="7"/>
  <c r="AO153" i="7"/>
  <c r="AR152" i="7"/>
  <c r="AQ152" i="7"/>
  <c r="AP152" i="7"/>
  <c r="AO152" i="7"/>
  <c r="AR151" i="7"/>
  <c r="AQ151" i="7"/>
  <c r="AP151" i="7"/>
  <c r="AO151" i="7"/>
  <c r="AR150" i="7"/>
  <c r="AQ150" i="7"/>
  <c r="AP150" i="7"/>
  <c r="AO150" i="7"/>
  <c r="AR149" i="7"/>
  <c r="AQ149" i="7"/>
  <c r="AP149" i="7"/>
  <c r="AO149" i="7"/>
  <c r="AR148" i="7"/>
  <c r="AQ148" i="7"/>
  <c r="AP148" i="7"/>
  <c r="AO148" i="7"/>
  <c r="AR147" i="7"/>
  <c r="AQ147" i="7"/>
  <c r="AP147" i="7"/>
  <c r="AO147" i="7"/>
  <c r="AR146" i="7"/>
  <c r="AQ146" i="7"/>
  <c r="AP146" i="7"/>
  <c r="AO146" i="7"/>
  <c r="AR145" i="7"/>
  <c r="AQ145" i="7"/>
  <c r="AP145" i="7"/>
  <c r="AO145" i="7"/>
  <c r="AR144" i="7"/>
  <c r="AQ144" i="7"/>
  <c r="AP144" i="7"/>
  <c r="AO144" i="7"/>
  <c r="AR143" i="7"/>
  <c r="AQ143" i="7"/>
  <c r="AP143" i="7"/>
  <c r="AO143" i="7"/>
  <c r="AR142" i="7"/>
  <c r="AQ142" i="7"/>
  <c r="AP142" i="7"/>
  <c r="AO142" i="7"/>
  <c r="AR141" i="7"/>
  <c r="AQ141" i="7"/>
  <c r="AP141" i="7"/>
  <c r="AO141" i="7"/>
  <c r="AR140" i="7"/>
  <c r="AQ140" i="7"/>
  <c r="AP140" i="7"/>
  <c r="AO140" i="7"/>
  <c r="AR139" i="7"/>
  <c r="AQ139" i="7"/>
  <c r="AP139" i="7"/>
  <c r="AO139" i="7"/>
  <c r="AR138" i="7"/>
  <c r="AQ138" i="7"/>
  <c r="AP138" i="7"/>
  <c r="AO138" i="7"/>
  <c r="AR137" i="7"/>
  <c r="AQ137" i="7"/>
  <c r="AP137" i="7"/>
  <c r="AO137" i="7"/>
  <c r="AR136" i="7"/>
  <c r="AQ136" i="7"/>
  <c r="AP136" i="7"/>
  <c r="AO136" i="7"/>
  <c r="AR135" i="7"/>
  <c r="AQ135" i="7"/>
  <c r="AP135" i="7"/>
  <c r="AO135" i="7"/>
  <c r="AR134" i="7"/>
  <c r="AQ134" i="7"/>
  <c r="AP134" i="7"/>
  <c r="AO134" i="7"/>
  <c r="AR133" i="7"/>
  <c r="AQ133" i="7"/>
  <c r="AP133" i="7"/>
  <c r="AO133" i="7"/>
  <c r="AR132" i="7"/>
  <c r="AQ132" i="7"/>
  <c r="AP132" i="7"/>
  <c r="AO132" i="7"/>
  <c r="AR131" i="7"/>
  <c r="AQ131" i="7"/>
  <c r="AP131" i="7"/>
  <c r="AO131" i="7"/>
  <c r="AR130" i="7"/>
  <c r="AQ130" i="7"/>
  <c r="AP130" i="7"/>
  <c r="AO130" i="7"/>
  <c r="AR129" i="7"/>
  <c r="AQ129" i="7"/>
  <c r="AP129" i="7"/>
  <c r="AO129" i="7"/>
  <c r="AR128" i="7"/>
  <c r="AQ128" i="7"/>
  <c r="AP128" i="7"/>
  <c r="AO128" i="7"/>
  <c r="AR127" i="7"/>
  <c r="AQ127" i="7"/>
  <c r="AP127" i="7"/>
  <c r="AO127" i="7"/>
  <c r="AR126" i="7"/>
  <c r="AQ126" i="7"/>
  <c r="AP126" i="7"/>
  <c r="AO126" i="7"/>
  <c r="AR125" i="7"/>
  <c r="AQ125" i="7"/>
  <c r="AP125" i="7"/>
  <c r="AO125" i="7"/>
  <c r="AR124" i="7"/>
  <c r="AQ124" i="7"/>
  <c r="AP124" i="7"/>
  <c r="AO124" i="7"/>
  <c r="AR123" i="7"/>
  <c r="AQ123" i="7"/>
  <c r="AP123" i="7"/>
  <c r="AO123" i="7"/>
  <c r="AR122" i="7"/>
  <c r="AQ122" i="7"/>
  <c r="AP122" i="7"/>
  <c r="AO122" i="7"/>
  <c r="AR121" i="7"/>
  <c r="AQ121" i="7"/>
  <c r="AP121" i="7"/>
  <c r="AO121" i="7"/>
  <c r="AR120" i="7"/>
  <c r="AQ120" i="7"/>
  <c r="AP120" i="7"/>
  <c r="AO120" i="7"/>
  <c r="AR119" i="7"/>
  <c r="AQ119" i="7"/>
  <c r="AP119" i="7"/>
  <c r="AO119" i="7"/>
  <c r="AR118" i="7"/>
  <c r="AQ118" i="7"/>
  <c r="AP118" i="7"/>
  <c r="AO118" i="7"/>
  <c r="AR117" i="7"/>
  <c r="AQ117" i="7"/>
  <c r="AP117" i="7"/>
  <c r="AO117" i="7"/>
  <c r="AR116" i="7"/>
  <c r="AQ116" i="7"/>
  <c r="AP116" i="7"/>
  <c r="AO116" i="7"/>
  <c r="AR115" i="7"/>
  <c r="AQ115" i="7"/>
  <c r="AP115" i="7"/>
  <c r="AO115" i="7"/>
  <c r="AR114" i="7"/>
  <c r="AQ114" i="7"/>
  <c r="AP114" i="7"/>
  <c r="AO114" i="7"/>
  <c r="AR113" i="7"/>
  <c r="AQ113" i="7"/>
  <c r="AP113" i="7"/>
  <c r="AO113" i="7"/>
  <c r="AR112" i="7"/>
  <c r="AQ112" i="7"/>
  <c r="AP112" i="7"/>
  <c r="AO112" i="7"/>
  <c r="AR111" i="7"/>
  <c r="AQ111" i="7"/>
  <c r="AP111" i="7"/>
  <c r="AO111" i="7"/>
  <c r="AR110" i="7"/>
  <c r="AQ110" i="7"/>
  <c r="AP110" i="7"/>
  <c r="AO110" i="7"/>
  <c r="AR109" i="7"/>
  <c r="AQ109" i="7"/>
  <c r="AP109" i="7"/>
  <c r="AO109" i="7"/>
  <c r="AR108" i="7"/>
  <c r="AQ108" i="7"/>
  <c r="AP108" i="7"/>
  <c r="AO108" i="7"/>
  <c r="AR107" i="7"/>
  <c r="AQ107" i="7"/>
  <c r="AP107" i="7"/>
  <c r="AO107" i="7"/>
  <c r="AR106" i="7"/>
  <c r="AQ106" i="7"/>
  <c r="AP106" i="7"/>
  <c r="AO106" i="7"/>
  <c r="AR105" i="7"/>
  <c r="AQ105" i="7"/>
  <c r="AP105" i="7"/>
  <c r="AO105" i="7"/>
  <c r="AR104" i="7"/>
  <c r="AQ104" i="7"/>
  <c r="AP104" i="7"/>
  <c r="AO104" i="7"/>
  <c r="AR103" i="7"/>
  <c r="AQ103" i="7"/>
  <c r="AP103" i="7"/>
  <c r="AO103" i="7"/>
  <c r="AR102" i="7"/>
  <c r="AQ102" i="7"/>
  <c r="AP102" i="7"/>
  <c r="AO102" i="7"/>
  <c r="AR101" i="7"/>
  <c r="AQ101" i="7"/>
  <c r="AP101" i="7"/>
  <c r="AO101" i="7"/>
  <c r="AR100" i="7"/>
  <c r="AQ100" i="7"/>
  <c r="AP100" i="7"/>
  <c r="AO100" i="7"/>
  <c r="AR99" i="7"/>
  <c r="AQ99" i="7"/>
  <c r="AP99" i="7"/>
  <c r="AO99" i="7"/>
  <c r="AR98" i="7"/>
  <c r="AQ98" i="7"/>
  <c r="AP98" i="7"/>
  <c r="AO98" i="7"/>
  <c r="AR97" i="7"/>
  <c r="AQ97" i="7"/>
  <c r="AP97" i="7"/>
  <c r="AO97" i="7"/>
  <c r="AR96" i="7"/>
  <c r="AQ96" i="7"/>
  <c r="AP96" i="7"/>
  <c r="AO96" i="7"/>
  <c r="AR95" i="7"/>
  <c r="AQ95" i="7"/>
  <c r="AP95" i="7"/>
  <c r="AO95" i="7"/>
  <c r="AR94" i="7"/>
  <c r="AQ94" i="7"/>
  <c r="AP94" i="7"/>
  <c r="AO94" i="7"/>
  <c r="AR93" i="7"/>
  <c r="AQ93" i="7"/>
  <c r="AP93" i="7"/>
  <c r="AO93" i="7"/>
  <c r="AR92" i="7"/>
  <c r="AQ92" i="7"/>
  <c r="AP92" i="7"/>
  <c r="AO92" i="7"/>
  <c r="AR91" i="7"/>
  <c r="AQ91" i="7"/>
  <c r="AP91" i="7"/>
  <c r="AO91" i="7"/>
  <c r="AR90" i="7"/>
  <c r="AQ90" i="7"/>
  <c r="AP90" i="7"/>
  <c r="AO90" i="7"/>
  <c r="AR89" i="7"/>
  <c r="AQ89" i="7"/>
  <c r="AP89" i="7"/>
  <c r="AO89" i="7"/>
  <c r="AR88" i="7"/>
  <c r="AQ88" i="7"/>
  <c r="AP88" i="7"/>
  <c r="AO88" i="7"/>
  <c r="AR87" i="7"/>
  <c r="AQ87" i="7"/>
  <c r="AP87" i="7"/>
  <c r="AO87" i="7"/>
  <c r="AR86" i="7"/>
  <c r="AQ86" i="7"/>
  <c r="AP86" i="7"/>
  <c r="AO86" i="7"/>
  <c r="AR85" i="7"/>
  <c r="AQ85" i="7"/>
  <c r="AP85" i="7"/>
  <c r="AO85" i="7"/>
  <c r="AR84" i="7"/>
  <c r="AQ84" i="7"/>
  <c r="AP84" i="7"/>
  <c r="AO84" i="7"/>
  <c r="AR83" i="7"/>
  <c r="AQ83" i="7"/>
  <c r="AP83" i="7"/>
  <c r="AO83" i="7"/>
  <c r="AR82" i="7"/>
  <c r="AQ82" i="7"/>
  <c r="AP82" i="7"/>
  <c r="AO82" i="7"/>
  <c r="AR81" i="7"/>
  <c r="AQ81" i="7"/>
  <c r="AP81" i="7"/>
  <c r="AO81" i="7"/>
  <c r="AR80" i="7"/>
  <c r="AQ80" i="7"/>
  <c r="AP80" i="7"/>
  <c r="AO80" i="7"/>
  <c r="AR79" i="7"/>
  <c r="AQ79" i="7"/>
  <c r="AP79" i="7"/>
  <c r="AO79" i="7"/>
  <c r="AR78" i="7"/>
  <c r="AQ78" i="7"/>
  <c r="AP78" i="7"/>
  <c r="AO78" i="7"/>
  <c r="AR77" i="7"/>
  <c r="AQ77" i="7"/>
  <c r="AP77" i="7"/>
  <c r="AO77" i="7"/>
  <c r="AR76" i="7"/>
  <c r="AQ76" i="7"/>
  <c r="AP76" i="7"/>
  <c r="AO76" i="7"/>
  <c r="AR75" i="7"/>
  <c r="AQ75" i="7"/>
  <c r="AP75" i="7"/>
  <c r="AO75" i="7"/>
  <c r="AR74" i="7"/>
  <c r="AQ74" i="7"/>
  <c r="AP74" i="7"/>
  <c r="AO74" i="7"/>
  <c r="AR73" i="7"/>
  <c r="AQ73" i="7"/>
  <c r="AP73" i="7"/>
  <c r="AO73" i="7"/>
  <c r="AR72" i="7"/>
  <c r="AQ72" i="7"/>
  <c r="AP72" i="7"/>
  <c r="AO72" i="7"/>
  <c r="AR71" i="7"/>
  <c r="AQ71" i="7"/>
  <c r="AP71" i="7"/>
  <c r="AO71" i="7"/>
  <c r="AR70" i="7"/>
  <c r="AQ70" i="7"/>
  <c r="AP70" i="7"/>
  <c r="AO70" i="7"/>
  <c r="AR69" i="7"/>
  <c r="AQ69" i="7"/>
  <c r="AP69" i="7"/>
  <c r="AO69" i="7"/>
  <c r="AR68" i="7"/>
  <c r="AQ68" i="7"/>
  <c r="AP68" i="7"/>
  <c r="AO68" i="7"/>
  <c r="AR67" i="7"/>
  <c r="AQ67" i="7"/>
  <c r="AP67" i="7"/>
  <c r="AO67" i="7"/>
  <c r="AR66" i="7"/>
  <c r="AQ66" i="7"/>
  <c r="AP66" i="7"/>
  <c r="AO66" i="7"/>
  <c r="AR65" i="7"/>
  <c r="AQ65" i="7"/>
  <c r="AP65" i="7"/>
  <c r="AO65" i="7"/>
  <c r="AR64" i="7"/>
  <c r="AQ64" i="7"/>
  <c r="AP64" i="7"/>
  <c r="AO64" i="7"/>
  <c r="AR63" i="7"/>
  <c r="AQ63" i="7"/>
  <c r="AP63" i="7"/>
  <c r="AO63" i="7"/>
  <c r="AR62" i="7"/>
  <c r="AQ62" i="7"/>
  <c r="AP62" i="7"/>
  <c r="AO62" i="7"/>
  <c r="AR61" i="7"/>
  <c r="AQ61" i="7"/>
  <c r="AP61" i="7"/>
  <c r="AO61" i="7"/>
  <c r="AR60" i="7"/>
  <c r="AQ60" i="7"/>
  <c r="AP60" i="7"/>
  <c r="AO60" i="7"/>
  <c r="AR59" i="7"/>
  <c r="AQ59" i="7"/>
  <c r="AP59" i="7"/>
  <c r="AO59" i="7"/>
  <c r="AR58" i="7"/>
  <c r="AQ58" i="7"/>
  <c r="AP58" i="7"/>
  <c r="AO58" i="7"/>
  <c r="AR57" i="7"/>
  <c r="AQ57" i="7"/>
  <c r="AP57" i="7"/>
  <c r="AO57" i="7"/>
  <c r="AR56" i="7"/>
  <c r="AQ56" i="7"/>
  <c r="AP56" i="7"/>
  <c r="AO56" i="7"/>
  <c r="AR55" i="7"/>
  <c r="AQ55" i="7"/>
  <c r="AP55" i="7"/>
  <c r="AO55" i="7"/>
  <c r="AR54" i="7"/>
  <c r="AQ54" i="7"/>
  <c r="AP54" i="7"/>
  <c r="AO54" i="7"/>
  <c r="AR53" i="7"/>
  <c r="AQ53" i="7"/>
  <c r="AP53" i="7"/>
  <c r="AO53" i="7"/>
  <c r="AR52" i="7"/>
  <c r="AQ52" i="7"/>
  <c r="AP52" i="7"/>
  <c r="AO52" i="7"/>
  <c r="AR51" i="7"/>
  <c r="AQ51" i="7"/>
  <c r="AP51" i="7"/>
  <c r="AO51" i="7"/>
  <c r="AR50" i="7"/>
  <c r="AQ50" i="7"/>
  <c r="AP50" i="7"/>
  <c r="AO50" i="7"/>
  <c r="AR49" i="7"/>
  <c r="AQ49" i="7"/>
  <c r="AP49" i="7"/>
  <c r="AO49" i="7"/>
  <c r="AR48" i="7"/>
  <c r="AQ48" i="7"/>
  <c r="AP48" i="7"/>
  <c r="AO48" i="7"/>
  <c r="AR47" i="7"/>
  <c r="AQ47" i="7"/>
  <c r="AP47" i="7"/>
  <c r="AO47" i="7"/>
  <c r="AR46" i="7"/>
  <c r="AQ46" i="7"/>
  <c r="AP46" i="7"/>
  <c r="AO46" i="7"/>
  <c r="AR45" i="7"/>
  <c r="AQ45" i="7"/>
  <c r="AP45" i="7"/>
  <c r="AO45" i="7"/>
  <c r="AR44" i="7"/>
  <c r="AQ44" i="7"/>
  <c r="AP44" i="7"/>
  <c r="AO44" i="7"/>
  <c r="AR43" i="7"/>
  <c r="AQ43" i="7"/>
  <c r="AP43" i="7"/>
  <c r="AO43" i="7"/>
  <c r="AR42" i="7"/>
  <c r="AQ42" i="7"/>
  <c r="AP42" i="7"/>
  <c r="AO42" i="7"/>
  <c r="AR41" i="7"/>
  <c r="AQ41" i="7"/>
  <c r="AP41" i="7"/>
  <c r="AO41" i="7"/>
  <c r="AR40" i="7"/>
  <c r="AQ40" i="7"/>
  <c r="AP40" i="7"/>
  <c r="AO40" i="7"/>
  <c r="AR39" i="7"/>
  <c r="AQ39" i="7"/>
  <c r="AP39" i="7"/>
  <c r="AO39" i="7"/>
  <c r="AR38" i="7"/>
  <c r="AQ38" i="7"/>
  <c r="AP38" i="7"/>
  <c r="AO38" i="7"/>
  <c r="AR37" i="7"/>
  <c r="AQ37" i="7"/>
  <c r="AP37" i="7"/>
  <c r="AO37" i="7"/>
  <c r="AR36" i="7"/>
  <c r="AQ36" i="7"/>
  <c r="AP36" i="7"/>
  <c r="AO36" i="7"/>
  <c r="AR35" i="7"/>
  <c r="AQ35" i="7"/>
  <c r="AP35" i="7"/>
  <c r="AO35" i="7"/>
  <c r="AR34" i="7"/>
  <c r="AQ34" i="7"/>
  <c r="AP34" i="7"/>
  <c r="AO34" i="7"/>
  <c r="AR33" i="7"/>
  <c r="AQ33" i="7"/>
  <c r="AP33" i="7"/>
  <c r="AO33" i="7"/>
  <c r="AR32" i="7"/>
  <c r="AQ32" i="7"/>
  <c r="AP32" i="7"/>
  <c r="AO32" i="7"/>
  <c r="AR31" i="7"/>
  <c r="AQ31" i="7"/>
  <c r="AP31" i="7"/>
  <c r="AO31" i="7"/>
  <c r="AR30" i="7"/>
  <c r="AQ30" i="7"/>
  <c r="AP30" i="7"/>
  <c r="AO30" i="7"/>
  <c r="AR29" i="7"/>
  <c r="AQ29" i="7"/>
  <c r="AP29" i="7"/>
  <c r="AO29" i="7"/>
  <c r="AR28" i="7"/>
  <c r="AQ28" i="7"/>
  <c r="AP28" i="7"/>
  <c r="AO28" i="7"/>
  <c r="AR27" i="7"/>
  <c r="AQ27" i="7"/>
  <c r="AP27" i="7"/>
  <c r="AO27" i="7"/>
  <c r="AR26" i="7"/>
  <c r="AQ26" i="7"/>
  <c r="AP26" i="7"/>
  <c r="AO26" i="7"/>
  <c r="AR25" i="7"/>
  <c r="AQ25" i="7"/>
  <c r="AP25" i="7"/>
  <c r="AO25" i="7"/>
  <c r="AR24" i="7"/>
  <c r="AQ24" i="7"/>
  <c r="AP24" i="7"/>
  <c r="AO24" i="7"/>
  <c r="AR23" i="7"/>
  <c r="AQ23" i="7"/>
  <c r="AP23" i="7"/>
  <c r="AO23" i="7"/>
  <c r="AR22" i="7"/>
  <c r="AQ22" i="7"/>
  <c r="AP22" i="7"/>
  <c r="AO22" i="7"/>
  <c r="AR21" i="7"/>
  <c r="AQ21" i="7"/>
  <c r="AP21" i="7"/>
  <c r="AO21" i="7"/>
  <c r="AR20" i="7"/>
  <c r="AQ20" i="7"/>
  <c r="AP20" i="7"/>
  <c r="AO20" i="7"/>
  <c r="AR19" i="7"/>
  <c r="AQ19" i="7"/>
  <c r="AP19" i="7"/>
  <c r="AO19" i="7"/>
  <c r="AR18" i="7"/>
  <c r="AQ18" i="7"/>
  <c r="AP18" i="7"/>
  <c r="AO18" i="7"/>
  <c r="AR17" i="7"/>
  <c r="AQ17" i="7"/>
  <c r="AP17" i="7"/>
  <c r="AO17" i="7"/>
  <c r="AR16" i="7"/>
  <c r="AQ16" i="7"/>
  <c r="AP16" i="7"/>
  <c r="AO16" i="7"/>
  <c r="AR15" i="7"/>
  <c r="AQ15" i="7"/>
  <c r="AP15" i="7"/>
  <c r="AO15" i="7"/>
  <c r="AR14" i="7"/>
  <c r="AQ14" i="7"/>
  <c r="AP14" i="7"/>
  <c r="AO14" i="7"/>
  <c r="AR13" i="7"/>
  <c r="AQ13" i="7"/>
  <c r="AP13" i="7"/>
  <c r="AO13" i="7"/>
  <c r="AR12" i="7"/>
  <c r="AQ12" i="7"/>
  <c r="AP12" i="7"/>
  <c r="AO12" i="7"/>
  <c r="AR11" i="7"/>
  <c r="AQ11" i="7"/>
  <c r="AP11" i="7"/>
  <c r="AO11" i="7"/>
  <c r="AR10" i="7"/>
  <c r="AQ10" i="7"/>
  <c r="AP10" i="7"/>
  <c r="AO10" i="7"/>
  <c r="AR9" i="7"/>
  <c r="AQ9" i="7"/>
  <c r="AP9" i="7"/>
  <c r="AO9" i="7"/>
  <c r="AR8" i="7"/>
  <c r="AQ8" i="7"/>
  <c r="AP8" i="7"/>
  <c r="AO8" i="7"/>
  <c r="AR7" i="7"/>
  <c r="AQ7" i="7"/>
  <c r="AP7" i="7"/>
  <c r="AO7" i="7"/>
  <c r="N530" i="6"/>
  <c r="M530" i="6"/>
  <c r="L530" i="6"/>
  <c r="K530" i="6"/>
  <c r="J530" i="6"/>
  <c r="I530" i="6"/>
  <c r="H530" i="6"/>
  <c r="G530" i="6"/>
  <c r="AN525" i="6"/>
  <c r="AM525" i="6"/>
  <c r="AL525" i="6"/>
  <c r="AK525" i="6"/>
  <c r="AF525" i="6"/>
  <c r="U525" i="6"/>
  <c r="U527" i="6" s="1"/>
  <c r="S525" i="6"/>
  <c r="R525" i="6"/>
  <c r="R527" i="6" s="1"/>
  <c r="Q525" i="6"/>
  <c r="Q527" i="6" s="1"/>
  <c r="P525" i="6"/>
  <c r="P527" i="6" s="1"/>
  <c r="O525" i="6"/>
  <c r="O527" i="6" s="1"/>
  <c r="N525" i="6"/>
  <c r="N527" i="6" s="1"/>
  <c r="M525" i="6"/>
  <c r="M527" i="6" s="1"/>
  <c r="L525" i="6"/>
  <c r="L527" i="6" s="1"/>
  <c r="K525" i="6"/>
  <c r="K527" i="6" s="1"/>
  <c r="I529" i="6" s="1"/>
  <c r="J525" i="6"/>
  <c r="J527" i="6" s="1"/>
  <c r="I525" i="6"/>
  <c r="I527" i="6" s="1"/>
  <c r="H525" i="6"/>
  <c r="H527" i="6" s="1"/>
  <c r="H529" i="6" s="1"/>
  <c r="G525" i="6"/>
  <c r="G527" i="6" s="1"/>
  <c r="E525" i="6"/>
  <c r="E527" i="6" s="1"/>
  <c r="AR524" i="6"/>
  <c r="AQ524" i="6"/>
  <c r="AO524" i="6" s="1"/>
  <c r="AP524" i="6"/>
  <c r="AR523" i="6"/>
  <c r="AQ523" i="6"/>
  <c r="AO523" i="6" s="1"/>
  <c r="AP523" i="6"/>
  <c r="AR522" i="6"/>
  <c r="AQ522" i="6"/>
  <c r="AO522" i="6" s="1"/>
  <c r="AP522" i="6"/>
  <c r="AQ521" i="6"/>
  <c r="AO521" i="6" s="1"/>
  <c r="AP521" i="6"/>
  <c r="AD521" i="6"/>
  <c r="AR521" i="6" s="1"/>
  <c r="AR520" i="6"/>
  <c r="AQ520" i="6"/>
  <c r="AP520" i="6"/>
  <c r="AO520" i="6" s="1"/>
  <c r="AR519" i="6"/>
  <c r="AQ519" i="6"/>
  <c r="AP519" i="6"/>
  <c r="AO519" i="6" s="1"/>
  <c r="AR518" i="6"/>
  <c r="AQ518" i="6"/>
  <c r="AP518" i="6"/>
  <c r="AR517" i="6"/>
  <c r="AQ517" i="6"/>
  <c r="AP517" i="6"/>
  <c r="AR516" i="6"/>
  <c r="AQ516" i="6"/>
  <c r="AP516" i="6"/>
  <c r="AO516" i="6" s="1"/>
  <c r="AR515" i="6"/>
  <c r="AQ515" i="6"/>
  <c r="AP515" i="6"/>
  <c r="AO515" i="6" s="1"/>
  <c r="AR514" i="6"/>
  <c r="AQ514" i="6"/>
  <c r="AP514" i="6"/>
  <c r="AR513" i="6"/>
  <c r="AQ513" i="6"/>
  <c r="AP513" i="6"/>
  <c r="AR512" i="6"/>
  <c r="AQ512" i="6"/>
  <c r="AP512" i="6"/>
  <c r="AO512" i="6" s="1"/>
  <c r="AR511" i="6"/>
  <c r="AQ511" i="6"/>
  <c r="AP511" i="6"/>
  <c r="AO511" i="6" s="1"/>
  <c r="AR510" i="6"/>
  <c r="AQ510" i="6"/>
  <c r="AP510" i="6"/>
  <c r="AR509" i="6"/>
  <c r="AQ509" i="6"/>
  <c r="AP509" i="6"/>
  <c r="AP508" i="6"/>
  <c r="AE508" i="6"/>
  <c r="AR508" i="6" s="1"/>
  <c r="Z508" i="6"/>
  <c r="Y508" i="6"/>
  <c r="AQ508" i="6" s="1"/>
  <c r="AR507" i="6"/>
  <c r="AQ507" i="6"/>
  <c r="AO507" i="6" s="1"/>
  <c r="AP507" i="6"/>
  <c r="AR506" i="6"/>
  <c r="AQ506" i="6"/>
  <c r="AO506" i="6" s="1"/>
  <c r="AP506" i="6"/>
  <c r="AR505" i="6"/>
  <c r="AQ505" i="6"/>
  <c r="AO505" i="6" s="1"/>
  <c r="AP505" i="6"/>
  <c r="AR504" i="6"/>
  <c r="AQ504" i="6"/>
  <c r="AO504" i="6" s="1"/>
  <c r="AP504" i="6"/>
  <c r="AR503" i="6"/>
  <c r="AQ503" i="6"/>
  <c r="AO503" i="6" s="1"/>
  <c r="AP503" i="6"/>
  <c r="AR502" i="6"/>
  <c r="AQ502" i="6"/>
  <c r="AO502" i="6" s="1"/>
  <c r="AP502" i="6"/>
  <c r="AR501" i="6"/>
  <c r="AQ501" i="6"/>
  <c r="AO501" i="6" s="1"/>
  <c r="AP501" i="6"/>
  <c r="AR500" i="6"/>
  <c r="AQ500" i="6"/>
  <c r="AO500" i="6" s="1"/>
  <c r="AP500" i="6"/>
  <c r="AR499" i="6"/>
  <c r="AQ499" i="6"/>
  <c r="AO499" i="6" s="1"/>
  <c r="AP499" i="6"/>
  <c r="AR498" i="6"/>
  <c r="AQ498" i="6"/>
  <c r="AO498" i="6" s="1"/>
  <c r="AP498" i="6"/>
  <c r="X498" i="6"/>
  <c r="AR497" i="6"/>
  <c r="AQ497" i="6"/>
  <c r="AP497" i="6"/>
  <c r="AO497" i="6" s="1"/>
  <c r="AR496" i="6"/>
  <c r="AQ496" i="6"/>
  <c r="AP496" i="6"/>
  <c r="AO496" i="6" s="1"/>
  <c r="AR495" i="6"/>
  <c r="AQ495" i="6"/>
  <c r="AP495" i="6"/>
  <c r="AR494" i="6"/>
  <c r="AQ494" i="6"/>
  <c r="AP494" i="6"/>
  <c r="AR493" i="6"/>
  <c r="AQ493" i="6"/>
  <c r="AP493" i="6"/>
  <c r="AO493" i="6" s="1"/>
  <c r="AR492" i="6"/>
  <c r="AQ492" i="6"/>
  <c r="AP492" i="6"/>
  <c r="AO492" i="6" s="1"/>
  <c r="AR491" i="6"/>
  <c r="AQ491" i="6"/>
  <c r="AP491" i="6"/>
  <c r="AR490" i="6"/>
  <c r="AQ490" i="6"/>
  <c r="AP490" i="6"/>
  <c r="AR489" i="6"/>
  <c r="AQ489" i="6"/>
  <c r="AP489" i="6"/>
  <c r="AO489" i="6" s="1"/>
  <c r="AR488" i="6"/>
  <c r="AQ488" i="6"/>
  <c r="AP488" i="6"/>
  <c r="AO488" i="6" s="1"/>
  <c r="AR487" i="6"/>
  <c r="AQ487" i="6"/>
  <c r="AP487" i="6"/>
  <c r="AR486" i="6"/>
  <c r="AQ486" i="6"/>
  <c r="AP486" i="6"/>
  <c r="AR485" i="6"/>
  <c r="AP485" i="6"/>
  <c r="X485" i="6"/>
  <c r="AQ485" i="6" s="1"/>
  <c r="AR484" i="6"/>
  <c r="AQ484" i="6"/>
  <c r="AP484" i="6"/>
  <c r="AO484" i="6"/>
  <c r="AR483" i="6"/>
  <c r="AQ483" i="6"/>
  <c r="AP483" i="6"/>
  <c r="AO483" i="6"/>
  <c r="AR482" i="6"/>
  <c r="AQ482" i="6"/>
  <c r="AP482" i="6"/>
  <c r="AO482" i="6"/>
  <c r="AR481" i="6"/>
  <c r="AQ481" i="6"/>
  <c r="AP481" i="6"/>
  <c r="AO481" i="6"/>
  <c r="AR480" i="6"/>
  <c r="AQ480" i="6"/>
  <c r="AP480" i="6"/>
  <c r="AO480" i="6"/>
  <c r="AR479" i="6"/>
  <c r="AQ479" i="6"/>
  <c r="AP479" i="6"/>
  <c r="AO479" i="6"/>
  <c r="AR478" i="6"/>
  <c r="AQ478" i="6"/>
  <c r="AP478" i="6"/>
  <c r="AO478" i="6"/>
  <c r="AR477" i="6"/>
  <c r="AQ477" i="6"/>
  <c r="AP477" i="6"/>
  <c r="AO477" i="6"/>
  <c r="AQ476" i="6"/>
  <c r="AP476" i="6"/>
  <c r="AO476" i="6"/>
  <c r="AE476" i="6"/>
  <c r="AD476" i="6"/>
  <c r="AC476" i="6"/>
  <c r="AR476" i="6" s="1"/>
  <c r="AR475" i="6"/>
  <c r="AQ475" i="6"/>
  <c r="AP475" i="6"/>
  <c r="AR474" i="6"/>
  <c r="AQ474" i="6"/>
  <c r="AP474" i="6"/>
  <c r="AO474" i="6" s="1"/>
  <c r="AG474" i="6"/>
  <c r="AR473" i="6"/>
  <c r="AQ473" i="6"/>
  <c r="AP473" i="6"/>
  <c r="AO473" i="6"/>
  <c r="AR472" i="6"/>
  <c r="AQ472" i="6"/>
  <c r="AP472" i="6"/>
  <c r="AO472" i="6"/>
  <c r="AR471" i="6"/>
  <c r="AQ471" i="6"/>
  <c r="AP471" i="6"/>
  <c r="AO471" i="6"/>
  <c r="AR470" i="6"/>
  <c r="AQ470" i="6"/>
  <c r="AP470" i="6"/>
  <c r="AO470" i="6"/>
  <c r="AR469" i="6"/>
  <c r="AQ469" i="6"/>
  <c r="AP469" i="6"/>
  <c r="AO469" i="6"/>
  <c r="AR468" i="6"/>
  <c r="AQ468" i="6"/>
  <c r="AP468" i="6"/>
  <c r="AO468" i="6"/>
  <c r="AR467" i="6"/>
  <c r="AQ467" i="6"/>
  <c r="AP467" i="6"/>
  <c r="AO467" i="6"/>
  <c r="AR466" i="6"/>
  <c r="AQ466" i="6"/>
  <c r="AP466" i="6"/>
  <c r="AO466" i="6"/>
  <c r="AR465" i="6"/>
  <c r="AQ465" i="6"/>
  <c r="AP465" i="6"/>
  <c r="AO465" i="6"/>
  <c r="AR464" i="6"/>
  <c r="AQ464" i="6"/>
  <c r="AP464" i="6"/>
  <c r="AO464" i="6"/>
  <c r="AR463" i="6"/>
  <c r="AQ463" i="6"/>
  <c r="AP463" i="6"/>
  <c r="AO463" i="6"/>
  <c r="AR462" i="6"/>
  <c r="AQ462" i="6"/>
  <c r="AP462" i="6"/>
  <c r="AO462" i="6"/>
  <c r="AR461" i="6"/>
  <c r="AQ461" i="6"/>
  <c r="AP461" i="6"/>
  <c r="AO461" i="6"/>
  <c r="AR460" i="6"/>
  <c r="AQ460" i="6"/>
  <c r="AP460" i="6"/>
  <c r="AO460" i="6"/>
  <c r="AR459" i="6"/>
  <c r="AQ459" i="6"/>
  <c r="AP459" i="6"/>
  <c r="AO459" i="6"/>
  <c r="AR458" i="6"/>
  <c r="AQ458" i="6"/>
  <c r="AP458" i="6"/>
  <c r="AO458" i="6"/>
  <c r="AR457" i="6"/>
  <c r="AQ457" i="6"/>
  <c r="AP457" i="6"/>
  <c r="AO457" i="6"/>
  <c r="AR456" i="6"/>
  <c r="AQ456" i="6"/>
  <c r="AP456" i="6"/>
  <c r="AO456" i="6"/>
  <c r="AR455" i="6"/>
  <c r="AQ455" i="6"/>
  <c r="AP455" i="6"/>
  <c r="AO455" i="6"/>
  <c r="AQ454" i="6"/>
  <c r="AP454" i="6"/>
  <c r="AO454" i="6"/>
  <c r="AC454" i="6"/>
  <c r="AR454" i="6" s="1"/>
  <c r="AR453" i="6"/>
  <c r="AQ453" i="6"/>
  <c r="AP453" i="6"/>
  <c r="AO453" i="6" s="1"/>
  <c r="AR452" i="6"/>
  <c r="AQ452" i="6"/>
  <c r="AP452" i="6"/>
  <c r="AR451" i="6"/>
  <c r="AQ451" i="6"/>
  <c r="AP451" i="6"/>
  <c r="AR450" i="6"/>
  <c r="AQ450" i="6"/>
  <c r="AP450" i="6"/>
  <c r="AO450" i="6" s="1"/>
  <c r="AQ449" i="6"/>
  <c r="AP449" i="6"/>
  <c r="AO449" i="6" s="1"/>
  <c r="AH449" i="6"/>
  <c r="AR449" i="6" s="1"/>
  <c r="AR448" i="6"/>
  <c r="AQ448" i="6"/>
  <c r="AP448" i="6"/>
  <c r="AO448" i="6"/>
  <c r="AR447" i="6"/>
  <c r="AQ447" i="6"/>
  <c r="AP447" i="6"/>
  <c r="AO447" i="6"/>
  <c r="AR446" i="6"/>
  <c r="AQ446" i="6"/>
  <c r="AP446" i="6"/>
  <c r="AO446" i="6"/>
  <c r="AP445" i="6"/>
  <c r="AG445" i="6"/>
  <c r="AR445" i="6" s="1"/>
  <c r="AA445" i="6"/>
  <c r="AQ445" i="6" s="1"/>
  <c r="AO445" i="6" s="1"/>
  <c r="W445" i="6"/>
  <c r="AR444" i="6"/>
  <c r="AQ444" i="6"/>
  <c r="AP444" i="6"/>
  <c r="AR443" i="6"/>
  <c r="AQ443" i="6"/>
  <c r="AP443" i="6"/>
  <c r="AO443" i="6" s="1"/>
  <c r="AR442" i="6"/>
  <c r="AQ442" i="6"/>
  <c r="AP442" i="6"/>
  <c r="AO442" i="6" s="1"/>
  <c r="AR441" i="6"/>
  <c r="AQ441" i="6"/>
  <c r="AP441" i="6"/>
  <c r="AR440" i="6"/>
  <c r="AQ440" i="6"/>
  <c r="AP440" i="6"/>
  <c r="AR439" i="6"/>
  <c r="AQ439" i="6"/>
  <c r="AP439" i="6"/>
  <c r="AO439" i="6" s="1"/>
  <c r="AR438" i="6"/>
  <c r="AQ438" i="6"/>
  <c r="AP438" i="6"/>
  <c r="AO438" i="6" s="1"/>
  <c r="AR437" i="6"/>
  <c r="AQ437" i="6"/>
  <c r="AP437" i="6"/>
  <c r="AR436" i="6"/>
  <c r="AQ436" i="6"/>
  <c r="AP436" i="6"/>
  <c r="AR435" i="6"/>
  <c r="AQ435" i="6"/>
  <c r="AP435" i="6"/>
  <c r="AO435" i="6" s="1"/>
  <c r="AR434" i="6"/>
  <c r="AQ434" i="6"/>
  <c r="AP434" i="6"/>
  <c r="AO434" i="6" s="1"/>
  <c r="AR433" i="6"/>
  <c r="AQ433" i="6"/>
  <c r="AP433" i="6"/>
  <c r="AR432" i="6"/>
  <c r="AQ432" i="6"/>
  <c r="AP432" i="6"/>
  <c r="AR431" i="6"/>
  <c r="AQ431" i="6"/>
  <c r="AP431" i="6"/>
  <c r="AO431" i="6" s="1"/>
  <c r="AR430" i="6"/>
  <c r="AQ430" i="6"/>
  <c r="AP430" i="6"/>
  <c r="AO430" i="6" s="1"/>
  <c r="AR429" i="6"/>
  <c r="AQ429" i="6"/>
  <c r="AP429" i="6"/>
  <c r="AR428" i="6"/>
  <c r="AQ428" i="6"/>
  <c r="AP428" i="6"/>
  <c r="AR427" i="6"/>
  <c r="AQ427" i="6"/>
  <c r="AP427" i="6"/>
  <c r="AO427" i="6" s="1"/>
  <c r="AR426" i="6"/>
  <c r="AQ426" i="6"/>
  <c r="AP426" i="6"/>
  <c r="AO426" i="6" s="1"/>
  <c r="AR425" i="6"/>
  <c r="AQ425" i="6"/>
  <c r="AP425" i="6"/>
  <c r="AR424" i="6"/>
  <c r="AQ424" i="6"/>
  <c r="AP424" i="6"/>
  <c r="AR423" i="6"/>
  <c r="AQ423" i="6"/>
  <c r="AP423" i="6"/>
  <c r="AO423" i="6" s="1"/>
  <c r="AR422" i="6"/>
  <c r="AQ422" i="6"/>
  <c r="AP422" i="6"/>
  <c r="AO422" i="6" s="1"/>
  <c r="AR421" i="6"/>
  <c r="AQ421" i="6"/>
  <c r="AP421" i="6"/>
  <c r="AR420" i="6"/>
  <c r="AQ420" i="6"/>
  <c r="AP420" i="6"/>
  <c r="AR419" i="6"/>
  <c r="AQ419" i="6"/>
  <c r="AP419" i="6"/>
  <c r="AO419" i="6" s="1"/>
  <c r="AQ418" i="6"/>
  <c r="AP418" i="6"/>
  <c r="AO418" i="6" s="1"/>
  <c r="AJ418" i="6"/>
  <c r="AE418" i="6"/>
  <c r="AD418" i="6"/>
  <c r="AR418" i="6" s="1"/>
  <c r="AR417" i="6"/>
  <c r="AQ417" i="6"/>
  <c r="AO417" i="6" s="1"/>
  <c r="AP417" i="6"/>
  <c r="AR416" i="6"/>
  <c r="AQ416" i="6"/>
  <c r="AO416" i="6" s="1"/>
  <c r="AP416" i="6"/>
  <c r="AR415" i="6"/>
  <c r="AQ415" i="6"/>
  <c r="AO415" i="6" s="1"/>
  <c r="AP415" i="6"/>
  <c r="AR414" i="6"/>
  <c r="AQ414" i="6"/>
  <c r="AO414" i="6" s="1"/>
  <c r="AP414" i="6"/>
  <c r="AQ413" i="6"/>
  <c r="AO413" i="6" s="1"/>
  <c r="AP413" i="6"/>
  <c r="AC413" i="6"/>
  <c r="AR413" i="6" s="1"/>
  <c r="AR412" i="6"/>
  <c r="AP412" i="6"/>
  <c r="Y412" i="6"/>
  <c r="X412" i="6"/>
  <c r="V412" i="6"/>
  <c r="AQ412" i="6" s="1"/>
  <c r="AP411" i="6"/>
  <c r="AH411" i="6"/>
  <c r="AR411" i="6" s="1"/>
  <c r="X411" i="6"/>
  <c r="AQ411" i="6" s="1"/>
  <c r="AO411" i="6" s="1"/>
  <c r="W411" i="6"/>
  <c r="AR410" i="6"/>
  <c r="AQ410" i="6"/>
  <c r="AP410" i="6"/>
  <c r="AO410" i="6" s="1"/>
  <c r="AR409" i="6"/>
  <c r="AQ409" i="6"/>
  <c r="AP409" i="6"/>
  <c r="AO409" i="6" s="1"/>
  <c r="AR408" i="6"/>
  <c r="AQ408" i="6"/>
  <c r="AP408" i="6"/>
  <c r="AR407" i="6"/>
  <c r="AQ407" i="6"/>
  <c r="AP407" i="6"/>
  <c r="AR406" i="6"/>
  <c r="AQ406" i="6"/>
  <c r="AP406" i="6"/>
  <c r="AO406" i="6" s="1"/>
  <c r="AR405" i="6"/>
  <c r="AQ405" i="6"/>
  <c r="AP405" i="6"/>
  <c r="AO405" i="6" s="1"/>
  <c r="AR404" i="6"/>
  <c r="AQ404" i="6"/>
  <c r="AP404" i="6"/>
  <c r="AR403" i="6"/>
  <c r="AQ403" i="6"/>
  <c r="AP403" i="6"/>
  <c r="AR402" i="6"/>
  <c r="AQ402" i="6"/>
  <c r="AP402" i="6"/>
  <c r="AO402" i="6" s="1"/>
  <c r="AR401" i="6"/>
  <c r="AQ401" i="6"/>
  <c r="AP401" i="6"/>
  <c r="AO401" i="6" s="1"/>
  <c r="AR400" i="6"/>
  <c r="AQ400" i="6"/>
  <c r="AP400" i="6"/>
  <c r="AR399" i="6"/>
  <c r="AQ399" i="6"/>
  <c r="AP399" i="6"/>
  <c r="AR398" i="6"/>
  <c r="AQ398" i="6"/>
  <c r="AP398" i="6"/>
  <c r="AO398" i="6" s="1"/>
  <c r="AR397" i="6"/>
  <c r="AQ397" i="6"/>
  <c r="AP397" i="6"/>
  <c r="AO397" i="6" s="1"/>
  <c r="AR396" i="6"/>
  <c r="AQ396" i="6"/>
  <c r="AP396" i="6"/>
  <c r="AR395" i="6"/>
  <c r="AQ395" i="6"/>
  <c r="AP395" i="6"/>
  <c r="AR394" i="6"/>
  <c r="AQ394" i="6"/>
  <c r="AP394" i="6"/>
  <c r="AO394" i="6" s="1"/>
  <c r="AR393" i="6"/>
  <c r="AQ393" i="6"/>
  <c r="AP393" i="6"/>
  <c r="AO393" i="6" s="1"/>
  <c r="AR392" i="6"/>
  <c r="AQ392" i="6"/>
  <c r="AP392" i="6"/>
  <c r="AR391" i="6"/>
  <c r="AQ391" i="6"/>
  <c r="AP391" i="6"/>
  <c r="AR390" i="6"/>
  <c r="AQ390" i="6"/>
  <c r="AP390" i="6"/>
  <c r="AO390" i="6" s="1"/>
  <c r="AR389" i="6"/>
  <c r="AQ389" i="6"/>
  <c r="AP389" i="6"/>
  <c r="AO389" i="6" s="1"/>
  <c r="AR388" i="6"/>
  <c r="AQ388" i="6"/>
  <c r="AP388" i="6"/>
  <c r="AR387" i="6"/>
  <c r="AQ387" i="6"/>
  <c r="AP387" i="6"/>
  <c r="AR386" i="6"/>
  <c r="AQ386" i="6"/>
  <c r="AP386" i="6"/>
  <c r="AO386" i="6" s="1"/>
  <c r="AR385" i="6"/>
  <c r="AQ385" i="6"/>
  <c r="AP385" i="6"/>
  <c r="AO385" i="6" s="1"/>
  <c r="AR384" i="6"/>
  <c r="AQ384" i="6"/>
  <c r="AP384" i="6"/>
  <c r="AR383" i="6"/>
  <c r="AQ383" i="6"/>
  <c r="AP383" i="6"/>
  <c r="AR382" i="6"/>
  <c r="AQ382" i="6"/>
  <c r="AP382" i="6"/>
  <c r="AO382" i="6" s="1"/>
  <c r="AR381" i="6"/>
  <c r="AQ381" i="6"/>
  <c r="AP381" i="6"/>
  <c r="AO381" i="6" s="1"/>
  <c r="AR380" i="6"/>
  <c r="AQ380" i="6"/>
  <c r="AP380" i="6"/>
  <c r="AR379" i="6"/>
  <c r="AQ379" i="6"/>
  <c r="AP379" i="6"/>
  <c r="AR378" i="6"/>
  <c r="AP378" i="6"/>
  <c r="AO378" i="6" s="1"/>
  <c r="AA378" i="6"/>
  <c r="AQ378" i="6" s="1"/>
  <c r="AR377" i="6"/>
  <c r="AQ377" i="6"/>
  <c r="AP377" i="6"/>
  <c r="AO377" i="6"/>
  <c r="AR376" i="6"/>
  <c r="AQ376" i="6"/>
  <c r="AP376" i="6"/>
  <c r="AO376" i="6"/>
  <c r="AR375" i="6"/>
  <c r="AQ375" i="6"/>
  <c r="AP375" i="6"/>
  <c r="AO375" i="6"/>
  <c r="AR374" i="6"/>
  <c r="AQ374" i="6"/>
  <c r="AP374" i="6"/>
  <c r="AO374" i="6"/>
  <c r="AR373" i="6"/>
  <c r="AQ373" i="6"/>
  <c r="AP373" i="6"/>
  <c r="AO373" i="6"/>
  <c r="AR372" i="6"/>
  <c r="AQ372" i="6"/>
  <c r="AP372" i="6"/>
  <c r="AO372" i="6"/>
  <c r="AQ371" i="6"/>
  <c r="AP371" i="6"/>
  <c r="AO371" i="6"/>
  <c r="AD371" i="6"/>
  <c r="AC371" i="6"/>
  <c r="AR371" i="6" s="1"/>
  <c r="AA371" i="6"/>
  <c r="AR370" i="6"/>
  <c r="AQ370" i="6"/>
  <c r="AP370" i="6"/>
  <c r="AR369" i="6"/>
  <c r="AQ369" i="6"/>
  <c r="AP369" i="6"/>
  <c r="AO369" i="6" s="1"/>
  <c r="AR368" i="6"/>
  <c r="AQ368" i="6"/>
  <c r="AP368" i="6"/>
  <c r="AO368" i="6" s="1"/>
  <c r="AR367" i="6"/>
  <c r="AQ367" i="6"/>
  <c r="AP367" i="6"/>
  <c r="AR366" i="6"/>
  <c r="AQ366" i="6"/>
  <c r="AP366" i="6"/>
  <c r="AR365" i="6"/>
  <c r="AP365" i="6"/>
  <c r="AO365" i="6" s="1"/>
  <c r="T365" i="6"/>
  <c r="AQ365" i="6" s="1"/>
  <c r="AR364" i="6"/>
  <c r="AQ364" i="6"/>
  <c r="AP364" i="6"/>
  <c r="AO364" i="6"/>
  <c r="AR363" i="6"/>
  <c r="AQ363" i="6"/>
  <c r="AP363" i="6"/>
  <c r="AO363" i="6"/>
  <c r="AR362" i="6"/>
  <c r="AQ362" i="6"/>
  <c r="AP362" i="6"/>
  <c r="AO362" i="6"/>
  <c r="AR361" i="6"/>
  <c r="AQ361" i="6"/>
  <c r="AP361" i="6"/>
  <c r="AO361" i="6"/>
  <c r="AR360" i="6"/>
  <c r="AQ360" i="6"/>
  <c r="AP360" i="6"/>
  <c r="AO360" i="6"/>
  <c r="AB360" i="6"/>
  <c r="AR359" i="6"/>
  <c r="AQ359" i="6"/>
  <c r="AP359" i="6"/>
  <c r="AO359" i="6" s="1"/>
  <c r="AR358" i="6"/>
  <c r="AQ358" i="6"/>
  <c r="AP358" i="6"/>
  <c r="AO358" i="6" s="1"/>
  <c r="AR357" i="6"/>
  <c r="AQ357" i="6"/>
  <c r="AP357" i="6"/>
  <c r="AR356" i="6"/>
  <c r="AQ356" i="6"/>
  <c r="AP356" i="6"/>
  <c r="AR355" i="6"/>
  <c r="AQ355" i="6"/>
  <c r="AP355" i="6"/>
  <c r="AO355" i="6" s="1"/>
  <c r="AR354" i="6"/>
  <c r="AQ354" i="6"/>
  <c r="AP354" i="6"/>
  <c r="AO354" i="6" s="1"/>
  <c r="AR353" i="6"/>
  <c r="AQ353" i="6"/>
  <c r="AP353" i="6"/>
  <c r="AR352" i="6"/>
  <c r="AQ352" i="6"/>
  <c r="AP352" i="6"/>
  <c r="AR351" i="6"/>
  <c r="AQ351" i="6"/>
  <c r="AP351" i="6"/>
  <c r="AO351" i="6" s="1"/>
  <c r="AR350" i="6"/>
  <c r="AQ350" i="6"/>
  <c r="AP350" i="6"/>
  <c r="AO350" i="6" s="1"/>
  <c r="AR349" i="6"/>
  <c r="AQ349" i="6"/>
  <c r="AP349" i="6"/>
  <c r="AR348" i="6"/>
  <c r="AQ348" i="6"/>
  <c r="AP348" i="6"/>
  <c r="AR347" i="6"/>
  <c r="AP347" i="6"/>
  <c r="AO347" i="6" s="1"/>
  <c r="Z347" i="6"/>
  <c r="AQ347" i="6" s="1"/>
  <c r="AR346" i="6"/>
  <c r="AQ346" i="6"/>
  <c r="AP346" i="6"/>
  <c r="AO346" i="6"/>
  <c r="AR345" i="6"/>
  <c r="AQ345" i="6"/>
  <c r="AP345" i="6"/>
  <c r="AO345" i="6"/>
  <c r="AR344" i="6"/>
  <c r="AQ344" i="6"/>
  <c r="AP344" i="6"/>
  <c r="AO344" i="6"/>
  <c r="AR343" i="6"/>
  <c r="AQ343" i="6"/>
  <c r="AP343" i="6"/>
  <c r="AO343" i="6"/>
  <c r="AR342" i="6"/>
  <c r="AQ342" i="6"/>
  <c r="AP342" i="6"/>
  <c r="AO342" i="6"/>
  <c r="AR341" i="6"/>
  <c r="AQ341" i="6"/>
  <c r="AP341" i="6"/>
  <c r="AO341" i="6"/>
  <c r="AR340" i="6"/>
  <c r="AQ340" i="6"/>
  <c r="AP340" i="6"/>
  <c r="AO340" i="6"/>
  <c r="AA340" i="6"/>
  <c r="AR339" i="6"/>
  <c r="AQ339" i="6"/>
  <c r="AP339" i="6"/>
  <c r="AO339" i="6" s="1"/>
  <c r="AR338" i="6"/>
  <c r="AQ338" i="6"/>
  <c r="AP338" i="6"/>
  <c r="AO338" i="6" s="1"/>
  <c r="AR337" i="6"/>
  <c r="AQ337" i="6"/>
  <c r="AP337" i="6"/>
  <c r="AO337" i="6" s="1"/>
  <c r="AR336" i="6"/>
  <c r="AQ336" i="6"/>
  <c r="AP336" i="6"/>
  <c r="AO336" i="6" s="1"/>
  <c r="AR335" i="6"/>
  <c r="AQ335" i="6"/>
  <c r="AP335" i="6"/>
  <c r="AO335" i="6" s="1"/>
  <c r="AR334" i="6"/>
  <c r="AQ334" i="6"/>
  <c r="AP334" i="6"/>
  <c r="AO334" i="6" s="1"/>
  <c r="AR333" i="6"/>
  <c r="AQ333" i="6"/>
  <c r="AP333" i="6"/>
  <c r="AO333" i="6" s="1"/>
  <c r="AR332" i="6"/>
  <c r="AQ332" i="6"/>
  <c r="AP332" i="6"/>
  <c r="AO332" i="6" s="1"/>
  <c r="AR331" i="6"/>
  <c r="AQ331" i="6"/>
  <c r="AP331" i="6"/>
  <c r="AO331" i="6" s="1"/>
  <c r="AR330" i="6"/>
  <c r="AQ330" i="6"/>
  <c r="AP330" i="6"/>
  <c r="AO330" i="6" s="1"/>
  <c r="AR329" i="6"/>
  <c r="AQ329" i="6"/>
  <c r="AP329" i="6"/>
  <c r="AO329" i="6" s="1"/>
  <c r="AR328" i="6"/>
  <c r="AQ328" i="6"/>
  <c r="AP328" i="6"/>
  <c r="AO328" i="6" s="1"/>
  <c r="AR327" i="6"/>
  <c r="AQ327" i="6"/>
  <c r="AP327" i="6"/>
  <c r="AO327" i="6" s="1"/>
  <c r="AR326" i="6"/>
  <c r="AQ326" i="6"/>
  <c r="AP326" i="6"/>
  <c r="AO326" i="6" s="1"/>
  <c r="AR325" i="6"/>
  <c r="AQ325" i="6"/>
  <c r="AP325" i="6"/>
  <c r="AO325" i="6" s="1"/>
  <c r="AR324" i="6"/>
  <c r="AQ324" i="6"/>
  <c r="AP324" i="6"/>
  <c r="AO324" i="6" s="1"/>
  <c r="AR323" i="6"/>
  <c r="AQ323" i="6"/>
  <c r="AP323" i="6"/>
  <c r="AO323" i="6" s="1"/>
  <c r="AR322" i="6"/>
  <c r="AQ322" i="6"/>
  <c r="AP322" i="6"/>
  <c r="AO322" i="6" s="1"/>
  <c r="AR321" i="6"/>
  <c r="AQ321" i="6"/>
  <c r="AP321" i="6"/>
  <c r="AO321" i="6" s="1"/>
  <c r="AR320" i="6"/>
  <c r="AQ320" i="6"/>
  <c r="AP320" i="6"/>
  <c r="AO320" i="6" s="1"/>
  <c r="AR319" i="6"/>
  <c r="AQ319" i="6"/>
  <c r="AP319" i="6"/>
  <c r="AO319" i="6" s="1"/>
  <c r="AR318" i="6"/>
  <c r="AQ318" i="6"/>
  <c r="AP318" i="6"/>
  <c r="AO318" i="6" s="1"/>
  <c r="AR317" i="6"/>
  <c r="AQ317" i="6"/>
  <c r="AP317" i="6"/>
  <c r="AO317" i="6" s="1"/>
  <c r="AR316" i="6"/>
  <c r="AQ316" i="6"/>
  <c r="AP316" i="6"/>
  <c r="AO316" i="6" s="1"/>
  <c r="AR315" i="6"/>
  <c r="AQ315" i="6"/>
  <c r="AP315" i="6"/>
  <c r="AO315" i="6" s="1"/>
  <c r="AR314" i="6"/>
  <c r="AQ314" i="6"/>
  <c r="AP314" i="6"/>
  <c r="AO314" i="6" s="1"/>
  <c r="AR313" i="6"/>
  <c r="AQ313" i="6"/>
  <c r="AP313" i="6"/>
  <c r="AO313" i="6" s="1"/>
  <c r="AR312" i="6"/>
  <c r="AQ312" i="6"/>
  <c r="AP312" i="6"/>
  <c r="AO312" i="6" s="1"/>
  <c r="AR311" i="6"/>
  <c r="AQ311" i="6"/>
  <c r="AP311" i="6"/>
  <c r="AO311" i="6" s="1"/>
  <c r="F311" i="6"/>
  <c r="F525" i="6" s="1"/>
  <c r="F527" i="6" s="1"/>
  <c r="AR310" i="6"/>
  <c r="AQ310" i="6"/>
  <c r="AP310" i="6"/>
  <c r="AO310" i="6" s="1"/>
  <c r="AR309" i="6"/>
  <c r="AQ309" i="6"/>
  <c r="AP309" i="6"/>
  <c r="AR308" i="6"/>
  <c r="AP308" i="6"/>
  <c r="Z308" i="6"/>
  <c r="T308" i="6"/>
  <c r="AQ308" i="6" s="1"/>
  <c r="AR307" i="6"/>
  <c r="AQ307" i="6"/>
  <c r="AP307" i="6"/>
  <c r="AO307" i="6"/>
  <c r="AR306" i="6"/>
  <c r="AQ306" i="6"/>
  <c r="AP306" i="6"/>
  <c r="AO306" i="6"/>
  <c r="AR305" i="6"/>
  <c r="AQ305" i="6"/>
  <c r="AP305" i="6"/>
  <c r="AO305" i="6"/>
  <c r="AR304" i="6"/>
  <c r="AQ304" i="6"/>
  <c r="AP304" i="6"/>
  <c r="AO304" i="6"/>
  <c r="AR303" i="6"/>
  <c r="AP303" i="6"/>
  <c r="V303" i="6"/>
  <c r="AQ303" i="6" s="1"/>
  <c r="AO303" i="6" s="1"/>
  <c r="AR302" i="6"/>
  <c r="AQ302" i="6"/>
  <c r="AP302" i="6"/>
  <c r="AO302" i="6" s="1"/>
  <c r="AR301" i="6"/>
  <c r="AQ301" i="6"/>
  <c r="AP301" i="6"/>
  <c r="AO301" i="6" s="1"/>
  <c r="AR300" i="6"/>
  <c r="AQ300" i="6"/>
  <c r="AP300" i="6"/>
  <c r="AO300" i="6" s="1"/>
  <c r="AR299" i="6"/>
  <c r="AQ299" i="6"/>
  <c r="AP299" i="6"/>
  <c r="AO299" i="6" s="1"/>
  <c r="AR298" i="6"/>
  <c r="AQ298" i="6"/>
  <c r="AP298" i="6"/>
  <c r="AO298" i="6" s="1"/>
  <c r="AR297" i="6"/>
  <c r="AQ297" i="6"/>
  <c r="AP297" i="6"/>
  <c r="AO297" i="6" s="1"/>
  <c r="AR296" i="6"/>
  <c r="AQ296" i="6"/>
  <c r="AP296" i="6"/>
  <c r="AO296" i="6" s="1"/>
  <c r="AR295" i="6"/>
  <c r="AQ295" i="6"/>
  <c r="AP295" i="6"/>
  <c r="AO295" i="6" s="1"/>
  <c r="AR294" i="6"/>
  <c r="AQ294" i="6"/>
  <c r="AP294" i="6"/>
  <c r="AO294" i="6" s="1"/>
  <c r="AR293" i="6"/>
  <c r="AQ293" i="6"/>
  <c r="AP293" i="6"/>
  <c r="AO293" i="6" s="1"/>
  <c r="W293" i="6"/>
  <c r="AR292" i="6"/>
  <c r="AQ292" i="6"/>
  <c r="AP292" i="6"/>
  <c r="AO292" i="6" s="1"/>
  <c r="AR291" i="6"/>
  <c r="AQ291" i="6"/>
  <c r="AP291" i="6"/>
  <c r="AR290" i="6"/>
  <c r="AQ290" i="6"/>
  <c r="AP290" i="6"/>
  <c r="AO290" i="6" s="1"/>
  <c r="AR289" i="6"/>
  <c r="AQ289" i="6"/>
  <c r="AP289" i="6"/>
  <c r="AR288" i="6"/>
  <c r="AQ288" i="6"/>
  <c r="AP288" i="6"/>
  <c r="AO288" i="6" s="1"/>
  <c r="AR287" i="6"/>
  <c r="AQ287" i="6"/>
  <c r="AP287" i="6"/>
  <c r="AR286" i="6"/>
  <c r="AQ286" i="6"/>
  <c r="AP286" i="6"/>
  <c r="AO286" i="6" s="1"/>
  <c r="AR285" i="6"/>
  <c r="AQ285" i="6"/>
  <c r="AP285" i="6"/>
  <c r="AR284" i="6"/>
  <c r="AQ284" i="6"/>
  <c r="AP284" i="6"/>
  <c r="AO284" i="6" s="1"/>
  <c r="AR283" i="6"/>
  <c r="AQ283" i="6"/>
  <c r="AP283" i="6"/>
  <c r="AB283" i="6"/>
  <c r="AR282" i="6"/>
  <c r="AO282" i="6" s="1"/>
  <c r="AQ282" i="6"/>
  <c r="AP282" i="6"/>
  <c r="AR281" i="6"/>
  <c r="AO281" i="6" s="1"/>
  <c r="AQ281" i="6"/>
  <c r="AP281" i="6"/>
  <c r="AR280" i="6"/>
  <c r="AO280" i="6" s="1"/>
  <c r="AQ280" i="6"/>
  <c r="AP280" i="6"/>
  <c r="AR279" i="6"/>
  <c r="AO279" i="6" s="1"/>
  <c r="AQ279" i="6"/>
  <c r="AP279" i="6"/>
  <c r="AR278" i="6"/>
  <c r="AO278" i="6" s="1"/>
  <c r="AQ278" i="6"/>
  <c r="AP278" i="6"/>
  <c r="AR277" i="6"/>
  <c r="AO277" i="6" s="1"/>
  <c r="AQ277" i="6"/>
  <c r="AP277" i="6"/>
  <c r="AR276" i="6"/>
  <c r="AO276" i="6" s="1"/>
  <c r="AQ276" i="6"/>
  <c r="AP276" i="6"/>
  <c r="AR275" i="6"/>
  <c r="AP275" i="6"/>
  <c r="AA275" i="6"/>
  <c r="AQ275" i="6" s="1"/>
  <c r="AR274" i="6"/>
  <c r="AQ274" i="6"/>
  <c r="AP274" i="6"/>
  <c r="AO274" i="6"/>
  <c r="AR273" i="6"/>
  <c r="AQ273" i="6"/>
  <c r="AP273" i="6"/>
  <c r="AO273" i="6"/>
  <c r="AR272" i="6"/>
  <c r="AQ272" i="6"/>
  <c r="AP272" i="6"/>
  <c r="AO272" i="6"/>
  <c r="AR271" i="6"/>
  <c r="AQ271" i="6"/>
  <c r="AP271" i="6"/>
  <c r="AO271" i="6"/>
  <c r="AR270" i="6"/>
  <c r="AQ270" i="6"/>
  <c r="AP270" i="6"/>
  <c r="AO270" i="6"/>
  <c r="AR269" i="6"/>
  <c r="AQ269" i="6"/>
  <c r="AP269" i="6"/>
  <c r="AO269" i="6"/>
  <c r="AQ268" i="6"/>
  <c r="AP268" i="6"/>
  <c r="AI268" i="6"/>
  <c r="AR268" i="6" s="1"/>
  <c r="AO268" i="6" s="1"/>
  <c r="AR267" i="6"/>
  <c r="AQ267" i="6"/>
  <c r="AP267" i="6"/>
  <c r="AO267" i="6" s="1"/>
  <c r="AR266" i="6"/>
  <c r="AQ266" i="6"/>
  <c r="AP266" i="6"/>
  <c r="AO266" i="6" s="1"/>
  <c r="AR265" i="6"/>
  <c r="AQ265" i="6"/>
  <c r="AP265" i="6"/>
  <c r="AO265" i="6" s="1"/>
  <c r="AR264" i="6"/>
  <c r="AQ264" i="6"/>
  <c r="AP264" i="6"/>
  <c r="AO264" i="6" s="1"/>
  <c r="AR263" i="6"/>
  <c r="AQ263" i="6"/>
  <c r="AP263" i="6"/>
  <c r="AO263" i="6" s="1"/>
  <c r="AR262" i="6"/>
  <c r="AQ262" i="6"/>
  <c r="AP262" i="6"/>
  <c r="AO262" i="6" s="1"/>
  <c r="AR261" i="6"/>
  <c r="AQ261" i="6"/>
  <c r="AP261" i="6"/>
  <c r="AO261" i="6" s="1"/>
  <c r="AR260" i="6"/>
  <c r="AQ260" i="6"/>
  <c r="AP260" i="6"/>
  <c r="AO260" i="6" s="1"/>
  <c r="AR259" i="6"/>
  <c r="AQ259" i="6"/>
  <c r="AP259" i="6"/>
  <c r="AO259" i="6" s="1"/>
  <c r="AR258" i="6"/>
  <c r="AQ258" i="6"/>
  <c r="AP258" i="6"/>
  <c r="AO258" i="6" s="1"/>
  <c r="AR257" i="6"/>
  <c r="AQ257" i="6"/>
  <c r="AP257" i="6"/>
  <c r="AO257" i="6" s="1"/>
  <c r="AA257" i="6"/>
  <c r="AR256" i="6"/>
  <c r="AQ256" i="6"/>
  <c r="AP256" i="6"/>
  <c r="AR255" i="6"/>
  <c r="AQ255" i="6"/>
  <c r="AP255" i="6"/>
  <c r="AO255" i="6" s="1"/>
  <c r="AR254" i="6"/>
  <c r="AQ254" i="6"/>
  <c r="AP254" i="6"/>
  <c r="AR253" i="6"/>
  <c r="AQ253" i="6"/>
  <c r="AP253" i="6"/>
  <c r="AO253" i="6" s="1"/>
  <c r="AR252" i="6"/>
  <c r="AQ252" i="6"/>
  <c r="AP252" i="6"/>
  <c r="AR251" i="6"/>
  <c r="AQ251" i="6"/>
  <c r="AP251" i="6"/>
  <c r="AO251" i="6" s="1"/>
  <c r="AR250" i="6"/>
  <c r="AQ250" i="6"/>
  <c r="AP250" i="6"/>
  <c r="AR249" i="6"/>
  <c r="AQ249" i="6"/>
  <c r="AP249" i="6"/>
  <c r="AO249" i="6" s="1"/>
  <c r="AR248" i="6"/>
  <c r="AQ248" i="6"/>
  <c r="AP248" i="6"/>
  <c r="AR247" i="6"/>
  <c r="AQ247" i="6"/>
  <c r="AP247" i="6"/>
  <c r="AO247" i="6" s="1"/>
  <c r="AR246" i="6"/>
  <c r="AQ246" i="6"/>
  <c r="AP246" i="6"/>
  <c r="AR245" i="6"/>
  <c r="AQ245" i="6"/>
  <c r="AP245" i="6"/>
  <c r="AO245" i="6" s="1"/>
  <c r="AR244" i="6"/>
  <c r="AQ244" i="6"/>
  <c r="AP244" i="6"/>
  <c r="AR243" i="6"/>
  <c r="AQ243" i="6"/>
  <c r="AP243" i="6"/>
  <c r="AO243" i="6" s="1"/>
  <c r="AR242" i="6"/>
  <c r="AQ242" i="6"/>
  <c r="AP242" i="6"/>
  <c r="AR241" i="6"/>
  <c r="AQ241" i="6"/>
  <c r="AP241" i="6"/>
  <c r="AO241" i="6" s="1"/>
  <c r="AR240" i="6"/>
  <c r="AQ240" i="6"/>
  <c r="AP240" i="6"/>
  <c r="AR239" i="6"/>
  <c r="AQ239" i="6"/>
  <c r="AP239" i="6"/>
  <c r="AR238" i="6"/>
  <c r="AQ238" i="6"/>
  <c r="AP238" i="6"/>
  <c r="AR237" i="6"/>
  <c r="AQ237" i="6"/>
  <c r="AP237" i="6"/>
  <c r="AO237" i="6" s="1"/>
  <c r="AR236" i="6"/>
  <c r="AQ236" i="6"/>
  <c r="AP236" i="6"/>
  <c r="AR235" i="6"/>
  <c r="AQ235" i="6"/>
  <c r="AP235" i="6"/>
  <c r="AR234" i="6"/>
  <c r="AQ234" i="6"/>
  <c r="AP234" i="6"/>
  <c r="AR233" i="6"/>
  <c r="AQ233" i="6"/>
  <c r="AP233" i="6"/>
  <c r="AO233" i="6" s="1"/>
  <c r="AR232" i="6"/>
  <c r="AQ232" i="6"/>
  <c r="AP232" i="6"/>
  <c r="AR231" i="6"/>
  <c r="AQ231" i="6"/>
  <c r="AP231" i="6"/>
  <c r="AR230" i="6"/>
  <c r="AQ230" i="6"/>
  <c r="AP230" i="6"/>
  <c r="AR229" i="6"/>
  <c r="AQ229" i="6"/>
  <c r="AP229" i="6"/>
  <c r="AO229" i="6" s="1"/>
  <c r="AR228" i="6"/>
  <c r="AQ228" i="6"/>
  <c r="AP228" i="6"/>
  <c r="AR227" i="6"/>
  <c r="AQ227" i="6"/>
  <c r="AP227" i="6"/>
  <c r="AR226" i="6"/>
  <c r="AQ226" i="6"/>
  <c r="AP226" i="6"/>
  <c r="AR225" i="6"/>
  <c r="AQ225" i="6"/>
  <c r="AP225" i="6"/>
  <c r="AO225" i="6" s="1"/>
  <c r="AR224" i="6"/>
  <c r="AQ224" i="6"/>
  <c r="AP224" i="6"/>
  <c r="AR223" i="6"/>
  <c r="AQ223" i="6"/>
  <c r="AP223" i="6"/>
  <c r="AR222" i="6"/>
  <c r="AQ222" i="6"/>
  <c r="AP222" i="6"/>
  <c r="AR221" i="6"/>
  <c r="AQ221" i="6"/>
  <c r="AP221" i="6"/>
  <c r="AO221" i="6" s="1"/>
  <c r="AR220" i="6"/>
  <c r="AQ220" i="6"/>
  <c r="AP220" i="6"/>
  <c r="AR219" i="6"/>
  <c r="AQ219" i="6"/>
  <c r="AP219" i="6"/>
  <c r="AR218" i="6"/>
  <c r="AQ218" i="6"/>
  <c r="AP218" i="6"/>
  <c r="AR217" i="6"/>
  <c r="AQ217" i="6"/>
  <c r="AP217" i="6"/>
  <c r="AO217" i="6" s="1"/>
  <c r="AR216" i="6"/>
  <c r="AQ216" i="6"/>
  <c r="AP216" i="6"/>
  <c r="AR215" i="6"/>
  <c r="AQ215" i="6"/>
  <c r="AP215" i="6"/>
  <c r="AR214" i="6"/>
  <c r="AQ214" i="6"/>
  <c r="AP214" i="6"/>
  <c r="AR213" i="6"/>
  <c r="AQ213" i="6"/>
  <c r="AP213" i="6"/>
  <c r="AO213" i="6" s="1"/>
  <c r="AR212" i="6"/>
  <c r="AQ212" i="6"/>
  <c r="AP212" i="6"/>
  <c r="AR211" i="6"/>
  <c r="AQ211" i="6"/>
  <c r="AP211" i="6"/>
  <c r="AR210" i="6"/>
  <c r="AQ210" i="6"/>
  <c r="AP210" i="6"/>
  <c r="AR209" i="6"/>
  <c r="AQ209" i="6"/>
  <c r="AP209" i="6"/>
  <c r="AO209" i="6" s="1"/>
  <c r="AR208" i="6"/>
  <c r="AQ208" i="6"/>
  <c r="AP208" i="6"/>
  <c r="AR207" i="6"/>
  <c r="AQ207" i="6"/>
  <c r="AP207" i="6"/>
  <c r="AR206" i="6"/>
  <c r="AQ206" i="6"/>
  <c r="AP206" i="6"/>
  <c r="AR205" i="6"/>
  <c r="AQ205" i="6"/>
  <c r="AP205" i="6"/>
  <c r="AO205" i="6" s="1"/>
  <c r="AR204" i="6"/>
  <c r="AQ204" i="6"/>
  <c r="AP204" i="6"/>
  <c r="AR203" i="6"/>
  <c r="AQ203" i="6"/>
  <c r="AP203" i="6"/>
  <c r="AQ202" i="6"/>
  <c r="AP202" i="6"/>
  <c r="AG202" i="6"/>
  <c r="AR202" i="6" s="1"/>
  <c r="AR201" i="6"/>
  <c r="AQ201" i="6"/>
  <c r="AP201" i="6"/>
  <c r="AO201" i="6"/>
  <c r="AR200" i="6"/>
  <c r="AQ200" i="6"/>
  <c r="AP200" i="6"/>
  <c r="AO200" i="6"/>
  <c r="AR199" i="6"/>
  <c r="AQ199" i="6"/>
  <c r="AP199" i="6"/>
  <c r="AO199" i="6"/>
  <c r="AR198" i="6"/>
  <c r="AQ198" i="6"/>
  <c r="AP198" i="6"/>
  <c r="AO198" i="6"/>
  <c r="AR197" i="6"/>
  <c r="AQ197" i="6"/>
  <c r="AP197" i="6"/>
  <c r="AO197" i="6"/>
  <c r="AR196" i="6"/>
  <c r="AQ196" i="6"/>
  <c r="AP196" i="6"/>
  <c r="AO196" i="6"/>
  <c r="AP195" i="6"/>
  <c r="AC195" i="6"/>
  <c r="AR195" i="6" s="1"/>
  <c r="AB195" i="6"/>
  <c r="AQ195" i="6" s="1"/>
  <c r="AO195" i="6" s="1"/>
  <c r="AR194" i="6"/>
  <c r="AQ194" i="6"/>
  <c r="AP194" i="6"/>
  <c r="AO194" i="6" s="1"/>
  <c r="AR193" i="6"/>
  <c r="AQ193" i="6"/>
  <c r="AP193" i="6"/>
  <c r="AR192" i="6"/>
  <c r="AQ192" i="6"/>
  <c r="AP192" i="6"/>
  <c r="AO192" i="6" s="1"/>
  <c r="AR191" i="6"/>
  <c r="AQ191" i="6"/>
  <c r="AP191" i="6"/>
  <c r="AR190" i="6"/>
  <c r="AQ190" i="6"/>
  <c r="AP190" i="6"/>
  <c r="AO190" i="6" s="1"/>
  <c r="AR189" i="6"/>
  <c r="AQ189" i="6"/>
  <c r="AP189" i="6"/>
  <c r="AR188" i="6"/>
  <c r="AQ188" i="6"/>
  <c r="AP188" i="6"/>
  <c r="AO188" i="6" s="1"/>
  <c r="AR187" i="6"/>
  <c r="AQ187" i="6"/>
  <c r="AP187" i="6"/>
  <c r="AQ186" i="6"/>
  <c r="AP186" i="6"/>
  <c r="AJ186" i="6"/>
  <c r="AR186" i="6" s="1"/>
  <c r="X186" i="6"/>
  <c r="AR185" i="6"/>
  <c r="AO185" i="6" s="1"/>
  <c r="AQ185" i="6"/>
  <c r="AP185" i="6"/>
  <c r="AR184" i="6"/>
  <c r="AO184" i="6" s="1"/>
  <c r="AQ184" i="6"/>
  <c r="AP184" i="6"/>
  <c r="AR183" i="6"/>
  <c r="AO183" i="6" s="1"/>
  <c r="AQ183" i="6"/>
  <c r="AP183" i="6"/>
  <c r="AR182" i="6"/>
  <c r="AO182" i="6" s="1"/>
  <c r="AQ182" i="6"/>
  <c r="AP182" i="6"/>
  <c r="AR181" i="6"/>
  <c r="AO181" i="6" s="1"/>
  <c r="AQ181" i="6"/>
  <c r="AP181" i="6"/>
  <c r="AR180" i="6"/>
  <c r="AO180" i="6" s="1"/>
  <c r="AQ180" i="6"/>
  <c r="AP180" i="6"/>
  <c r="AR179" i="6"/>
  <c r="AO179" i="6" s="1"/>
  <c r="AQ179" i="6"/>
  <c r="AP179" i="6"/>
  <c r="AR178" i="6"/>
  <c r="AO178" i="6" s="1"/>
  <c r="AQ178" i="6"/>
  <c r="AP178" i="6"/>
  <c r="AR177" i="6"/>
  <c r="AO177" i="6" s="1"/>
  <c r="AQ177" i="6"/>
  <c r="AP177" i="6"/>
  <c r="AR176" i="6"/>
  <c r="AO176" i="6" s="1"/>
  <c r="AQ176" i="6"/>
  <c r="AP176" i="6"/>
  <c r="AR175" i="6"/>
  <c r="AO175" i="6" s="1"/>
  <c r="AQ175" i="6"/>
  <c r="AP175" i="6"/>
  <c r="AR174" i="6"/>
  <c r="AO174" i="6" s="1"/>
  <c r="AQ174" i="6"/>
  <c r="AP174" i="6"/>
  <c r="AR173" i="6"/>
  <c r="AO173" i="6" s="1"/>
  <c r="AQ173" i="6"/>
  <c r="AP173" i="6"/>
  <c r="AR172" i="6"/>
  <c r="AO172" i="6" s="1"/>
  <c r="AQ172" i="6"/>
  <c r="AP172" i="6"/>
  <c r="AR171" i="6"/>
  <c r="AO171" i="6" s="1"/>
  <c r="AQ171" i="6"/>
  <c r="AP171" i="6"/>
  <c r="AR170" i="6"/>
  <c r="AO170" i="6" s="1"/>
  <c r="AQ170" i="6"/>
  <c r="AP170" i="6"/>
  <c r="AR169" i="6"/>
  <c r="AP169" i="6"/>
  <c r="Z169" i="6"/>
  <c r="V169" i="6"/>
  <c r="AQ169" i="6" s="1"/>
  <c r="AO169" i="6" s="1"/>
  <c r="T169" i="6"/>
  <c r="AR168" i="6"/>
  <c r="AQ168" i="6"/>
  <c r="AP168" i="6"/>
  <c r="AO168" i="6" s="1"/>
  <c r="AR167" i="6"/>
  <c r="AQ167" i="6"/>
  <c r="AP167" i="6"/>
  <c r="AR166" i="6"/>
  <c r="AQ166" i="6"/>
  <c r="AP166" i="6"/>
  <c r="AR165" i="6"/>
  <c r="AQ165" i="6"/>
  <c r="AP165" i="6"/>
  <c r="W165" i="6"/>
  <c r="AR164" i="6"/>
  <c r="AQ164" i="6"/>
  <c r="AP164" i="6"/>
  <c r="AO164" i="6"/>
  <c r="AR163" i="6"/>
  <c r="AQ163" i="6"/>
  <c r="AP163" i="6"/>
  <c r="AO163" i="6"/>
  <c r="AQ162" i="6"/>
  <c r="AP162" i="6"/>
  <c r="AC162" i="6"/>
  <c r="AR162" i="6" s="1"/>
  <c r="AO162" i="6" s="1"/>
  <c r="AR161" i="6"/>
  <c r="AQ161" i="6"/>
  <c r="AP161" i="6"/>
  <c r="AO161" i="6" s="1"/>
  <c r="AR160" i="6"/>
  <c r="AQ160" i="6"/>
  <c r="AP160" i="6"/>
  <c r="AO160" i="6" s="1"/>
  <c r="AR159" i="6"/>
  <c r="AQ159" i="6"/>
  <c r="AP159" i="6"/>
  <c r="AO159" i="6" s="1"/>
  <c r="AR158" i="6"/>
  <c r="AQ158" i="6"/>
  <c r="AP158" i="6"/>
  <c r="AO158" i="6" s="1"/>
  <c r="AR157" i="6"/>
  <c r="AQ157" i="6"/>
  <c r="AP157" i="6"/>
  <c r="AO157" i="6" s="1"/>
  <c r="AQ156" i="6"/>
  <c r="AP156" i="6"/>
  <c r="AO156" i="6"/>
  <c r="AG156" i="6"/>
  <c r="AR156" i="6" s="1"/>
  <c r="AE156" i="6"/>
  <c r="AR155" i="6"/>
  <c r="AQ155" i="6"/>
  <c r="AP155" i="6"/>
  <c r="AR154" i="6"/>
  <c r="AQ154" i="6"/>
  <c r="AP154" i="6"/>
  <c r="AR153" i="6"/>
  <c r="AQ153" i="6"/>
  <c r="AP153" i="6"/>
  <c r="AR152" i="6"/>
  <c r="AQ152" i="6"/>
  <c r="AP152" i="6"/>
  <c r="AO152" i="6" s="1"/>
  <c r="AR151" i="6"/>
  <c r="AP151" i="6"/>
  <c r="AB151" i="6"/>
  <c r="AQ151" i="6" s="1"/>
  <c r="AA151" i="6"/>
  <c r="X151" i="6"/>
  <c r="AR150" i="6"/>
  <c r="AQ150" i="6"/>
  <c r="AP150" i="6"/>
  <c r="AR149" i="6"/>
  <c r="AQ149" i="6"/>
  <c r="AP149" i="6"/>
  <c r="AO149" i="6" s="1"/>
  <c r="AR148" i="6"/>
  <c r="AQ148" i="6"/>
  <c r="AP148" i="6"/>
  <c r="AR147" i="6"/>
  <c r="AQ147" i="6"/>
  <c r="AP147" i="6"/>
  <c r="AO147" i="6" s="1"/>
  <c r="AR146" i="6"/>
  <c r="AQ146" i="6"/>
  <c r="AP146" i="6"/>
  <c r="AR145" i="6"/>
  <c r="AQ145" i="6"/>
  <c r="AP145" i="6"/>
  <c r="AO145" i="6" s="1"/>
  <c r="AR144" i="6"/>
  <c r="AQ144" i="6"/>
  <c r="AP144" i="6"/>
  <c r="AR143" i="6"/>
  <c r="AQ143" i="6"/>
  <c r="AP143" i="6"/>
  <c r="AO143" i="6" s="1"/>
  <c r="AR142" i="6"/>
  <c r="AQ142" i="6"/>
  <c r="AP142" i="6"/>
  <c r="AO142" i="6" s="1"/>
  <c r="AR141" i="6"/>
  <c r="AQ141" i="6"/>
  <c r="AP141" i="6"/>
  <c r="AO141" i="6" s="1"/>
  <c r="AR140" i="6"/>
  <c r="AQ140" i="6"/>
  <c r="AP140" i="6"/>
  <c r="AO140" i="6" s="1"/>
  <c r="AR139" i="6"/>
  <c r="AQ139" i="6"/>
  <c r="AP139" i="6"/>
  <c r="AO139" i="6" s="1"/>
  <c r="AR138" i="6"/>
  <c r="AQ138" i="6"/>
  <c r="AP138" i="6"/>
  <c r="AO138" i="6" s="1"/>
  <c r="AR137" i="6"/>
  <c r="AQ137" i="6"/>
  <c r="AP137" i="6"/>
  <c r="AR136" i="6"/>
  <c r="AQ136" i="6"/>
  <c r="AP136" i="6"/>
  <c r="AR135" i="6"/>
  <c r="AQ135" i="6"/>
  <c r="AP135" i="6"/>
  <c r="AO135" i="6" s="1"/>
  <c r="AR134" i="6"/>
  <c r="AQ134" i="6"/>
  <c r="AP134" i="6"/>
  <c r="AO134" i="6" s="1"/>
  <c r="AR133" i="6"/>
  <c r="AQ133" i="6"/>
  <c r="AP133" i="6"/>
  <c r="AR132" i="6"/>
  <c r="AQ132" i="6"/>
  <c r="AP132" i="6"/>
  <c r="AR131" i="6"/>
  <c r="AQ131" i="6"/>
  <c r="AP131" i="6"/>
  <c r="AO131" i="6" s="1"/>
  <c r="AR130" i="6"/>
  <c r="AQ130" i="6"/>
  <c r="AP130" i="6"/>
  <c r="AO130" i="6" s="1"/>
  <c r="AR129" i="6"/>
  <c r="AQ129" i="6"/>
  <c r="AP129" i="6"/>
  <c r="AR128" i="6"/>
  <c r="AQ128" i="6"/>
  <c r="AP128" i="6"/>
  <c r="AR127" i="6"/>
  <c r="AQ127" i="6"/>
  <c r="AP127" i="6"/>
  <c r="AO127" i="6" s="1"/>
  <c r="AR126" i="6"/>
  <c r="AQ126" i="6"/>
  <c r="AP126" i="6"/>
  <c r="AO126" i="6" s="1"/>
  <c r="AR125" i="6"/>
  <c r="AQ125" i="6"/>
  <c r="AP125" i="6"/>
  <c r="AR124" i="6"/>
  <c r="AQ124" i="6"/>
  <c r="AP124" i="6"/>
  <c r="AR123" i="6"/>
  <c r="AQ123" i="6"/>
  <c r="AP123" i="6"/>
  <c r="AO123" i="6" s="1"/>
  <c r="AR122" i="6"/>
  <c r="AQ122" i="6"/>
  <c r="AP122" i="6"/>
  <c r="AO122" i="6" s="1"/>
  <c r="AR121" i="6"/>
  <c r="AQ121" i="6"/>
  <c r="AP121" i="6"/>
  <c r="AR120" i="6"/>
  <c r="AQ120" i="6"/>
  <c r="AP120" i="6"/>
  <c r="AR119" i="6"/>
  <c r="AQ119" i="6"/>
  <c r="AP119" i="6"/>
  <c r="AO119" i="6" s="1"/>
  <c r="AR118" i="6"/>
  <c r="AQ118" i="6"/>
  <c r="AP118" i="6"/>
  <c r="AO118" i="6" s="1"/>
  <c r="AR117" i="6"/>
  <c r="AQ117" i="6"/>
  <c r="AP117" i="6"/>
  <c r="AR116" i="6"/>
  <c r="AQ116" i="6"/>
  <c r="AP116" i="6"/>
  <c r="AR115" i="6"/>
  <c r="AQ115" i="6"/>
  <c r="AP115" i="6"/>
  <c r="AO115" i="6" s="1"/>
  <c r="AR114" i="6"/>
  <c r="AQ114" i="6"/>
  <c r="AP114" i="6"/>
  <c r="AO114" i="6" s="1"/>
  <c r="AR113" i="6"/>
  <c r="AQ113" i="6"/>
  <c r="AP113" i="6"/>
  <c r="AR112" i="6"/>
  <c r="AQ112" i="6"/>
  <c r="AP112" i="6"/>
  <c r="AR111" i="6"/>
  <c r="AQ111" i="6"/>
  <c r="AP111" i="6"/>
  <c r="AO111" i="6" s="1"/>
  <c r="AR110" i="6"/>
  <c r="AQ110" i="6"/>
  <c r="AP110" i="6"/>
  <c r="AO110" i="6" s="1"/>
  <c r="AR109" i="6"/>
  <c r="AQ109" i="6"/>
  <c r="AP109" i="6"/>
  <c r="AR108" i="6"/>
  <c r="AQ108" i="6"/>
  <c r="AP108" i="6"/>
  <c r="AO108" i="6"/>
  <c r="AR107" i="6"/>
  <c r="AQ107" i="6"/>
  <c r="AP107" i="6"/>
  <c r="AO107" i="6"/>
  <c r="AR106" i="6"/>
  <c r="AQ106" i="6"/>
  <c r="AP106" i="6"/>
  <c r="AO106" i="6"/>
  <c r="AR105" i="6"/>
  <c r="AQ105" i="6"/>
  <c r="AP105" i="6"/>
  <c r="AO105" i="6"/>
  <c r="AR104" i="6"/>
  <c r="AQ104" i="6"/>
  <c r="AP104" i="6"/>
  <c r="AO104" i="6"/>
  <c r="AR103" i="6"/>
  <c r="AQ103" i="6"/>
  <c r="AP103" i="6"/>
  <c r="AO103" i="6"/>
  <c r="AR102" i="6"/>
  <c r="AQ102" i="6"/>
  <c r="AP102" i="6"/>
  <c r="AO102" i="6"/>
  <c r="AR101" i="6"/>
  <c r="AP101" i="6"/>
  <c r="AO101" i="6" s="1"/>
  <c r="X101" i="6"/>
  <c r="AQ101" i="6" s="1"/>
  <c r="AR100" i="6"/>
  <c r="AQ100" i="6"/>
  <c r="AO100" i="6" s="1"/>
  <c r="AP100" i="6"/>
  <c r="AR99" i="6"/>
  <c r="AQ99" i="6"/>
  <c r="AO99" i="6" s="1"/>
  <c r="AP99" i="6"/>
  <c r="AR98" i="6"/>
  <c r="AQ98" i="6"/>
  <c r="AO98" i="6" s="1"/>
  <c r="AP98" i="6"/>
  <c r="AP97" i="6"/>
  <c r="AI97" i="6"/>
  <c r="AC97" i="6"/>
  <c r="AR97" i="6" s="1"/>
  <c r="AB97" i="6"/>
  <c r="AB525" i="6" s="1"/>
  <c r="AB527" i="6" s="1"/>
  <c r="AA97" i="6"/>
  <c r="AA525" i="6" s="1"/>
  <c r="AA527" i="6" s="1"/>
  <c r="AR96" i="6"/>
  <c r="AQ96" i="6"/>
  <c r="AP96" i="6"/>
  <c r="AO96" i="6" s="1"/>
  <c r="AR95" i="6"/>
  <c r="AQ95" i="6"/>
  <c r="AP95" i="6"/>
  <c r="AO95" i="6" s="1"/>
  <c r="AR94" i="6"/>
  <c r="AQ94" i="6"/>
  <c r="AP94" i="6"/>
  <c r="AO94" i="6" s="1"/>
  <c r="AR93" i="6"/>
  <c r="AQ93" i="6"/>
  <c r="AP93" i="6"/>
  <c r="AO93" i="6" s="1"/>
  <c r="AR92" i="6"/>
  <c r="AQ92" i="6"/>
  <c r="AP92" i="6"/>
  <c r="AO92" i="6" s="1"/>
  <c r="AR91" i="6"/>
  <c r="AQ91" i="6"/>
  <c r="AP91" i="6"/>
  <c r="AO91" i="6" s="1"/>
  <c r="AR90" i="6"/>
  <c r="AQ90" i="6"/>
  <c r="AP90" i="6"/>
  <c r="AO90" i="6" s="1"/>
  <c r="AR89" i="6"/>
  <c r="AQ89" i="6"/>
  <c r="AP89" i="6"/>
  <c r="AO89" i="6" s="1"/>
  <c r="AR88" i="6"/>
  <c r="AQ88" i="6"/>
  <c r="AP88" i="6"/>
  <c r="AO88" i="6" s="1"/>
  <c r="AR87" i="6"/>
  <c r="AQ87" i="6"/>
  <c r="AP87" i="6"/>
  <c r="AO87" i="6" s="1"/>
  <c r="AR86" i="6"/>
  <c r="AQ86" i="6"/>
  <c r="AP86" i="6"/>
  <c r="AO86" i="6" s="1"/>
  <c r="AR85" i="6"/>
  <c r="AQ85" i="6"/>
  <c r="AP85" i="6"/>
  <c r="AO85" i="6" s="1"/>
  <c r="AR84" i="6"/>
  <c r="AQ84" i="6"/>
  <c r="AP84" i="6"/>
  <c r="AO84" i="6" s="1"/>
  <c r="AR83" i="6"/>
  <c r="AQ83" i="6"/>
  <c r="AP83" i="6"/>
  <c r="AO83" i="6" s="1"/>
  <c r="AR82" i="6"/>
  <c r="AQ82" i="6"/>
  <c r="AP82" i="6"/>
  <c r="AO82" i="6" s="1"/>
  <c r="AR81" i="6"/>
  <c r="AQ81" i="6"/>
  <c r="AP81" i="6"/>
  <c r="AO81" i="6" s="1"/>
  <c r="AR80" i="6"/>
  <c r="AQ80" i="6"/>
  <c r="AP80" i="6"/>
  <c r="AO80" i="6" s="1"/>
  <c r="AR79" i="6"/>
  <c r="AQ79" i="6"/>
  <c r="AP79" i="6"/>
  <c r="AO79" i="6" s="1"/>
  <c r="AR78" i="6"/>
  <c r="AQ78" i="6"/>
  <c r="AP78" i="6"/>
  <c r="AO78" i="6" s="1"/>
  <c r="AR77" i="6"/>
  <c r="AQ77" i="6"/>
  <c r="AP77" i="6"/>
  <c r="AO77" i="6" s="1"/>
  <c r="AR76" i="6"/>
  <c r="AQ76" i="6"/>
  <c r="AP76" i="6"/>
  <c r="AO76" i="6" s="1"/>
  <c r="AQ75" i="6"/>
  <c r="AP75" i="6"/>
  <c r="AE75" i="6"/>
  <c r="AE525" i="6" s="1"/>
  <c r="AD75" i="6"/>
  <c r="AD525" i="6" s="1"/>
  <c r="AC75" i="6"/>
  <c r="AC525" i="6" s="1"/>
  <c r="AR74" i="6"/>
  <c r="AQ74" i="6"/>
  <c r="AP74" i="6"/>
  <c r="AO74" i="6"/>
  <c r="AR73" i="6"/>
  <c r="AQ73" i="6"/>
  <c r="AP73" i="6"/>
  <c r="AO73" i="6"/>
  <c r="AR72" i="6"/>
  <c r="AQ72" i="6"/>
  <c r="AP72" i="6"/>
  <c r="AO72" i="6"/>
  <c r="AQ71" i="6"/>
  <c r="AP71" i="6"/>
  <c r="AJ71" i="6"/>
  <c r="AJ525" i="6" s="1"/>
  <c r="AR70" i="6"/>
  <c r="AQ70" i="6"/>
  <c r="AP70" i="6"/>
  <c r="AO70" i="6" s="1"/>
  <c r="AR69" i="6"/>
  <c r="AQ69" i="6"/>
  <c r="AP69" i="6"/>
  <c r="AO69" i="6" s="1"/>
  <c r="AR68" i="6"/>
  <c r="AQ68" i="6"/>
  <c r="AP68" i="6"/>
  <c r="AO68" i="6" s="1"/>
  <c r="AR67" i="6"/>
  <c r="AQ67" i="6"/>
  <c r="AP67" i="6"/>
  <c r="AO67" i="6" s="1"/>
  <c r="AQ66" i="6"/>
  <c r="AP66" i="6"/>
  <c r="AI66" i="6"/>
  <c r="AI525" i="6" s="1"/>
  <c r="AR65" i="6"/>
  <c r="AQ65" i="6"/>
  <c r="AO65" i="6" s="1"/>
  <c r="AP65" i="6"/>
  <c r="AR64" i="6"/>
  <c r="AQ64" i="6"/>
  <c r="AO64" i="6" s="1"/>
  <c r="AP64" i="6"/>
  <c r="AR63" i="6"/>
  <c r="AQ63" i="6"/>
  <c r="AO63" i="6" s="1"/>
  <c r="AP63" i="6"/>
  <c r="AR62" i="6"/>
  <c r="AQ62" i="6"/>
  <c r="AO62" i="6" s="1"/>
  <c r="AP62" i="6"/>
  <c r="AQ61" i="6"/>
  <c r="AP61" i="6"/>
  <c r="AH61" i="6"/>
  <c r="AH525" i="6" s="1"/>
  <c r="AG61" i="6"/>
  <c r="AR61" i="6" s="1"/>
  <c r="AR60" i="6"/>
  <c r="AQ60" i="6"/>
  <c r="AP60" i="6"/>
  <c r="AO60" i="6"/>
  <c r="AR59" i="6"/>
  <c r="AQ59" i="6"/>
  <c r="AP59" i="6"/>
  <c r="AO59" i="6"/>
  <c r="AR58" i="6"/>
  <c r="AQ58" i="6"/>
  <c r="AP58" i="6"/>
  <c r="AO58" i="6"/>
  <c r="AR57" i="6"/>
  <c r="AQ57" i="6"/>
  <c r="AP57" i="6"/>
  <c r="AO57" i="6"/>
  <c r="AR56" i="6"/>
  <c r="AQ56" i="6"/>
  <c r="AP56" i="6"/>
  <c r="AO56" i="6"/>
  <c r="Z56" i="6"/>
  <c r="Z525" i="6" s="1"/>
  <c r="Z527" i="6" s="1"/>
  <c r="AR55" i="6"/>
  <c r="AQ55" i="6"/>
  <c r="AP55" i="6"/>
  <c r="AO55" i="6" s="1"/>
  <c r="AR54" i="6"/>
  <c r="AQ54" i="6"/>
  <c r="AP54" i="6"/>
  <c r="AO54" i="6" s="1"/>
  <c r="AR53" i="6"/>
  <c r="AQ53" i="6"/>
  <c r="AP53" i="6"/>
  <c r="AO53" i="6" s="1"/>
  <c r="AR52" i="6"/>
  <c r="AQ52" i="6"/>
  <c r="AP52" i="6"/>
  <c r="AO52" i="6" s="1"/>
  <c r="AR51" i="6"/>
  <c r="AQ51" i="6"/>
  <c r="AP51" i="6"/>
  <c r="AO51" i="6" s="1"/>
  <c r="AR50" i="6"/>
  <c r="AQ50" i="6"/>
  <c r="AP50" i="6"/>
  <c r="AO50" i="6" s="1"/>
  <c r="AR49" i="6"/>
  <c r="AQ49" i="6"/>
  <c r="AP49" i="6"/>
  <c r="AO49" i="6" s="1"/>
  <c r="AR48" i="6"/>
  <c r="AQ48" i="6"/>
  <c r="AP48" i="6"/>
  <c r="AO48" i="6" s="1"/>
  <c r="AR47" i="6"/>
  <c r="AQ47" i="6"/>
  <c r="AP47" i="6"/>
  <c r="AO47" i="6" s="1"/>
  <c r="AR46" i="6"/>
  <c r="AQ46" i="6"/>
  <c r="AP46" i="6"/>
  <c r="AO46" i="6" s="1"/>
  <c r="AR45" i="6"/>
  <c r="AQ45" i="6"/>
  <c r="AP45" i="6"/>
  <c r="AO45" i="6" s="1"/>
  <c r="AR44" i="6"/>
  <c r="AP44" i="6"/>
  <c r="AO44" i="6" s="1"/>
  <c r="X44" i="6"/>
  <c r="AQ44" i="6" s="1"/>
  <c r="AR43" i="6"/>
  <c r="AQ43" i="6"/>
  <c r="AO43" i="6" s="1"/>
  <c r="AP43" i="6"/>
  <c r="AR42" i="6"/>
  <c r="AQ42" i="6"/>
  <c r="AO42" i="6" s="1"/>
  <c r="AP42" i="6"/>
  <c r="AR41" i="6"/>
  <c r="AQ41" i="6"/>
  <c r="AO41" i="6" s="1"/>
  <c r="AP41" i="6"/>
  <c r="AR40" i="6"/>
  <c r="AQ40" i="6"/>
  <c r="AO40" i="6" s="1"/>
  <c r="AP40" i="6"/>
  <c r="AR39" i="6"/>
  <c r="AQ39" i="6"/>
  <c r="AO39" i="6" s="1"/>
  <c r="AP39" i="6"/>
  <c r="AR38" i="6"/>
  <c r="AQ38" i="6"/>
  <c r="AO38" i="6" s="1"/>
  <c r="AP38" i="6"/>
  <c r="AR37" i="6"/>
  <c r="AQ37" i="6"/>
  <c r="AO37" i="6" s="1"/>
  <c r="AP37" i="6"/>
  <c r="AR36" i="6"/>
  <c r="AQ36" i="6"/>
  <c r="AO36" i="6" s="1"/>
  <c r="AP36" i="6"/>
  <c r="AR35" i="6"/>
  <c r="AQ35" i="6"/>
  <c r="AO35" i="6" s="1"/>
  <c r="AP35" i="6"/>
  <c r="AR34" i="6"/>
  <c r="AQ34" i="6"/>
  <c r="AO34" i="6" s="1"/>
  <c r="AP34" i="6"/>
  <c r="AR33" i="6"/>
  <c r="AQ33" i="6"/>
  <c r="AO33" i="6" s="1"/>
  <c r="AP33" i="6"/>
  <c r="AR32" i="6"/>
  <c r="AQ32" i="6"/>
  <c r="AO32" i="6" s="1"/>
  <c r="AP32" i="6"/>
  <c r="X32" i="6"/>
  <c r="AR31" i="6"/>
  <c r="AP31" i="6"/>
  <c r="Y31" i="6"/>
  <c r="Y525" i="6" s="1"/>
  <c r="Y527" i="6" s="1"/>
  <c r="X31" i="6"/>
  <c r="W31" i="6"/>
  <c r="W525" i="6" s="1"/>
  <c r="W527" i="6" s="1"/>
  <c r="V31" i="6"/>
  <c r="V525" i="6" s="1"/>
  <c r="V527" i="6" s="1"/>
  <c r="AR30" i="6"/>
  <c r="AQ30" i="6"/>
  <c r="AP30" i="6"/>
  <c r="AO30" i="6" s="1"/>
  <c r="AR29" i="6"/>
  <c r="AQ29" i="6"/>
  <c r="AP29" i="6"/>
  <c r="AO29" i="6" s="1"/>
  <c r="AR28" i="6"/>
  <c r="AQ28" i="6"/>
  <c r="AP28" i="6"/>
  <c r="AO28" i="6" s="1"/>
  <c r="AR27" i="6"/>
  <c r="AQ27" i="6"/>
  <c r="AP27" i="6"/>
  <c r="AO27" i="6" s="1"/>
  <c r="AR26" i="6"/>
  <c r="AO26" i="6" s="1"/>
  <c r="AQ26" i="6"/>
  <c r="AP26" i="6"/>
  <c r="AR25" i="6"/>
  <c r="AO25" i="6" s="1"/>
  <c r="AQ25" i="6"/>
  <c r="AP25" i="6"/>
  <c r="AR24" i="6"/>
  <c r="AO24" i="6" s="1"/>
  <c r="AQ24" i="6"/>
  <c r="AP24" i="6"/>
  <c r="AR23" i="6"/>
  <c r="AO23" i="6" s="1"/>
  <c r="AQ23" i="6"/>
  <c r="AP23" i="6"/>
  <c r="AR22" i="6"/>
  <c r="AO22" i="6" s="1"/>
  <c r="AQ22" i="6"/>
  <c r="AP22" i="6"/>
  <c r="AR21" i="6"/>
  <c r="AO21" i="6" s="1"/>
  <c r="AQ21" i="6"/>
  <c r="AP21" i="6"/>
  <c r="AR20" i="6"/>
  <c r="AO20" i="6" s="1"/>
  <c r="AQ20" i="6"/>
  <c r="AP20" i="6"/>
  <c r="AR19" i="6"/>
  <c r="AQ19" i="6"/>
  <c r="AP19" i="6"/>
  <c r="AO19" i="6" s="1"/>
  <c r="AR18" i="6"/>
  <c r="AQ18" i="6"/>
  <c r="AP18" i="6"/>
  <c r="AO18" i="6" s="1"/>
  <c r="AR17" i="6"/>
  <c r="AQ17" i="6"/>
  <c r="AP17" i="6"/>
  <c r="AO17" i="6" s="1"/>
  <c r="AR16" i="6"/>
  <c r="AO16" i="6" s="1"/>
  <c r="AQ16" i="6"/>
  <c r="AP16" i="6"/>
  <c r="AR15" i="6"/>
  <c r="AO15" i="6" s="1"/>
  <c r="AQ15" i="6"/>
  <c r="AP15" i="6"/>
  <c r="AR14" i="6"/>
  <c r="AO14" i="6" s="1"/>
  <c r="AQ14" i="6"/>
  <c r="AP14" i="6"/>
  <c r="AR13" i="6"/>
  <c r="AO13" i="6" s="1"/>
  <c r="AQ13" i="6"/>
  <c r="AP13" i="6"/>
  <c r="AR12" i="6"/>
  <c r="AO12" i="6" s="1"/>
  <c r="AQ12" i="6"/>
  <c r="AP12" i="6"/>
  <c r="AR11" i="6"/>
  <c r="AO11" i="6" s="1"/>
  <c r="AQ11" i="6"/>
  <c r="AP11" i="6"/>
  <c r="AR10" i="6"/>
  <c r="AO10" i="6" s="1"/>
  <c r="AQ10" i="6"/>
  <c r="AP10" i="6"/>
  <c r="AR9" i="6"/>
  <c r="AO9" i="6" s="1"/>
  <c r="AQ9" i="6"/>
  <c r="AP9" i="6"/>
  <c r="AR8" i="6"/>
  <c r="AO8" i="6" s="1"/>
  <c r="AQ8" i="6"/>
  <c r="AP8" i="6"/>
  <c r="AQ7" i="6"/>
  <c r="AP7" i="6"/>
  <c r="AG7" i="6"/>
  <c r="AG525" i="6" s="1"/>
  <c r="AO97" i="6" l="1"/>
  <c r="AO31" i="6"/>
  <c r="AO61" i="6"/>
  <c r="AQ97" i="6"/>
  <c r="AR7" i="6"/>
  <c r="AO7" i="6" s="1"/>
  <c r="AR525" i="6"/>
  <c r="AR66" i="6"/>
  <c r="AO66" i="6" s="1"/>
  <c r="AR75" i="6"/>
  <c r="AO75" i="6" s="1"/>
  <c r="AO109" i="6"/>
  <c r="AO113" i="6"/>
  <c r="AO117" i="6"/>
  <c r="AO121" i="6"/>
  <c r="AO125" i="6"/>
  <c r="AO129" i="6"/>
  <c r="AO133" i="6"/>
  <c r="AO137" i="6"/>
  <c r="X525" i="6"/>
  <c r="X527" i="6" s="1"/>
  <c r="M529" i="6" s="1"/>
  <c r="AQ31" i="6"/>
  <c r="N529" i="6"/>
  <c r="AR71" i="6"/>
  <c r="AO71" i="6" s="1"/>
  <c r="AO112" i="6"/>
  <c r="AO116" i="6"/>
  <c r="AO120" i="6"/>
  <c r="AO124" i="6"/>
  <c r="AO128" i="6"/>
  <c r="AO132" i="6"/>
  <c r="AO136" i="6"/>
  <c r="AO144" i="6"/>
  <c r="AO148" i="6"/>
  <c r="AO151" i="6"/>
  <c r="AO155" i="6"/>
  <c r="AO167" i="6"/>
  <c r="AO187" i="6"/>
  <c r="AO191" i="6"/>
  <c r="AO204" i="6"/>
  <c r="AO208" i="6"/>
  <c r="AO212" i="6"/>
  <c r="AO216" i="6"/>
  <c r="AO220" i="6"/>
  <c r="AO224" i="6"/>
  <c r="AO228" i="6"/>
  <c r="AO232" i="6"/>
  <c r="AO236" i="6"/>
  <c r="AO240" i="6"/>
  <c r="AO244" i="6"/>
  <c r="AO248" i="6"/>
  <c r="AO252" i="6"/>
  <c r="AO256" i="6"/>
  <c r="AO285" i="6"/>
  <c r="AO289" i="6"/>
  <c r="AO309" i="6"/>
  <c r="AO154" i="6"/>
  <c r="AO166" i="6"/>
  <c r="AO203" i="6"/>
  <c r="AO207" i="6"/>
  <c r="AO211" i="6"/>
  <c r="AO215" i="6"/>
  <c r="AO219" i="6"/>
  <c r="AO223" i="6"/>
  <c r="AO227" i="6"/>
  <c r="AO231" i="6"/>
  <c r="AO235" i="6"/>
  <c r="AO239" i="6"/>
  <c r="AO275" i="6"/>
  <c r="AO308" i="6"/>
  <c r="S527" i="6"/>
  <c r="AO146" i="6"/>
  <c r="AO150" i="6"/>
  <c r="AO153" i="6"/>
  <c r="AO165" i="6"/>
  <c r="AO186" i="6"/>
  <c r="AO189" i="6"/>
  <c r="AO193" i="6"/>
  <c r="AO202" i="6"/>
  <c r="AO206" i="6"/>
  <c r="AO210" i="6"/>
  <c r="AO214" i="6"/>
  <c r="AO218" i="6"/>
  <c r="AO222" i="6"/>
  <c r="AO226" i="6"/>
  <c r="AO230" i="6"/>
  <c r="AO234" i="6"/>
  <c r="AO238" i="6"/>
  <c r="AO242" i="6"/>
  <c r="AO246" i="6"/>
  <c r="AO250" i="6"/>
  <c r="AO254" i="6"/>
  <c r="AO283" i="6"/>
  <c r="AO287" i="6"/>
  <c r="AO291" i="6"/>
  <c r="AO349" i="6"/>
  <c r="AO353" i="6"/>
  <c r="AO357" i="6"/>
  <c r="AO367" i="6"/>
  <c r="AO380" i="6"/>
  <c r="AO384" i="6"/>
  <c r="AO388" i="6"/>
  <c r="AO392" i="6"/>
  <c r="AO396" i="6"/>
  <c r="AO400" i="6"/>
  <c r="AO404" i="6"/>
  <c r="AO408" i="6"/>
  <c r="AO421" i="6"/>
  <c r="AO425" i="6"/>
  <c r="AO429" i="6"/>
  <c r="AO433" i="6"/>
  <c r="AO437" i="6"/>
  <c r="AO441" i="6"/>
  <c r="AO452" i="6"/>
  <c r="AO485" i="6"/>
  <c r="AO508" i="6"/>
  <c r="T525" i="6"/>
  <c r="T527" i="6" s="1"/>
  <c r="L529" i="6" s="1"/>
  <c r="AO348" i="6"/>
  <c r="AO352" i="6"/>
  <c r="AO356" i="6"/>
  <c r="AO366" i="6"/>
  <c r="AO370" i="6"/>
  <c r="AO379" i="6"/>
  <c r="AO383" i="6"/>
  <c r="AO387" i="6"/>
  <c r="AO391" i="6"/>
  <c r="AO395" i="6"/>
  <c r="AO399" i="6"/>
  <c r="AO403" i="6"/>
  <c r="AO407" i="6"/>
  <c r="AO420" i="6"/>
  <c r="AO424" i="6"/>
  <c r="AO428" i="6"/>
  <c r="AO432" i="6"/>
  <c r="AO436" i="6"/>
  <c r="AO440" i="6"/>
  <c r="AO444" i="6"/>
  <c r="AO451" i="6"/>
  <c r="AO487" i="6"/>
  <c r="AO491" i="6"/>
  <c r="AO495" i="6"/>
  <c r="AO510" i="6"/>
  <c r="AO514" i="6"/>
  <c r="AO518" i="6"/>
  <c r="K529" i="6"/>
  <c r="AO412" i="6"/>
  <c r="AO475" i="6"/>
  <c r="AO486" i="6"/>
  <c r="AO490" i="6"/>
  <c r="AO494" i="6"/>
  <c r="AO509" i="6"/>
  <c r="AO513" i="6"/>
  <c r="AO517" i="6"/>
  <c r="G529" i="6"/>
  <c r="J529" i="6"/>
  <c r="AP525" i="6"/>
  <c r="AO525" i="6" l="1"/>
  <c r="AQ525" i="6"/>
  <c r="N532" i="6"/>
  <c r="AB36" i="21" l="1"/>
  <c r="AA36" i="21"/>
  <c r="Z36" i="21"/>
  <c r="Y36" i="21"/>
  <c r="X36" i="21"/>
  <c r="W36" i="21"/>
  <c r="U36" i="21"/>
  <c r="T36" i="21"/>
  <c r="S36" i="21"/>
  <c r="R36" i="21"/>
  <c r="Q36" i="21"/>
  <c r="P36" i="21"/>
  <c r="O36" i="21"/>
  <c r="N36" i="21"/>
  <c r="M36" i="21"/>
  <c r="L36" i="21"/>
  <c r="J2" i="15" l="1"/>
  <c r="G2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Robyn Jones</author>
  </authors>
  <commentList>
    <comment ref="AJ521" authorId="0" shapeId="0" xr:uid="{E35B507E-0D95-4A23-96B2-5295EBC5A4D4}">
      <text>
        <r>
          <rPr>
            <b/>
            <sz val="9"/>
            <color indexed="81"/>
            <rFont val="Tahoma"/>
            <family val="2"/>
          </rPr>
          <t>Robyn Jones:</t>
        </r>
        <r>
          <rPr>
            <sz val="9"/>
            <color indexed="81"/>
            <rFont val="Tahoma"/>
            <family val="2"/>
          </rPr>
          <t xml:space="preserve">
Includes retargeting and LaL
</t>
        </r>
      </text>
    </comment>
  </commentList>
</comments>
</file>

<file path=xl/sharedStrings.xml><?xml version="1.0" encoding="utf-8"?>
<sst xmlns="http://schemas.openxmlformats.org/spreadsheetml/2006/main" count="13662" uniqueCount="811">
  <si>
    <t>PebblePost</t>
  </si>
  <si>
    <t>Status based on when signed.</t>
  </si>
  <si>
    <t>Actual</t>
  </si>
  <si>
    <t>Brand Name</t>
  </si>
  <si>
    <t>Status</t>
  </si>
  <si>
    <t>Sales Person</t>
  </si>
  <si>
    <t>Consolidated</t>
  </si>
  <si>
    <t>State Bicycle Co.</t>
  </si>
  <si>
    <t>1-800-Contacts</t>
  </si>
  <si>
    <t>Existing</t>
  </si>
  <si>
    <t>1MD</t>
  </si>
  <si>
    <t>New 4Q18</t>
  </si>
  <si>
    <t>Adam Lambert</t>
  </si>
  <si>
    <t>Deidre Richter</t>
  </si>
  <si>
    <t>Polina Myagkov</t>
  </si>
  <si>
    <t>Claire Callahan</t>
  </si>
  <si>
    <t>Everlywell</t>
  </si>
  <si>
    <t>Five Four Club</t>
  </si>
  <si>
    <t>Offline</t>
  </si>
  <si>
    <t>Abercrombie and Fitch</t>
  </si>
  <si>
    <t>Chris Mentzer</t>
  </si>
  <si>
    <t>Aaptiv</t>
  </si>
  <si>
    <t>Tom DeLuca</t>
  </si>
  <si>
    <t>1st Dibs</t>
  </si>
  <si>
    <t>John Torres</t>
  </si>
  <si>
    <t>ABT Electronics</t>
  </si>
  <si>
    <t>3 Day Blinds</t>
  </si>
  <si>
    <t>AC Lens</t>
  </si>
  <si>
    <t>Inactive</t>
  </si>
  <si>
    <t>American Signature</t>
  </si>
  <si>
    <t>New 2Q18</t>
  </si>
  <si>
    <t>4InkJets</t>
  </si>
  <si>
    <t>Dan Stern</t>
  </si>
  <si>
    <t>Amour Vert</t>
  </si>
  <si>
    <t>Arhaus</t>
  </si>
  <si>
    <t>Boosted Boards</t>
  </si>
  <si>
    <t>New 1Q19</t>
  </si>
  <si>
    <t>Richard Hurley</t>
  </si>
  <si>
    <t>ABC Carpet and Home</t>
  </si>
  <si>
    <t>Avoya Travel</t>
  </si>
  <si>
    <t>Brilliant Earth</t>
  </si>
  <si>
    <t>Bear Mattress</t>
  </si>
  <si>
    <t>ABODO</t>
  </si>
  <si>
    <t>CDW</t>
  </si>
  <si>
    <t>Birddogs</t>
  </si>
  <si>
    <t>Cocoon By Sealy</t>
  </si>
  <si>
    <t>Blue Bottle Coffee</t>
  </si>
  <si>
    <t>Columbia Sportswear</t>
  </si>
  <si>
    <t>Bombas</t>
  </si>
  <si>
    <t>Academy Sports</t>
  </si>
  <si>
    <t>Crate &amp; Barrel</t>
  </si>
  <si>
    <t>Book of the Month</t>
  </si>
  <si>
    <t>Adorama</t>
  </si>
  <si>
    <t>DoorDash</t>
  </si>
  <si>
    <t>Briogeo Hair Care</t>
  </si>
  <si>
    <t>Adore Me</t>
  </si>
  <si>
    <t>Dsw, Inc.</t>
  </si>
  <si>
    <t>Aeroflow</t>
  </si>
  <si>
    <t>Brooklyn Sports and Entertainment</t>
  </si>
  <si>
    <t>ebates</t>
  </si>
  <si>
    <t>Alex + Ani</t>
  </si>
  <si>
    <t>New 3Q18</t>
  </si>
  <si>
    <t>Maggie Bloom</t>
  </si>
  <si>
    <t>Fjallraven - US</t>
  </si>
  <si>
    <t>Bulletproof</t>
  </si>
  <si>
    <t>Allbirds</t>
  </si>
  <si>
    <t>California Academy of Sciences</t>
  </si>
  <si>
    <t>GAP</t>
  </si>
  <si>
    <t>Allergy Buyers Club</t>
  </si>
  <si>
    <t>Canary</t>
  </si>
  <si>
    <t>Indochino</t>
  </si>
  <si>
    <t>American Express</t>
  </si>
  <si>
    <t>Lauren Spencer</t>
  </si>
  <si>
    <t>Candid Co.</t>
  </si>
  <si>
    <t>JackRabbit</t>
  </si>
  <si>
    <t>Cheryl's</t>
  </si>
  <si>
    <t>American Giant</t>
  </si>
  <si>
    <t>Jane.com</t>
  </si>
  <si>
    <t>American Red Cross</t>
  </si>
  <si>
    <t>Cover FX</t>
  </si>
  <si>
    <t>New 1Q18</t>
  </si>
  <si>
    <t>Daily Burn</t>
  </si>
  <si>
    <t>DEFENDERS</t>
  </si>
  <si>
    <t>Ample</t>
  </si>
  <si>
    <t>Lunya</t>
  </si>
  <si>
    <t>Discount Glasses</t>
  </si>
  <si>
    <t>Annmarie's Skin Care</t>
  </si>
  <si>
    <t>PeaPod</t>
  </si>
  <si>
    <t>Dormify</t>
  </si>
  <si>
    <t>Anthropologie</t>
  </si>
  <si>
    <t>Shinesty</t>
  </si>
  <si>
    <t>Apple Vacations</t>
  </si>
  <si>
    <t>eero</t>
  </si>
  <si>
    <t>Shinola</t>
  </si>
  <si>
    <t>Equinox</t>
  </si>
  <si>
    <t>Sydney Russell</t>
  </si>
  <si>
    <t>Ashley Stewart</t>
  </si>
  <si>
    <t>FANCHEST</t>
  </si>
  <si>
    <t>Assurance</t>
  </si>
  <si>
    <t>Stitch Fix</t>
  </si>
  <si>
    <t>Athletic Greens</t>
  </si>
  <si>
    <t>Taylor Stitch</t>
  </si>
  <si>
    <t>Grayers</t>
  </si>
  <si>
    <t>Audley Travel</t>
  </si>
  <si>
    <t>Tempur Sealy</t>
  </si>
  <si>
    <t>Graze</t>
  </si>
  <si>
    <t>Whistle</t>
  </si>
  <si>
    <t>Green Chef Corporation</t>
  </si>
  <si>
    <t>Zulily</t>
  </si>
  <si>
    <t>Grommet</t>
  </si>
  <si>
    <t>Avvo</t>
  </si>
  <si>
    <t>Hamptons Lane</t>
  </si>
  <si>
    <t>Away</t>
  </si>
  <si>
    <t>Health IQ</t>
  </si>
  <si>
    <t>Backstage LLC</t>
  </si>
  <si>
    <t>Hopsy Beer</t>
  </si>
  <si>
    <t>Readers</t>
  </si>
  <si>
    <t>Ballard Designs</t>
  </si>
  <si>
    <t>Ivory Ella</t>
  </si>
  <si>
    <t>Bare Necessities</t>
  </si>
  <si>
    <t>SmileDirectClub</t>
  </si>
  <si>
    <t>BarkBox</t>
  </si>
  <si>
    <t>Jambu</t>
  </si>
  <si>
    <t>Bartell Drugs</t>
  </si>
  <si>
    <t>Jansport</t>
  </si>
  <si>
    <t>Camelot Communications</t>
  </si>
  <si>
    <t>Bay Alarm Medical</t>
  </si>
  <si>
    <t>Cheapcaribbean.com</t>
  </si>
  <si>
    <t>Jay Strongwater</t>
  </si>
  <si>
    <t>Johnnie O</t>
  </si>
  <si>
    <t>Ben Bridge Jewelers</t>
  </si>
  <si>
    <t>Kipling</t>
  </si>
  <si>
    <t>Better Mortgage</t>
  </si>
  <si>
    <t>Kohler</t>
  </si>
  <si>
    <t>Kopari Beauty</t>
  </si>
  <si>
    <t>Betterment</t>
  </si>
  <si>
    <t>Dressbarn</t>
  </si>
  <si>
    <t>Beyond Yoga</t>
  </si>
  <si>
    <t>Korres Beauty</t>
  </si>
  <si>
    <t>Fossil</t>
  </si>
  <si>
    <t>Kryo, Inc. Chili Technology</t>
  </si>
  <si>
    <t>Birdwell Britches</t>
  </si>
  <si>
    <t>Frontier Communications</t>
  </si>
  <si>
    <t>LeTote</t>
  </si>
  <si>
    <t>Marley Spoon</t>
  </si>
  <si>
    <t>Black Hills and Badlands</t>
  </si>
  <si>
    <t>Hello Medicare</t>
  </si>
  <si>
    <t>Molekule</t>
  </si>
  <si>
    <t>Blitsy</t>
  </si>
  <si>
    <t>January Digital - Aether Apparel</t>
  </si>
  <si>
    <t>Blooom</t>
  </si>
  <si>
    <t>Monica + Andy</t>
  </si>
  <si>
    <t>Joybird</t>
  </si>
  <si>
    <t>Blue Apron</t>
  </si>
  <si>
    <t>Just Fab (Fab.com)</t>
  </si>
  <si>
    <t>Moscot</t>
  </si>
  <si>
    <t>Lamps Plus</t>
  </si>
  <si>
    <t>Murad</t>
  </si>
  <si>
    <t>Blueprint Income</t>
  </si>
  <si>
    <t>Life Time Fitness</t>
  </si>
  <si>
    <t>Native</t>
  </si>
  <si>
    <t>Boll and Branch</t>
  </si>
  <si>
    <t>Lindblad Expeditions</t>
  </si>
  <si>
    <t>Nautica</t>
  </si>
  <si>
    <t>Bombfell</t>
  </si>
  <si>
    <t>Newark Element 45</t>
  </si>
  <si>
    <t>One Drop</t>
  </si>
  <si>
    <t>Bookit</t>
  </si>
  <si>
    <t>Opternative</t>
  </si>
  <si>
    <t>Lootcrate</t>
  </si>
  <si>
    <t>Lull</t>
  </si>
  <si>
    <t>Paul Evans</t>
  </si>
  <si>
    <t>Maurices</t>
  </si>
  <si>
    <t>Boxed.com</t>
  </si>
  <si>
    <t>PolicyGenius</t>
  </si>
  <si>
    <t>Neiman Marcus - Horchow</t>
  </si>
  <si>
    <t>Neiman Marcus - Last Call</t>
  </si>
  <si>
    <t>Pop Chart Labs</t>
  </si>
  <si>
    <t>PrettyLitter</t>
  </si>
  <si>
    <t>.</t>
  </si>
  <si>
    <t>The Container Store</t>
  </si>
  <si>
    <t>Project Repat</t>
  </si>
  <si>
    <t>Brentwood Home</t>
  </si>
  <si>
    <t>The Honest Company</t>
  </si>
  <si>
    <t>Pura Vida Bracelets</t>
  </si>
  <si>
    <t>TravelPro Products, Inc.</t>
  </si>
  <si>
    <t>Quilt</t>
  </si>
  <si>
    <t>Zip Recruiter</t>
  </si>
  <si>
    <t>Drinks - Barclays Wine</t>
  </si>
  <si>
    <t>Britbox</t>
  </si>
  <si>
    <t>Drinks - Heartwood Oak</t>
  </si>
  <si>
    <t>Reef</t>
  </si>
  <si>
    <t>PLAE</t>
  </si>
  <si>
    <t>Remitly</t>
  </si>
  <si>
    <t>Scottevest</t>
  </si>
  <si>
    <t>Burlington Coat Factory</t>
  </si>
  <si>
    <t>SFERRA Fine Linens</t>
  </si>
  <si>
    <t>Burrow</t>
  </si>
  <si>
    <t>Shea Moisture</t>
  </si>
  <si>
    <t>ButcherBox</t>
  </si>
  <si>
    <t>Sokolove Law</t>
  </si>
  <si>
    <t>Carter's</t>
  </si>
  <si>
    <t>Steinway</t>
  </si>
  <si>
    <t>Strivectin</t>
  </si>
  <si>
    <t>Chico's</t>
  </si>
  <si>
    <t>Textron</t>
  </si>
  <si>
    <t>Drizly</t>
  </si>
  <si>
    <t>The North Face</t>
  </si>
  <si>
    <t>Candy Club</t>
  </si>
  <si>
    <t>Food52</t>
  </si>
  <si>
    <t>The Tie Bar</t>
  </si>
  <si>
    <t>Careof</t>
  </si>
  <si>
    <t>Frank and Oak</t>
  </si>
  <si>
    <t>Timberland</t>
  </si>
  <si>
    <t>Glossier</t>
  </si>
  <si>
    <t>Trafalgar Tours</t>
  </si>
  <si>
    <t>Casper</t>
  </si>
  <si>
    <t>US Gold Bureau</t>
  </si>
  <si>
    <t>HBC - Saks 5th Avenue</t>
  </si>
  <si>
    <t>Celebrity Cruise Lines</t>
  </si>
  <si>
    <t>Veem</t>
  </si>
  <si>
    <t>Home Shopping Network</t>
  </si>
  <si>
    <t>Wrangler</t>
  </si>
  <si>
    <t>Lime Lush Boutique</t>
  </si>
  <si>
    <t>Yoga International</t>
  </si>
  <si>
    <t>Zachys</t>
  </si>
  <si>
    <t>Chef'd</t>
  </si>
  <si>
    <t>Office Depot</t>
  </si>
  <si>
    <t>ZQuiet</t>
  </si>
  <si>
    <t>Chesapeake Bay</t>
  </si>
  <si>
    <t>Ralph Lauren</t>
  </si>
  <si>
    <t>Shutterstock</t>
  </si>
  <si>
    <t>Citigroup</t>
  </si>
  <si>
    <t>Shutterstock - Video</t>
  </si>
  <si>
    <t>Clarks</t>
  </si>
  <si>
    <t>Simplisafe</t>
  </si>
  <si>
    <t>ClubMed</t>
  </si>
  <si>
    <t>Talbots</t>
  </si>
  <si>
    <t>Cokesbury</t>
  </si>
  <si>
    <t>Terrain</t>
  </si>
  <si>
    <t>Coldwater Creek</t>
  </si>
  <si>
    <t>Under Armour</t>
  </si>
  <si>
    <t>Cole Haan</t>
  </si>
  <si>
    <t>Urban Outfitters</t>
  </si>
  <si>
    <t>Weight Watchers</t>
  </si>
  <si>
    <t>CoolGraySeven</t>
  </si>
  <si>
    <t>CORT</t>
  </si>
  <si>
    <t>Cotopaxi</t>
  </si>
  <si>
    <t>Coyuchi</t>
  </si>
  <si>
    <t>Craftsy</t>
  </si>
  <si>
    <t>Creative Live</t>
  </si>
  <si>
    <t>Credit One</t>
  </si>
  <si>
    <t>Credo Mobile</t>
  </si>
  <si>
    <t>Cuyana</t>
  </si>
  <si>
    <t>Daily Harvest</t>
  </si>
  <si>
    <t>Deadwood</t>
  </si>
  <si>
    <t>Delivery.com</t>
  </si>
  <si>
    <t>DentalPlans.com</t>
  </si>
  <si>
    <t>Dermstore</t>
  </si>
  <si>
    <t>Destination XL</t>
  </si>
  <si>
    <t>Destination Lighting</t>
  </si>
  <si>
    <t>Dia &amp; Co</t>
  </si>
  <si>
    <t>Dyson</t>
  </si>
  <si>
    <t>Diesel</t>
  </si>
  <si>
    <t>Dover Saddlery</t>
  </si>
  <si>
    <t>Eight Sleep</t>
  </si>
  <si>
    <t>Eloquii</t>
  </si>
  <si>
    <t>Fathead</t>
  </si>
  <si>
    <t>FlyWheel Sports</t>
  </si>
  <si>
    <t>Dolly</t>
  </si>
  <si>
    <t>Forward</t>
  </si>
  <si>
    <t>FirstLeaf</t>
  </si>
  <si>
    <t>Forward Leap Marketing</t>
  </si>
  <si>
    <t>FiTiST Labs</t>
  </si>
  <si>
    <t>Four Sigmatic</t>
  </si>
  <si>
    <t>Framebridge</t>
  </si>
  <si>
    <t>Greats</t>
  </si>
  <si>
    <t>Freshly</t>
  </si>
  <si>
    <t>Gardeners Supply</t>
  </si>
  <si>
    <t>Hello Fresh</t>
  </si>
  <si>
    <t>Dronenerds.com</t>
  </si>
  <si>
    <t>Helix Sleep</t>
  </si>
  <si>
    <t>Journelle</t>
  </si>
  <si>
    <t>Laura Mercier</t>
  </si>
  <si>
    <t>Hook and Albert</t>
  </si>
  <si>
    <t>Leesa</t>
  </si>
  <si>
    <t>Illy</t>
  </si>
  <si>
    <t>Jaanuu</t>
  </si>
  <si>
    <t>Legacybox</t>
  </si>
  <si>
    <t>Keeps</t>
  </si>
  <si>
    <t>Little Bits</t>
  </si>
  <si>
    <t>KIND Snacks</t>
  </si>
  <si>
    <t>MeUndies</t>
  </si>
  <si>
    <t>Kiyonna</t>
  </si>
  <si>
    <t>Lawrence &amp; Schiller</t>
  </si>
  <si>
    <t>Nars Cosmetics</t>
  </si>
  <si>
    <t>Eponymous</t>
  </si>
  <si>
    <t>LD Products</t>
  </si>
  <si>
    <t>Nations Photo Lab</t>
  </si>
  <si>
    <t>Even Financial</t>
  </si>
  <si>
    <t>Orchard Mile</t>
  </si>
  <si>
    <t>Lensabl</t>
  </si>
  <si>
    <t>Peloton</t>
  </si>
  <si>
    <t>Evolve Vacation Rental Network</t>
  </si>
  <si>
    <t>Plated</t>
  </si>
  <si>
    <t>Lucky Brand</t>
  </si>
  <si>
    <t>Poppin</t>
  </si>
  <si>
    <t>Lucky Vitamin</t>
  </si>
  <si>
    <t>Purchasing Power</t>
  </si>
  <si>
    <t>Mack Weldon</t>
  </si>
  <si>
    <t>FIGS</t>
  </si>
  <si>
    <t>Sapira</t>
  </si>
  <si>
    <t>Madison Reed</t>
  </si>
  <si>
    <t>FilterEasy</t>
  </si>
  <si>
    <t>Shiseido</t>
  </si>
  <si>
    <t>MGemi</t>
  </si>
  <si>
    <t>Sweaty Betty</t>
  </si>
  <si>
    <t>Nutrafol</t>
  </si>
  <si>
    <t>FIXD</t>
  </si>
  <si>
    <t>Swimoutlet.com</t>
  </si>
  <si>
    <t>Purple Carrot</t>
  </si>
  <si>
    <t>The Tot</t>
  </si>
  <si>
    <t>Quay Australia</t>
  </si>
  <si>
    <t>Thinx</t>
  </si>
  <si>
    <t>Tommy John</t>
  </si>
  <si>
    <t>Rhone</t>
  </si>
  <si>
    <t>Tumi</t>
  </si>
  <si>
    <t>RXBAR</t>
  </si>
  <si>
    <t>UNIQLO</t>
  </si>
  <si>
    <t>Saatchi Art</t>
  </si>
  <si>
    <t>VENUS Fashion</t>
  </si>
  <si>
    <t>Saatva Mattress</t>
  </si>
  <si>
    <t>Francesca's Collection</t>
  </si>
  <si>
    <t>Viyet</t>
  </si>
  <si>
    <t>Wahoo fitness</t>
  </si>
  <si>
    <t>Scentbird</t>
  </si>
  <si>
    <t>Sheet Music Plus</t>
  </si>
  <si>
    <t>Winky Lux</t>
  </si>
  <si>
    <t>World of Watches</t>
  </si>
  <si>
    <t>Yoga Outlet</t>
  </si>
  <si>
    <t>Garmentory</t>
  </si>
  <si>
    <t>Sioux Falls Convention &amp; Visitors Bureau</t>
  </si>
  <si>
    <t>Zady</t>
  </si>
  <si>
    <t>On Purple</t>
  </si>
  <si>
    <t>Giggle</t>
  </si>
  <si>
    <t>Snap Kitchen</t>
  </si>
  <si>
    <t>Third Love</t>
  </si>
  <si>
    <t>Gobble</t>
  </si>
  <si>
    <t>Sole Society</t>
  </si>
  <si>
    <t>Tamara Mellon</t>
  </si>
  <si>
    <t>Good Eggs</t>
  </si>
  <si>
    <t>GoodRx</t>
  </si>
  <si>
    <t>GoReadyMade</t>
  </si>
  <si>
    <t>The Elephant Pants</t>
  </si>
  <si>
    <t>The RoomPlace</t>
  </si>
  <si>
    <t>goTenna</t>
  </si>
  <si>
    <t>Today Tix</t>
  </si>
  <si>
    <t>Governors Ball Music Festival</t>
  </si>
  <si>
    <t>GovX Inc.</t>
  </si>
  <si>
    <t>Todd Snyder</t>
  </si>
  <si>
    <t>United By Blue</t>
  </si>
  <si>
    <t>Keepsake Quilting</t>
  </si>
  <si>
    <t>GreatCall</t>
  </si>
  <si>
    <t>Handy Technologies</t>
  </si>
  <si>
    <t>Haven Life</t>
  </si>
  <si>
    <t>Huckberry</t>
  </si>
  <si>
    <t>Mizzen &amp; Main</t>
  </si>
  <si>
    <t>Republic of Tea</t>
  </si>
  <si>
    <t>HelloTech</t>
  </si>
  <si>
    <t>Soylent</t>
  </si>
  <si>
    <t>True and Co</t>
  </si>
  <si>
    <t>Hylete</t>
  </si>
  <si>
    <t>Honest Wash</t>
  </si>
  <si>
    <t>Laurel and Wolf</t>
  </si>
  <si>
    <t>Lowermybills</t>
  </si>
  <si>
    <t>Houzz</t>
  </si>
  <si>
    <t>Milk &amp; Eggs</t>
  </si>
  <si>
    <t>Hyatt Hotels</t>
  </si>
  <si>
    <t>Minnesota Public Radio</t>
  </si>
  <si>
    <t>Naked Wines</t>
  </si>
  <si>
    <t>Nina Hale</t>
  </si>
  <si>
    <t>Impromptu Gourmet</t>
  </si>
  <si>
    <t>Invicta</t>
  </si>
  <si>
    <t>Original Grain</t>
  </si>
  <si>
    <t>Primal Labs</t>
  </si>
  <si>
    <t>Prove It</t>
  </si>
  <si>
    <t>Tree Hut</t>
  </si>
  <si>
    <t>Vow to be Chic</t>
  </si>
  <si>
    <t>Warner Pacific University</t>
  </si>
  <si>
    <t>Ladder Insurance Services, LLC</t>
  </si>
  <si>
    <t>Lancome</t>
  </si>
  <si>
    <t>Lendio</t>
  </si>
  <si>
    <t>Lennox</t>
  </si>
  <si>
    <t>Lesson Nine GmbH (Babbel)</t>
  </si>
  <si>
    <t>Liberty Mutual</t>
  </si>
  <si>
    <t>Living Direct</t>
  </si>
  <si>
    <t>Lulus.com</t>
  </si>
  <si>
    <t>Mackenzie Childs</t>
  </si>
  <si>
    <t>MacKenzie Limited</t>
  </si>
  <si>
    <t>Madwell - bedgear</t>
  </si>
  <si>
    <t>Magnolia</t>
  </si>
  <si>
    <t>Mindgruve</t>
  </si>
  <si>
    <t>Minted</t>
  </si>
  <si>
    <t>Mulberry Management Corp. (Oscar Insurance)</t>
  </si>
  <si>
    <t>Modcloth</t>
  </si>
  <si>
    <t>Natori</t>
  </si>
  <si>
    <t>OpenSky</t>
  </si>
  <si>
    <t>Raymond Geddes &amp; Co.</t>
  </si>
  <si>
    <t>Republic Wireless</t>
  </si>
  <si>
    <t>ROKA Sports</t>
  </si>
  <si>
    <t>Schwan's</t>
  </si>
  <si>
    <t>Nav.com</t>
  </si>
  <si>
    <t>Social Tables</t>
  </si>
  <si>
    <t>Sparefoot</t>
  </si>
  <si>
    <t>Stadium Goods</t>
  </si>
  <si>
    <t>Steiner Sports</t>
  </si>
  <si>
    <t>NerdWallet</t>
  </si>
  <si>
    <t>SVP - Husqvarna</t>
  </si>
  <si>
    <t>SVP - Singer</t>
  </si>
  <si>
    <t>Of A Kind</t>
  </si>
  <si>
    <t>Tea Collection</t>
  </si>
  <si>
    <t>Terra's Kitchen</t>
  </si>
  <si>
    <t>One Kings Lane</t>
  </si>
  <si>
    <t>The Metropolitan Museum of Art</t>
  </si>
  <si>
    <t>Onnit Labs, LLC</t>
  </si>
  <si>
    <t>Thinkful</t>
  </si>
  <si>
    <t>Try The World</t>
  </si>
  <si>
    <t>Other SMB</t>
  </si>
  <si>
    <t>TULA</t>
  </si>
  <si>
    <t>Parachute Home</t>
  </si>
  <si>
    <t>UK Alumni Association</t>
  </si>
  <si>
    <t>Uncommon Goods</t>
  </si>
  <si>
    <t>Peacock Alley</t>
  </si>
  <si>
    <t>Western Governor's University</t>
  </si>
  <si>
    <t>When I Work</t>
  </si>
  <si>
    <t>Zola</t>
  </si>
  <si>
    <t>ThredUp</t>
  </si>
  <si>
    <t>Squaw Valley</t>
  </si>
  <si>
    <t>Shoes of Prey</t>
  </si>
  <si>
    <t>Steamboat</t>
  </si>
  <si>
    <t>Winter Park Resorts</t>
  </si>
  <si>
    <t>SkinCeuticals</t>
  </si>
  <si>
    <t>Super Jeweler</t>
  </si>
  <si>
    <t>The Real Real</t>
  </si>
  <si>
    <t>Tecovas</t>
  </si>
  <si>
    <t>The Motley Fool</t>
  </si>
  <si>
    <t>Touch of Modern</t>
  </si>
  <si>
    <t>Zappos</t>
  </si>
  <si>
    <t>PDM - Postcards</t>
  </si>
  <si>
    <t>PDM - Catalogs</t>
  </si>
  <si>
    <t>CPP - Postcards</t>
  </si>
  <si>
    <t>CPP - Catalogs</t>
  </si>
  <si>
    <t>Newark Element 14</t>
  </si>
  <si>
    <t>Noemie</t>
  </si>
  <si>
    <t>New 2Q19</t>
  </si>
  <si>
    <t>Patagonia Provisions</t>
  </si>
  <si>
    <t>Perricone MD</t>
  </si>
  <si>
    <t>Six Flags Theme Parks</t>
  </si>
  <si>
    <t>Stony Brook</t>
  </si>
  <si>
    <t>Stop Aging Now</t>
  </si>
  <si>
    <t>Wild Alaskan Company</t>
  </si>
  <si>
    <t>Brittany Wolf</t>
  </si>
  <si>
    <t>Chris Panaro</t>
  </si>
  <si>
    <t>Kelsey Faubion</t>
  </si>
  <si>
    <t>Eyebobs</t>
  </si>
  <si>
    <t>Lokai</t>
  </si>
  <si>
    <t>UNICEF USA</t>
  </si>
  <si>
    <t>Farm Bureau Financial Services</t>
  </si>
  <si>
    <t>New 3Q19</t>
  </si>
  <si>
    <t>Hero Health</t>
  </si>
  <si>
    <t>Hilton</t>
  </si>
  <si>
    <t>John Hancock Insurancce</t>
  </si>
  <si>
    <t>Signet Jewelers - Kay</t>
  </si>
  <si>
    <t>Signet Jewelers - Jared</t>
  </si>
  <si>
    <t>True Botanicals</t>
  </si>
  <si>
    <t>BBQ Guys</t>
  </si>
  <si>
    <t>ID</t>
  </si>
  <si>
    <t>N/A</t>
  </si>
  <si>
    <t>Walmart</t>
  </si>
  <si>
    <t>John Matzelle</t>
  </si>
  <si>
    <t>Justin Wagner</t>
  </si>
  <si>
    <t>Daniel Walsh</t>
  </si>
  <si>
    <t>AAA - Northeast</t>
  </si>
  <si>
    <t>EveryPlate</t>
  </si>
  <si>
    <t>Kendra Scott</t>
  </si>
  <si>
    <t>Outdoor Voices</t>
  </si>
  <si>
    <t>Splendid</t>
  </si>
  <si>
    <t>Willow Pump</t>
  </si>
  <si>
    <t>Bonafide Health</t>
  </si>
  <si>
    <t>Globus Family of Brands</t>
  </si>
  <si>
    <t>Interior Define</t>
  </si>
  <si>
    <t>Little Passports</t>
  </si>
  <si>
    <t>LiveLovePolish</t>
  </si>
  <si>
    <t>O'Reilly Media</t>
  </si>
  <si>
    <t>Ruggable</t>
  </si>
  <si>
    <t>Zoe Media Group</t>
  </si>
  <si>
    <t>Anine Bing</t>
  </si>
  <si>
    <t>New 4Q19</t>
  </si>
  <si>
    <t>Cariuma</t>
  </si>
  <si>
    <t>Good American</t>
  </si>
  <si>
    <t>Hearst - Albany Times Union</t>
  </si>
  <si>
    <t>Hearst - Houston Chronicle</t>
  </si>
  <si>
    <t>Hearst - San Antonio</t>
  </si>
  <si>
    <t>Knix Wear</t>
  </si>
  <si>
    <t>Loeffler Randall Inc.</t>
  </si>
  <si>
    <t>Mavi Jeans</t>
  </si>
  <si>
    <t>Nine West</t>
  </si>
  <si>
    <t>Proper Cloth</t>
  </si>
  <si>
    <t>QVC</t>
  </si>
  <si>
    <t>Daniel Hoffman</t>
  </si>
  <si>
    <t>T3 Micro</t>
  </si>
  <si>
    <t>United States Mint</t>
  </si>
  <si>
    <t>Zales Corp</t>
  </si>
  <si>
    <t>Row Labels</t>
  </si>
  <si>
    <t>Grand Total</t>
  </si>
  <si>
    <t>Bright Health</t>
  </si>
  <si>
    <t>CHOMPS</t>
  </si>
  <si>
    <t>Embroker</t>
  </si>
  <si>
    <t>Jillian Segall</t>
  </si>
  <si>
    <t>EverQuote</t>
  </si>
  <si>
    <t>Hearst - Connecticut</t>
  </si>
  <si>
    <t>Hydrow</t>
  </si>
  <si>
    <t>Lilly Pulitzer</t>
  </si>
  <si>
    <t>Live Nation</t>
  </si>
  <si>
    <t>Sol de Janeiro</t>
  </si>
  <si>
    <t>The Citizenry</t>
  </si>
  <si>
    <t>Tonal</t>
  </si>
  <si>
    <t>Brittani Hall</t>
  </si>
  <si>
    <t>Alzheimer's Association</t>
  </si>
  <si>
    <t>Hearst - San Francisco Chronicle</t>
  </si>
  <si>
    <t>Mejuri</t>
  </si>
  <si>
    <t>Rhoback</t>
  </si>
  <si>
    <t>HBC - Saks Off 5th</t>
  </si>
  <si>
    <t>1Q2019</t>
  </si>
  <si>
    <t>2Q2019</t>
  </si>
  <si>
    <t>3Q2019</t>
  </si>
  <si>
    <t>4Q2019</t>
  </si>
  <si>
    <t>1Q2018</t>
  </si>
  <si>
    <t>2Q2018</t>
  </si>
  <si>
    <t>3Q2018</t>
  </si>
  <si>
    <t>4Q2018</t>
  </si>
  <si>
    <t>Banana Republic</t>
  </si>
  <si>
    <t>New 1Q20</t>
  </si>
  <si>
    <t>Cirque du Soleil</t>
  </si>
  <si>
    <t>M.M. LaFleur</t>
  </si>
  <si>
    <t>Natural Cycles</t>
  </si>
  <si>
    <t>SoulCycle</t>
  </si>
  <si>
    <t>Tiege Hanley</t>
  </si>
  <si>
    <t>Travel Corp - Insight Vacations</t>
  </si>
  <si>
    <t>Travel Corp - Luxury Gold</t>
  </si>
  <si>
    <t xml:space="preserve">Signet Jewelers - Zales </t>
  </si>
  <si>
    <t>Signet Jewelers - Zales</t>
  </si>
  <si>
    <t>Gravity Products</t>
  </si>
  <si>
    <t>Healthy Directions</t>
  </si>
  <si>
    <t>Real Truck</t>
  </si>
  <si>
    <t>Travel Corp - Contiki</t>
  </si>
  <si>
    <t>Travel Corp - Uniworld</t>
  </si>
  <si>
    <t>Rosetta Stone</t>
  </si>
  <si>
    <t>New 4Q20</t>
  </si>
  <si>
    <t>A Place for Mom</t>
  </si>
  <si>
    <t>AlphaPaw</t>
  </si>
  <si>
    <t>New 2Q20</t>
  </si>
  <si>
    <t>FTD Companies</t>
  </si>
  <si>
    <t>Rakuten</t>
  </si>
  <si>
    <t>brid</t>
  </si>
  <si>
    <t>name</t>
  </si>
  <si>
    <t xml:space="preserve"> Event </t>
  </si>
  <si>
    <t xml:space="preserve">Hearst - San Francisco </t>
  </si>
  <si>
    <t>Madewell</t>
  </si>
  <si>
    <t>Signet - Kay</t>
  </si>
  <si>
    <t>Neiman Marcus</t>
  </si>
  <si>
    <t>Saks Off 5th</t>
  </si>
  <si>
    <t>Lulus</t>
  </si>
  <si>
    <t>Uniqlo</t>
  </si>
  <si>
    <t>Zales</t>
  </si>
  <si>
    <t>Hewlett Packard</t>
  </si>
  <si>
    <t>Signet - Jared</t>
  </si>
  <si>
    <t>BeautyCounter</t>
  </si>
  <si>
    <t>Hyatt</t>
  </si>
  <si>
    <t>Life Time Fitness Inc</t>
  </si>
  <si>
    <t xml:space="preserve">Frontier Communication </t>
  </si>
  <si>
    <t>Smile Direct Club</t>
  </si>
  <si>
    <t xml:space="preserve">Easy Spirit </t>
  </si>
  <si>
    <t>Kiehl's</t>
  </si>
  <si>
    <t>Misfits Markets</t>
  </si>
  <si>
    <t>Shady Rays</t>
  </si>
  <si>
    <t>Western Governors University</t>
  </si>
  <si>
    <t>Mackenzie-Childs</t>
  </si>
  <si>
    <t>Lime Lush</t>
  </si>
  <si>
    <t>Newark</t>
  </si>
  <si>
    <t>Skinceuticals</t>
  </si>
  <si>
    <t>Made In</t>
  </si>
  <si>
    <t>ReserveBar</t>
  </si>
  <si>
    <t>Lulu and Georgia</t>
  </si>
  <si>
    <t>nav</t>
  </si>
  <si>
    <t>M.M.LaFleur</t>
  </si>
  <si>
    <t>Deliverycom</t>
  </si>
  <si>
    <t>Blue Bottle</t>
  </si>
  <si>
    <t>On The Border</t>
  </si>
  <si>
    <t>United States Gold Bureau</t>
  </si>
  <si>
    <t>ABC HOME</t>
  </si>
  <si>
    <t>Chili Technology</t>
  </si>
  <si>
    <t>Briogeo</t>
  </si>
  <si>
    <t>Kind</t>
  </si>
  <si>
    <t>Rachel Zoe</t>
  </si>
  <si>
    <t>RBX</t>
  </si>
  <si>
    <t>Unicef</t>
  </si>
  <si>
    <t>Laird Superfood</t>
  </si>
  <si>
    <t>Chomps</t>
  </si>
  <si>
    <t>Lear Capital</t>
  </si>
  <si>
    <t>Tempo</t>
  </si>
  <si>
    <t>P.volve</t>
  </si>
  <si>
    <t>South Dakota Department of Tourism</t>
  </si>
  <si>
    <t>Ladder</t>
  </si>
  <si>
    <t>Annmarie Skin Care</t>
  </si>
  <si>
    <t>Ben Bridge</t>
  </si>
  <si>
    <t>SVP Husqvarna</t>
  </si>
  <si>
    <t>4Inkjets</t>
  </si>
  <si>
    <t>Ethos Life</t>
  </si>
  <si>
    <t>Loeffler Randall Inc</t>
  </si>
  <si>
    <t>Candid Co</t>
  </si>
  <si>
    <t>Brava</t>
  </si>
  <si>
    <t>Glambot</t>
  </si>
  <si>
    <t>Planet Blue</t>
  </si>
  <si>
    <t>PFAFF</t>
  </si>
  <si>
    <t>Avalon Waterways</t>
  </si>
  <si>
    <t>Crowdability</t>
  </si>
  <si>
    <t>Goodlife Clothing</t>
  </si>
  <si>
    <t>Hurtigruten</t>
  </si>
  <si>
    <t>Candy</t>
  </si>
  <si>
    <t xml:space="preserve">Steinway  </t>
  </si>
  <si>
    <t>Birdwell</t>
  </si>
  <si>
    <t>Travelpro Products Inc</t>
  </si>
  <si>
    <t>Lively</t>
  </si>
  <si>
    <t>BKMedia Guardian Life</t>
  </si>
  <si>
    <t>Loom and Leaf</t>
  </si>
  <si>
    <t>Zen Haven</t>
  </si>
  <si>
    <t>Sandvik - Early Moments</t>
  </si>
  <si>
    <t>PebblePost In-House</t>
  </si>
  <si>
    <t>Peapod</t>
  </si>
  <si>
    <t>John Hancock Insurance</t>
  </si>
  <si>
    <t>2nd Stage Theater</t>
  </si>
  <si>
    <t>Wine Access</t>
  </si>
  <si>
    <t>Food52 Sandbox</t>
  </si>
  <si>
    <t>Lumens</t>
  </si>
  <si>
    <t>BookIt</t>
  </si>
  <si>
    <t>ROKA Sports, Inc.</t>
  </si>
  <si>
    <t>UFM Desert Alarm</t>
  </si>
  <si>
    <t>Invisible Excavations</t>
  </si>
  <si>
    <t>State Bicycle Co</t>
  </si>
  <si>
    <t>Forward Leap - Fresh Tax</t>
  </si>
  <si>
    <t>Coachella Valley Plumbing</t>
  </si>
  <si>
    <t>PlushCare</t>
  </si>
  <si>
    <t xml:space="preserve">The Container Store </t>
  </si>
  <si>
    <t>Chicos FAS - Chicos</t>
  </si>
  <si>
    <t>Nectar Sleep</t>
  </si>
  <si>
    <t>Cocoon by Sealy</t>
  </si>
  <si>
    <t>Hernandez Dental</t>
  </si>
  <si>
    <t>VF Corp - The North Face</t>
  </si>
  <si>
    <t>Korres</t>
  </si>
  <si>
    <t>Babbel</t>
  </si>
  <si>
    <t>Houzz Current</t>
  </si>
  <si>
    <t>Kabbage</t>
  </si>
  <si>
    <t>Gardeners</t>
  </si>
  <si>
    <t>Jet.com</t>
  </si>
  <si>
    <t>Torrid</t>
  </si>
  <si>
    <t>HBC - Saks Fifth Avenue</t>
  </si>
  <si>
    <t>VF Corp - Timberland</t>
  </si>
  <si>
    <t>CreditOne</t>
  </si>
  <si>
    <t>JustFab</t>
  </si>
  <si>
    <t>Spacious</t>
  </si>
  <si>
    <t>BHLDN</t>
  </si>
  <si>
    <t>Schwan</t>
  </si>
  <si>
    <t>brid&gt;1000</t>
  </si>
  <si>
    <t>Column Labels</t>
  </si>
  <si>
    <t>Reservebar</t>
  </si>
  <si>
    <t>Beautycounter</t>
  </si>
  <si>
    <t>Marc Fisher Footwear</t>
  </si>
  <si>
    <t xml:space="preserve"> </t>
  </si>
  <si>
    <t>brand_id</t>
  </si>
  <si>
    <t>year</t>
  </si>
  <si>
    <t>month</t>
  </si>
  <si>
    <t>traffic</t>
  </si>
  <si>
    <t>Ballard</t>
  </si>
  <si>
    <t>GovX</t>
  </si>
  <si>
    <t>VF Corp - Kipling</t>
  </si>
  <si>
    <t>Fjallravenus</t>
  </si>
  <si>
    <t>CommonBond</t>
  </si>
  <si>
    <t>Swimsuits For All</t>
  </si>
  <si>
    <t>VF Corp - Jansport</t>
  </si>
  <si>
    <t>Bonobos</t>
  </si>
  <si>
    <t>ABC Marketer</t>
  </si>
  <si>
    <t>Hylete - Old</t>
  </si>
  <si>
    <t>VF Corp - Wrangler</t>
  </si>
  <si>
    <t>Jack Erwin</t>
  </si>
  <si>
    <t>USP Motorsports</t>
  </si>
  <si>
    <t>New Balance</t>
  </si>
  <si>
    <t>Harrys</t>
  </si>
  <si>
    <t>Honest Company</t>
  </si>
  <si>
    <t>Chicos FAS - White House Black</t>
  </si>
  <si>
    <t>Chicos FAS - Soma</t>
  </si>
  <si>
    <t>Kiwi Crate</t>
  </si>
  <si>
    <t>Kate Spade</t>
  </si>
  <si>
    <t>Raden co Hawke Media</t>
  </si>
  <si>
    <t>Purple</t>
  </si>
  <si>
    <t>Celebrity Cruise - Equinox</t>
  </si>
  <si>
    <t>Milk and Eggs</t>
  </si>
  <si>
    <t>Terras Kitchen</t>
  </si>
  <si>
    <t>Onnit Labs</t>
  </si>
  <si>
    <t>Brooklyn Sports and Enter</t>
  </si>
  <si>
    <t>Overstock</t>
  </si>
  <si>
    <t>Wahoo Fitness</t>
  </si>
  <si>
    <t>Green Chef</t>
  </si>
  <si>
    <t>Crate and Barrel</t>
  </si>
  <si>
    <t>Jane</t>
  </si>
  <si>
    <t>Ring</t>
  </si>
  <si>
    <t>Quip</t>
  </si>
  <si>
    <t>Heal</t>
  </si>
  <si>
    <t>Lower My Bills</t>
  </si>
  <si>
    <t>Swim Outlet</t>
  </si>
  <si>
    <t>blooom</t>
  </si>
  <si>
    <t>Helzberg Diamonds</t>
  </si>
  <si>
    <t>Raymond Geddes</t>
  </si>
  <si>
    <t>Frontier Communications [DON'T USE]</t>
  </si>
  <si>
    <t>Drone Nerds</t>
  </si>
  <si>
    <t>Mackenzie Limited</t>
  </si>
  <si>
    <t>Dsw Inc</t>
  </si>
  <si>
    <t>unTUCKIT</t>
  </si>
  <si>
    <t>Carters</t>
  </si>
  <si>
    <t>Prove It Arctic Cat</t>
  </si>
  <si>
    <t>Chefd</t>
  </si>
  <si>
    <t>Expedia</t>
  </si>
  <si>
    <t>Tentrr</t>
  </si>
  <si>
    <t>Dow Jones WSJ</t>
  </si>
  <si>
    <t>GoodRx General</t>
  </si>
  <si>
    <t>Thistle</t>
  </si>
  <si>
    <t>LendKey</t>
  </si>
  <si>
    <t>Las Positas College</t>
  </si>
  <si>
    <t>Teachable</t>
  </si>
  <si>
    <t>Kelly Shufelt Desert Sands</t>
  </si>
  <si>
    <t>Krueger Chiropractic</t>
  </si>
  <si>
    <t>Upside Travel</t>
  </si>
  <si>
    <t>Philly Voice</t>
  </si>
  <si>
    <t>Kopari</t>
  </si>
  <si>
    <t>FlyWheel</t>
  </si>
  <si>
    <t>System Pavers</t>
  </si>
  <si>
    <t xml:space="preserve">Sioux Falls Convention </t>
  </si>
  <si>
    <t>Investopedia</t>
  </si>
  <si>
    <t>Xero Shoes</t>
  </si>
  <si>
    <t>Filter Easy</t>
  </si>
  <si>
    <t>SFERRA</t>
  </si>
  <si>
    <t>Cheap Caribbean</t>
  </si>
  <si>
    <t>Mizzen and Main</t>
  </si>
  <si>
    <t>Handy</t>
  </si>
  <si>
    <t>Proactiv</t>
  </si>
  <si>
    <t>Marist</t>
  </si>
  <si>
    <t>Alex and Ani</t>
  </si>
  <si>
    <t>Yandy</t>
  </si>
  <si>
    <t>Abt Electronics</t>
  </si>
  <si>
    <t>Oscar Insurance</t>
  </si>
  <si>
    <t>Monica and Andy</t>
  </si>
  <si>
    <t>Fanchest</t>
  </si>
  <si>
    <t>Go ReadyMade</t>
  </si>
  <si>
    <t>1800 Contacts</t>
  </si>
  <si>
    <t>Modsy</t>
  </si>
  <si>
    <t>Vichy</t>
  </si>
  <si>
    <t>Knix</t>
  </si>
  <si>
    <t>Brighton Collectibles</t>
  </si>
  <si>
    <t>Bloomscape</t>
  </si>
  <si>
    <t>2019 Total</t>
  </si>
  <si>
    <t>2020 Total</t>
  </si>
  <si>
    <t>Count of brand_id</t>
  </si>
  <si>
    <t>90010000-100009999</t>
  </si>
  <si>
    <t>80010000-90009999</t>
  </si>
  <si>
    <t>70010000-80009999</t>
  </si>
  <si>
    <t>60010000-70009999</t>
  </si>
  <si>
    <t>50010000-60009999</t>
  </si>
  <si>
    <t>40010000-50009999</t>
  </si>
  <si>
    <t>330010000-340009999</t>
  </si>
  <si>
    <t>30010000-40009999</t>
  </si>
  <si>
    <t>290010000-300009999</t>
  </si>
  <si>
    <t>270010000-280009999</t>
  </si>
  <si>
    <t>260010000-270009999</t>
  </si>
  <si>
    <t>250010000-260009999</t>
  </si>
  <si>
    <t>240010000-250009999</t>
  </si>
  <si>
    <t>230010000-240009999</t>
  </si>
  <si>
    <t>220010000-230009999</t>
  </si>
  <si>
    <t>210010000-220009999</t>
  </si>
  <si>
    <t>20010000-30009999</t>
  </si>
  <si>
    <t>200010000-210009999</t>
  </si>
  <si>
    <t>190010000-200009999</t>
  </si>
  <si>
    <t>180010000-190009999</t>
  </si>
  <si>
    <t>170010000-180009999</t>
  </si>
  <si>
    <t>160010000-170009999</t>
  </si>
  <si>
    <t>140010000-150009999</t>
  </si>
  <si>
    <t>130010000-140009999</t>
  </si>
  <si>
    <t>120010000-130009999</t>
  </si>
  <si>
    <t>110010000-120009999</t>
  </si>
  <si>
    <t>10010000-20009999</t>
  </si>
  <si>
    <t>100010000-110009999</t>
  </si>
  <si>
    <t>10000-10009999</t>
  </si>
  <si>
    <t>&lt;10000</t>
  </si>
  <si>
    <t>Ethos Technologies</t>
  </si>
  <si>
    <t>Decoded Advertising</t>
  </si>
  <si>
    <t>TRD Capital LLP</t>
  </si>
  <si>
    <t>Andie Swim</t>
  </si>
  <si>
    <t>New 3Q20</t>
  </si>
  <si>
    <t>BMO Harris Bank</t>
  </si>
  <si>
    <t>Frontier Communications (Hill Holiday)</t>
  </si>
  <si>
    <t>Hatch, Inc.</t>
  </si>
  <si>
    <t>King Crawford Ent (Nano Hearing Aids)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</si>
</sst>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00"/>
    <numFmt numFmtId="165" formatCode="_(* #,##0_);_(* \(#,##0\);_(* &quot;-&quot;??_);_(@_)"/>
    <numFmt numFmtId="166" formatCode="&quot;$&quot;#,##0.00"/>
  </numFmts>
  <fonts count="19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u/>
      <sz val="10"/>
      <color rgb="FF000000"/>
      <name val="Calibri"/>
      <family val="2"/>
    </font>
    <font>
      <sz val="1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sz val="10"/>
      <name val="Arial"/>
      <family val="2"/>
    </font>
    <font>
      <b/>
      <sz val="12"/>
      <color rgb="FF000000"/>
      <name val="Calibri"/>
      <family val="2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theme="5" tint="0.79998168889431442"/>
        <bgColor rgb="FFC9DAF8"/>
      </patternFill>
    </fill>
    <fill>
      <patternFill patternType="solid">
        <fgColor theme="5" tint="0.79998168889431442"/>
        <bgColor rgb="FFFFF2CC"/>
      </patternFill>
    </fill>
    <fill>
      <patternFill patternType="solid">
        <fgColor rgb="FF92C4AA"/>
        <bgColor rgb="FFD9D2E9"/>
      </patternFill>
    </fill>
    <fill>
      <patternFill patternType="solid">
        <fgColor rgb="FF92C4AA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4" fontId="8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1" fillId="0" borderId="0"/>
  </cellStyleXfs>
  <cellXfs count="135">
    <xf numFmtId="0" fontId="0" fillId="0" borderId="0" xfId="0" applyFont="1" applyAlignment="1"/>
    <xf numFmtId="1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3" fontId="3" fillId="2" borderId="4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3" fontId="3" fillId="3" borderId="4" xfId="0" applyNumberFormat="1" applyFont="1" applyFill="1" applyBorder="1" applyAlignment="1">
      <alignment horizontal="center"/>
    </xf>
    <xf numFmtId="3" fontId="4" fillId="0" borderId="4" xfId="0" applyNumberFormat="1" applyFont="1" applyBorder="1"/>
    <xf numFmtId="3" fontId="3" fillId="2" borderId="4" xfId="0" applyNumberFormat="1" applyFont="1" applyFill="1" applyBorder="1" applyAlignment="1">
      <alignment horizontal="right"/>
    </xf>
    <xf numFmtId="3" fontId="3" fillId="3" borderId="4" xfId="0" applyNumberFormat="1" applyFont="1" applyFill="1" applyBorder="1" applyAlignment="1">
      <alignment horizontal="right"/>
    </xf>
    <xf numFmtId="3" fontId="4" fillId="0" borderId="4" xfId="0" applyNumberFormat="1" applyFont="1" applyBorder="1" applyAlignment="1">
      <alignment horizontal="right"/>
    </xf>
    <xf numFmtId="0" fontId="5" fillId="0" borderId="4" xfId="0" applyFont="1" applyBorder="1"/>
    <xf numFmtId="3" fontId="4" fillId="0" borderId="0" xfId="0" applyNumberFormat="1" applyFont="1"/>
    <xf numFmtId="0" fontId="3" fillId="5" borderId="4" xfId="0" applyFont="1" applyFill="1" applyBorder="1"/>
    <xf numFmtId="3" fontId="3" fillId="5" borderId="4" xfId="0" applyNumberFormat="1" applyFont="1" applyFill="1" applyBorder="1"/>
    <xf numFmtId="3" fontId="3" fillId="4" borderId="4" xfId="0" applyNumberFormat="1" applyFont="1" applyFill="1" applyBorder="1"/>
    <xf numFmtId="0" fontId="8" fillId="0" borderId="0" xfId="0" applyFont="1"/>
    <xf numFmtId="3" fontId="8" fillId="0" borderId="0" xfId="0" applyNumberFormat="1" applyFont="1"/>
    <xf numFmtId="0" fontId="9" fillId="0" borderId="0" xfId="0" applyFont="1"/>
    <xf numFmtId="1" fontId="10" fillId="0" borderId="0" xfId="0" applyNumberFormat="1" applyFont="1"/>
    <xf numFmtId="0" fontId="10" fillId="0" borderId="0" xfId="0" applyFont="1"/>
    <xf numFmtId="3" fontId="10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2" fillId="0" borderId="0" xfId="0" applyFont="1"/>
    <xf numFmtId="2" fontId="3" fillId="3" borderId="4" xfId="0" applyNumberFormat="1" applyFont="1" applyFill="1" applyBorder="1" applyAlignment="1">
      <alignment horizontal="center"/>
    </xf>
    <xf numFmtId="2" fontId="4" fillId="0" borderId="4" xfId="0" applyNumberFormat="1" applyFont="1" applyBorder="1"/>
    <xf numFmtId="2" fontId="4" fillId="0" borderId="4" xfId="0" applyNumberFormat="1" applyFont="1" applyBorder="1" applyAlignment="1">
      <alignment horizontal="right"/>
    </xf>
    <xf numFmtId="2" fontId="3" fillId="5" borderId="4" xfId="0" applyNumberFormat="1" applyFont="1" applyFill="1" applyBorder="1"/>
    <xf numFmtId="2" fontId="10" fillId="0" borderId="0" xfId="0" applyNumberFormat="1" applyFont="1"/>
    <xf numFmtId="4" fontId="4" fillId="0" borderId="4" xfId="0" applyNumberFormat="1" applyFont="1" applyBorder="1" applyAlignment="1">
      <alignment horizontal="right"/>
    </xf>
    <xf numFmtId="4" fontId="4" fillId="0" borderId="4" xfId="0" applyNumberFormat="1" applyFont="1" applyBorder="1"/>
    <xf numFmtId="4" fontId="3" fillId="5" borderId="4" xfId="0" applyNumberFormat="1" applyFont="1" applyFill="1" applyBorder="1"/>
    <xf numFmtId="4" fontId="5" fillId="0" borderId="4" xfId="0" applyNumberFormat="1" applyFont="1" applyBorder="1"/>
    <xf numFmtId="4" fontId="4" fillId="0" borderId="0" xfId="0" applyNumberFormat="1" applyFont="1"/>
    <xf numFmtId="44" fontId="4" fillId="0" borderId="0" xfId="1" applyFont="1" applyAlignment="1"/>
    <xf numFmtId="3" fontId="3" fillId="3" borderId="1" xfId="0" applyNumberFormat="1" applyFont="1" applyFill="1" applyBorder="1" applyAlignment="1">
      <alignment horizontal="right"/>
    </xf>
    <xf numFmtId="3" fontId="3" fillId="2" borderId="7" xfId="0" applyNumberFormat="1" applyFont="1" applyFill="1" applyBorder="1" applyAlignment="1">
      <alignment horizontal="right"/>
    </xf>
    <xf numFmtId="3" fontId="3" fillId="3" borderId="6" xfId="0" applyNumberFormat="1" applyFont="1" applyFill="1" applyBorder="1" applyAlignment="1">
      <alignment horizontal="right"/>
    </xf>
    <xf numFmtId="17" fontId="3" fillId="3" borderId="13" xfId="0" applyNumberFormat="1" applyFont="1" applyFill="1" applyBorder="1" applyAlignment="1">
      <alignment horizontal="center"/>
    </xf>
    <xf numFmtId="17" fontId="3" fillId="3" borderId="11" xfId="0" applyNumberFormat="1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3" fontId="3" fillId="4" borderId="7" xfId="0" applyNumberFormat="1" applyFont="1" applyFill="1" applyBorder="1" applyAlignment="1">
      <alignment horizontal="right"/>
    </xf>
    <xf numFmtId="3" fontId="3" fillId="3" borderId="7" xfId="0" applyNumberFormat="1" applyFont="1" applyFill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66" fontId="3" fillId="5" borderId="4" xfId="0" applyNumberFormat="1" applyFont="1" applyFill="1" applyBorder="1"/>
    <xf numFmtId="4" fontId="4" fillId="0" borderId="1" xfId="0" applyNumberFormat="1" applyFont="1" applyBorder="1" applyAlignment="1">
      <alignment horizontal="right"/>
    </xf>
    <xf numFmtId="4" fontId="4" fillId="0" borderId="1" xfId="0" applyNumberFormat="1" applyFont="1" applyBorder="1"/>
    <xf numFmtId="17" fontId="3" fillId="7" borderId="12" xfId="0" applyNumberFormat="1" applyFont="1" applyFill="1" applyBorder="1" applyAlignment="1">
      <alignment horizontal="center"/>
    </xf>
    <xf numFmtId="17" fontId="3" fillId="8" borderId="13" xfId="0" applyNumberFormat="1" applyFont="1" applyFill="1" applyBorder="1" applyAlignment="1">
      <alignment horizontal="center"/>
    </xf>
    <xf numFmtId="1" fontId="3" fillId="9" borderId="4" xfId="0" applyNumberFormat="1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3" fontId="3" fillId="9" borderId="4" xfId="0" applyNumberFormat="1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17" fontId="3" fillId="9" borderId="13" xfId="0" applyNumberFormat="1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17" fontId="3" fillId="9" borderId="9" xfId="0" applyNumberFormat="1" applyFont="1" applyFill="1" applyBorder="1" applyAlignment="1">
      <alignment horizontal="center"/>
    </xf>
    <xf numFmtId="17" fontId="3" fillId="9" borderId="11" xfId="0" applyNumberFormat="1" applyFont="1" applyFill="1" applyBorder="1" applyAlignment="1">
      <alignment horizontal="center"/>
    </xf>
    <xf numFmtId="3" fontId="3" fillId="9" borderId="7" xfId="0" applyNumberFormat="1" applyFont="1" applyFill="1" applyBorder="1" applyAlignment="1">
      <alignment horizontal="right"/>
    </xf>
    <xf numFmtId="3" fontId="3" fillId="9" borderId="4" xfId="0" applyNumberFormat="1" applyFont="1" applyFill="1" applyBorder="1" applyAlignment="1">
      <alignment horizontal="right"/>
    </xf>
    <xf numFmtId="4" fontId="3" fillId="5" borderId="1" xfId="0" applyNumberFormat="1" applyFont="1" applyFill="1" applyBorder="1"/>
    <xf numFmtId="2" fontId="3" fillId="9" borderId="10" xfId="0" applyNumberFormat="1" applyFont="1" applyFill="1" applyBorder="1" applyAlignment="1">
      <alignment horizontal="center"/>
    </xf>
    <xf numFmtId="0" fontId="3" fillId="9" borderId="10" xfId="0" applyFont="1" applyFill="1" applyBorder="1" applyAlignment="1">
      <alignment horizontal="center"/>
    </xf>
    <xf numFmtId="3" fontId="3" fillId="9" borderId="10" xfId="0" applyNumberFormat="1" applyFont="1" applyFill="1" applyBorder="1" applyAlignment="1">
      <alignment horizontal="center"/>
    </xf>
    <xf numFmtId="3" fontId="4" fillId="0" borderId="9" xfId="0" applyNumberFormat="1" applyFont="1" applyBorder="1"/>
    <xf numFmtId="3" fontId="4" fillId="0" borderId="1" xfId="0" applyNumberFormat="1" applyFont="1" applyBorder="1"/>
    <xf numFmtId="3" fontId="4" fillId="0" borderId="7" xfId="0" applyNumberFormat="1" applyFont="1" applyBorder="1"/>
    <xf numFmtId="3" fontId="3" fillId="4" borderId="9" xfId="0" applyNumberFormat="1" applyFont="1" applyFill="1" applyBorder="1" applyAlignment="1">
      <alignment horizontal="right"/>
    </xf>
    <xf numFmtId="3" fontId="4" fillId="0" borderId="1" xfId="0" applyNumberFormat="1" applyFont="1" applyBorder="1" applyAlignment="1">
      <alignment horizontal="right"/>
    </xf>
    <xf numFmtId="3" fontId="3" fillId="2" borderId="9" xfId="0" applyNumberFormat="1" applyFont="1" applyFill="1" applyBorder="1" applyAlignment="1">
      <alignment horizontal="right"/>
    </xf>
    <xf numFmtId="3" fontId="3" fillId="3" borderId="9" xfId="0" applyNumberFormat="1" applyFont="1" applyFill="1" applyBorder="1" applyAlignment="1">
      <alignment horizontal="right"/>
    </xf>
    <xf numFmtId="0" fontId="0" fillId="0" borderId="0" xfId="0" pivotButton="1" applyFont="1" applyAlignment="1"/>
    <xf numFmtId="0" fontId="16" fillId="9" borderId="9" xfId="0" applyFont="1" applyFill="1" applyBorder="1" applyAlignment="1">
      <alignment horizontal="center"/>
    </xf>
    <xf numFmtId="0" fontId="0" fillId="0" borderId="0" xfId="0" applyNumberFormat="1" applyFont="1" applyAlignment="1"/>
    <xf numFmtId="4" fontId="4" fillId="0" borderId="10" xfId="0" applyNumberFormat="1" applyFont="1" applyBorder="1"/>
    <xf numFmtId="4" fontId="4" fillId="0" borderId="15" xfId="0" applyNumberFormat="1" applyFont="1" applyBorder="1"/>
    <xf numFmtId="4" fontId="4" fillId="0" borderId="9" xfId="0" applyNumberFormat="1" applyFont="1" applyBorder="1"/>
    <xf numFmtId="0" fontId="2" fillId="0" borderId="0" xfId="3"/>
    <xf numFmtId="3" fontId="2" fillId="0" borderId="0" xfId="3" applyNumberFormat="1"/>
    <xf numFmtId="4" fontId="7" fillId="0" borderId="4" xfId="0" applyNumberFormat="1" applyFont="1" applyBorder="1"/>
    <xf numFmtId="4" fontId="7" fillId="0" borderId="1" xfId="0" applyNumberFormat="1" applyFont="1" applyBorder="1"/>
    <xf numFmtId="0" fontId="4" fillId="0" borderId="0" xfId="0" applyFont="1"/>
    <xf numFmtId="1" fontId="4" fillId="0" borderId="0" xfId="0" applyNumberFormat="1" applyFont="1"/>
    <xf numFmtId="2" fontId="4" fillId="0" borderId="0" xfId="0" applyNumberFormat="1" applyFont="1"/>
    <xf numFmtId="0" fontId="1" fillId="0" borderId="0" xfId="4"/>
    <xf numFmtId="165" fontId="0" fillId="0" borderId="0" xfId="0" applyNumberFormat="1" applyFont="1" applyAlignment="1">
      <alignment horizontal="left"/>
    </xf>
    <xf numFmtId="165" fontId="1" fillId="0" borderId="0" xfId="2" applyNumberFormat="1" applyFont="1"/>
    <xf numFmtId="0" fontId="13" fillId="0" borderId="0" xfId="0" applyFont="1"/>
    <xf numFmtId="0" fontId="3" fillId="0" borderId="0" xfId="0" applyFont="1"/>
    <xf numFmtId="0" fontId="16" fillId="0" borderId="0" xfId="0" applyFont="1"/>
    <xf numFmtId="0" fontId="0" fillId="0" borderId="0" xfId="0"/>
    <xf numFmtId="0" fontId="3" fillId="0" borderId="5" xfId="0" applyFont="1" applyBorder="1"/>
    <xf numFmtId="0" fontId="3" fillId="5" borderId="7" xfId="0" applyFont="1" applyFill="1" applyBorder="1"/>
    <xf numFmtId="0" fontId="3" fillId="5" borderId="8" xfId="0" applyFont="1" applyFill="1" applyBorder="1"/>
    <xf numFmtId="0" fontId="4" fillId="0" borderId="7" xfId="0" applyFont="1" applyBorder="1"/>
    <xf numFmtId="0" fontId="4" fillId="0" borderId="8" xfId="0" applyFont="1" applyBorder="1"/>
    <xf numFmtId="0" fontId="4" fillId="0" borderId="4" xfId="0" applyFont="1" applyBorder="1"/>
    <xf numFmtId="3" fontId="16" fillId="10" borderId="9" xfId="0" applyNumberFormat="1" applyFont="1" applyFill="1" applyBorder="1"/>
    <xf numFmtId="3" fontId="16" fillId="10" borderId="14" xfId="0" applyNumberFormat="1" applyFont="1" applyFill="1" applyBorder="1"/>
    <xf numFmtId="0" fontId="6" fillId="0" borderId="4" xfId="0" applyFont="1" applyBorder="1"/>
    <xf numFmtId="0" fontId="4" fillId="6" borderId="4" xfId="0" applyFont="1" applyFill="1" applyBorder="1"/>
    <xf numFmtId="3" fontId="4" fillId="0" borderId="10" xfId="0" applyNumberFormat="1" applyFont="1" applyBorder="1"/>
    <xf numFmtId="3" fontId="5" fillId="0" borderId="3" xfId="0" applyNumberFormat="1" applyFont="1" applyBorder="1"/>
    <xf numFmtId="3" fontId="7" fillId="0" borderId="3" xfId="0" applyNumberFormat="1" applyFont="1" applyBorder="1"/>
    <xf numFmtId="3" fontId="14" fillId="0" borderId="3" xfId="0" applyNumberFormat="1" applyFont="1" applyBorder="1"/>
    <xf numFmtId="3" fontId="0" fillId="0" borderId="0" xfId="0" applyNumberFormat="1"/>
    <xf numFmtId="164" fontId="4" fillId="0" borderId="0" xfId="0" applyNumberFormat="1" applyFont="1"/>
    <xf numFmtId="0" fontId="4" fillId="0" borderId="9" xfId="0" applyFont="1" applyBorder="1"/>
    <xf numFmtId="2" fontId="4" fillId="0" borderId="9" xfId="0" applyNumberFormat="1" applyFont="1" applyBorder="1"/>
    <xf numFmtId="0" fontId="4" fillId="0" borderId="16" xfId="0" applyFont="1" applyBorder="1"/>
    <xf numFmtId="4" fontId="7" fillId="0" borderId="3" xfId="0" applyNumberFormat="1" applyFont="1" applyBorder="1"/>
    <xf numFmtId="2" fontId="7" fillId="0" borderId="3" xfId="0" applyNumberFormat="1" applyFont="1" applyBorder="1"/>
    <xf numFmtId="4" fontId="4" fillId="0" borderId="7" xfId="0" applyNumberFormat="1" applyFont="1" applyBorder="1"/>
    <xf numFmtId="4" fontId="4" fillId="0" borderId="6" xfId="0" applyNumberFormat="1" applyFont="1" applyBorder="1"/>
    <xf numFmtId="0" fontId="4" fillId="0" borderId="14" xfId="0" applyFont="1" applyBorder="1"/>
    <xf numFmtId="2" fontId="4" fillId="0" borderId="14" xfId="0" applyNumberFormat="1" applyFont="1" applyBorder="1"/>
    <xf numFmtId="0" fontId="0" fillId="0" borderId="9" xfId="0" applyBorder="1"/>
    <xf numFmtId="4" fontId="5" fillId="0" borderId="3" xfId="0" applyNumberFormat="1" applyFont="1" applyBorder="1"/>
    <xf numFmtId="2" fontId="0" fillId="0" borderId="0" xfId="0" applyNumberFormat="1"/>
    <xf numFmtId="1" fontId="3" fillId="2" borderId="1" xfId="0" applyNumberFormat="1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1" fontId="3" fillId="3" borderId="1" xfId="0" applyNumberFormat="1" applyFont="1" applyFill="1" applyBorder="1" applyAlignment="1">
      <alignment horizontal="center"/>
    </xf>
    <xf numFmtId="1" fontId="3" fillId="9" borderId="1" xfId="0" applyNumberFormat="1" applyFont="1" applyFill="1" applyBorder="1" applyAlignment="1">
      <alignment horizontal="center"/>
    </xf>
    <xf numFmtId="0" fontId="0" fillId="10" borderId="2" xfId="0" applyFill="1" applyBorder="1"/>
    <xf numFmtId="0" fontId="0" fillId="10" borderId="3" xfId="0" applyFill="1" applyBorder="1"/>
    <xf numFmtId="0" fontId="4" fillId="0" borderId="2" xfId="0" applyFont="1" applyBorder="1"/>
    <xf numFmtId="0" fontId="4" fillId="0" borderId="3" xfId="0" applyFont="1" applyBorder="1"/>
    <xf numFmtId="0" fontId="4" fillId="10" borderId="2" xfId="0" applyFont="1" applyFill="1" applyBorder="1"/>
    <xf numFmtId="0" fontId="4" fillId="10" borderId="3" xfId="0" applyFont="1" applyFill="1" applyBorder="1"/>
  </cellXfs>
  <cellStyles count="5">
    <cellStyle name="Comma" xfId="2" builtinId="3"/>
    <cellStyle name="Currency" xfId="1" builtinId="4"/>
    <cellStyle name="Normal" xfId="0" builtinId="0"/>
    <cellStyle name="Normal 2" xfId="3" xr:uid="{A12D1E65-3503-4EC9-8440-514D78DE4E7E}"/>
    <cellStyle name="Normal 3" xfId="4" xr:uid="{8CF5EDB9-D7C2-42D1-BED4-40B5F54925F7}"/>
  </cellStyles>
  <dxfs count="0"/>
  <tableStyles count="0" defaultTableStyle="TableStyleMedium2" defaultPivotStyle="PivotStyleLight16"/>
  <colors>
    <mruColors>
      <color rgb="FF259A1A"/>
      <color rgb="FFCEEADB"/>
      <color rgb="FF92C4AA"/>
      <color rgb="FFB0D4C1"/>
      <color rgb="FFF1C293"/>
      <color rgb="FFACBFD8"/>
      <color rgb="FF9AEAD9"/>
      <color rgb="FF142199"/>
      <color rgb="FFFFCE1A"/>
      <color rgb="FF5B67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 Price</a:t>
            </a:r>
            <a:r>
              <a:rPr lang="en-US" baseline="0"/>
              <a:t> per PDM Sends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'PDM - Postcards'!$G$526:$N$526</c:f>
              <c:numCache>
                <c:formatCode>General</c:formatCode>
                <c:ptCount val="8"/>
              </c:numCache>
            </c:numRef>
          </c:cat>
          <c:val>
            <c:numRef>
              <c:f>'PDM - Postcards'!$G$528:$N$528</c:f>
              <c:numCache>
                <c:formatCode>#,##0</c:formatCode>
                <c:ptCount val="8"/>
                <c:pt idx="0" formatCode="General">
                  <c:v>0</c:v>
                </c:pt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>
                  <c:v>0</c:v>
                </c:pt>
                <c:pt idx="6" formatCode="General">
                  <c:v>0</c:v>
                </c:pt>
                <c:pt idx="7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B-426F-AC02-7D4A11CDD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11903"/>
        <c:axId val="588787567"/>
      </c:lineChart>
      <c:catAx>
        <c:axId val="58401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87567"/>
        <c:crosses val="autoZero"/>
        <c:auto val="1"/>
        <c:lblAlgn val="ctr"/>
        <c:lblOffset val="100"/>
        <c:noMultiLvlLbl val="0"/>
      </c:catAx>
      <c:valAx>
        <c:axId val="58878756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1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 Price</a:t>
            </a:r>
            <a:r>
              <a:rPr lang="en-US" baseline="0"/>
              <a:t> per PDM Sends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'[1]PDM - Postcards'!$G$528:$N$528</c:f>
              <c:strCache>
                <c:ptCount val="8"/>
                <c:pt idx="0">
                  <c:v>1Q2018</c:v>
                </c:pt>
                <c:pt idx="1">
                  <c:v>2Q2018</c:v>
                </c:pt>
                <c:pt idx="2">
                  <c:v>3Q2018</c:v>
                </c:pt>
                <c:pt idx="3">
                  <c:v>4Q2018</c:v>
                </c:pt>
                <c:pt idx="4">
                  <c:v>1Q2019</c:v>
                </c:pt>
                <c:pt idx="5">
                  <c:v>2Q2019</c:v>
                </c:pt>
                <c:pt idx="6">
                  <c:v>3Q2019</c:v>
                </c:pt>
                <c:pt idx="7">
                  <c:v>4Q2019</c:v>
                </c:pt>
              </c:strCache>
            </c:strRef>
          </c:cat>
          <c:val>
            <c:numRef>
              <c:f>'[1]PDM - Postcards'!$G$530:$N$530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B-44A2-91E8-4DFC929E4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11903"/>
        <c:axId val="588787567"/>
      </c:lineChart>
      <c:catAx>
        <c:axId val="58401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87567"/>
        <c:crosses val="autoZero"/>
        <c:auto val="1"/>
        <c:lblAlgn val="ctr"/>
        <c:lblOffset val="100"/>
        <c:noMultiLvlLbl val="0"/>
      </c:catAx>
      <c:valAx>
        <c:axId val="58878756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1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543</xdr:row>
      <xdr:rowOff>0</xdr:rowOff>
    </xdr:from>
    <xdr:to>
      <xdr:col>24</xdr:col>
      <xdr:colOff>295275</xdr:colOff>
      <xdr:row>559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B760A-6A18-470D-A17F-7FFD375D8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545</xdr:row>
      <xdr:rowOff>0</xdr:rowOff>
    </xdr:from>
    <xdr:to>
      <xdr:col>24</xdr:col>
      <xdr:colOff>295275</xdr:colOff>
      <xdr:row>561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377D6-3D66-43B4-B68C-653331921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Shared%20drives/Finance%20-%20Restricted/Revenue/2020/Revenue%20by%20Marketer%20with%20PDM%20and%20CPP/Revenue%20by%20Marketer%20with%20PDM%20and%20CPP%20-%2008.31.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  <sheetName val="PP Brands_JS On page_5.14"/>
      <sheetName val="JS Data"/>
      <sheetName val="Brand Base Analysis"/>
      <sheetName val="Brand Base Analysis LYNN"/>
      <sheetName val="Qtr Spend"/>
      <sheetName val="Mth Spend"/>
      <sheetName val="Cohort &amp; Graphs"/>
      <sheetName val="Retained Rev All"/>
      <sheetName val="Retained Rev Ex Pilot"/>
      <sheetName val=" Size v Industry"/>
      <sheetName val="Size Empl"/>
      <sheetName val="Avg Mth Spend"/>
      <sheetName val="Top Brands"/>
      <sheetName val="Industry Seg II"/>
      <sheetName val="PDM - Postcards"/>
      <sheetName val="PDM - Catalogs-Folds"/>
      <sheetName val="CPP - Postcards"/>
      <sheetName val="CPP - Catalogs-Folds"/>
      <sheetName val="Average CPP Cal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528">
          <cell r="G528" t="str">
            <v>1Q2018</v>
          </cell>
          <cell r="H528" t="str">
            <v>2Q2018</v>
          </cell>
          <cell r="I528" t="str">
            <v>3Q2018</v>
          </cell>
          <cell r="J528" t="str">
            <v>4Q2018</v>
          </cell>
          <cell r="K528" t="str">
            <v>1Q2019</v>
          </cell>
          <cell r="L528" t="str">
            <v>2Q2019</v>
          </cell>
          <cell r="M528" t="str">
            <v>3Q2019</v>
          </cell>
          <cell r="N528" t="str">
            <v>4Q2019</v>
          </cell>
        </row>
        <row r="529">
          <cell r="G529">
            <v>4986343</v>
          </cell>
          <cell r="H529">
            <v>6753591</v>
          </cell>
          <cell r="I529">
            <v>5378611</v>
          </cell>
          <cell r="J529">
            <v>8049572</v>
          </cell>
          <cell r="K529">
            <v>5773477</v>
          </cell>
          <cell r="L529">
            <v>7123996</v>
          </cell>
          <cell r="M529">
            <v>8545969</v>
          </cell>
          <cell r="N529">
            <v>12628240</v>
          </cell>
        </row>
        <row r="530">
          <cell r="G530" t="e">
            <v>#REF!</v>
          </cell>
          <cell r="H530" t="e">
            <v>#REF!</v>
          </cell>
          <cell r="I530" t="e">
            <v>#REF!</v>
          </cell>
          <cell r="J530" t="e">
            <v>#REF!</v>
          </cell>
          <cell r="K530" t="e">
            <v>#REF!</v>
          </cell>
          <cell r="L530" t="e">
            <v>#REF!</v>
          </cell>
          <cell r="M530" t="e">
            <v>#REF!</v>
          </cell>
          <cell r="N530" t="e">
            <v>#REF!</v>
          </cell>
        </row>
      </sheetData>
      <sheetData sheetId="16">
        <row r="526">
          <cell r="E526">
            <v>16422</v>
          </cell>
          <cell r="F526">
            <v>9674</v>
          </cell>
          <cell r="G526">
            <v>22534</v>
          </cell>
          <cell r="H526">
            <v>25958</v>
          </cell>
          <cell r="I526">
            <v>12991</v>
          </cell>
          <cell r="J526">
            <v>10881</v>
          </cell>
          <cell r="K526">
            <v>2598</v>
          </cell>
          <cell r="L526">
            <v>24461</v>
          </cell>
          <cell r="M526">
            <v>29108</v>
          </cell>
          <cell r="N526">
            <v>20256</v>
          </cell>
          <cell r="O526">
            <v>158741</v>
          </cell>
          <cell r="P526">
            <v>110893</v>
          </cell>
          <cell r="Q526">
            <v>497</v>
          </cell>
          <cell r="R526">
            <v>3147</v>
          </cell>
          <cell r="S526">
            <v>18058</v>
          </cell>
          <cell r="T526">
            <v>22301</v>
          </cell>
          <cell r="U526">
            <v>6160</v>
          </cell>
          <cell r="V526">
            <v>8061</v>
          </cell>
          <cell r="W526">
            <v>860</v>
          </cell>
          <cell r="X526">
            <v>2321</v>
          </cell>
          <cell r="Y526">
            <v>4850</v>
          </cell>
          <cell r="Z526">
            <v>3591</v>
          </cell>
          <cell r="AA526">
            <v>41454</v>
          </cell>
          <cell r="AB526">
            <v>22843</v>
          </cell>
        </row>
      </sheetData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Burleigh" refreshedDate="44012.950614351852" createdVersion="6" refreshedVersion="6" minRefreshableVersion="3" recordCount="6885" xr:uid="{E2D4F328-F52F-4AAB-8B51-AC56A6B75E26}">
  <cacheSource type="worksheet">
    <worksheetSource ref="A1:E6886" sheet="JS Data"/>
  </cacheSource>
  <cacheFields count="5">
    <cacheField name="brand_id" numFmtId="0">
      <sharedItems containsSemiMixedTypes="0" containsString="0" containsNumber="1" containsInteger="1" minValue="1000" maxValue="2587" count="556">
        <n v="1000"/>
        <n v="1001"/>
        <n v="1003"/>
        <n v="1006"/>
        <n v="1007"/>
        <n v="1008"/>
        <n v="1011"/>
        <n v="1013"/>
        <n v="1014"/>
        <n v="1015"/>
        <n v="1016"/>
        <n v="1021"/>
        <n v="1022"/>
        <n v="1024"/>
        <n v="1026"/>
        <n v="1027"/>
        <n v="1028"/>
        <n v="1029"/>
        <n v="1030"/>
        <n v="1031"/>
        <n v="1034"/>
        <n v="1035"/>
        <n v="1037"/>
        <n v="1039"/>
        <n v="1040"/>
        <n v="1043"/>
        <n v="1047"/>
        <n v="1049"/>
        <n v="1053"/>
        <n v="1054"/>
        <n v="1057"/>
        <n v="1058"/>
        <n v="1059"/>
        <n v="1060"/>
        <n v="1061"/>
        <n v="1062"/>
        <n v="1064"/>
        <n v="1065"/>
        <n v="1066"/>
        <n v="1074"/>
        <n v="1075"/>
        <n v="1076"/>
        <n v="1079"/>
        <n v="1080"/>
        <n v="1083"/>
        <n v="1084"/>
        <n v="1085"/>
        <n v="1086"/>
        <n v="1088"/>
        <n v="1089"/>
        <n v="1091"/>
        <n v="1093"/>
        <n v="1094"/>
        <n v="1095"/>
        <n v="1096"/>
        <n v="1097"/>
        <n v="1098"/>
        <n v="1099"/>
        <n v="1101"/>
        <n v="1103"/>
        <n v="1104"/>
        <n v="1106"/>
        <n v="1107"/>
        <n v="1108"/>
        <n v="1110"/>
        <n v="1111"/>
        <n v="1113"/>
        <n v="1114"/>
        <n v="1116"/>
        <n v="1117"/>
        <n v="1118"/>
        <n v="1119"/>
        <n v="1120"/>
        <n v="1123"/>
        <n v="1125"/>
        <n v="1126"/>
        <n v="1127"/>
        <n v="1128"/>
        <n v="1130"/>
        <n v="1131"/>
        <n v="1134"/>
        <n v="1135"/>
        <n v="1136"/>
        <n v="1137"/>
        <n v="1138"/>
        <n v="1142"/>
        <n v="1143"/>
        <n v="1145"/>
        <n v="1147"/>
        <n v="1148"/>
        <n v="1150"/>
        <n v="1153"/>
        <n v="1155"/>
        <n v="1156"/>
        <n v="1157"/>
        <n v="1162"/>
        <n v="1163"/>
        <n v="1164"/>
        <n v="1166"/>
        <n v="1167"/>
        <n v="1168"/>
        <n v="1169"/>
        <n v="1171"/>
        <n v="1173"/>
        <n v="1174"/>
        <n v="1175"/>
        <n v="1176"/>
        <n v="1177"/>
        <n v="1179"/>
        <n v="1180"/>
        <n v="1181"/>
        <n v="1183"/>
        <n v="1185"/>
        <n v="1187"/>
        <n v="1188"/>
        <n v="1190"/>
        <n v="1191"/>
        <n v="1193"/>
        <n v="1194"/>
        <n v="1195"/>
        <n v="1196"/>
        <n v="1198"/>
        <n v="1199"/>
        <n v="1201"/>
        <n v="1202"/>
        <n v="1204"/>
        <n v="1208"/>
        <n v="1209"/>
        <n v="1210"/>
        <n v="1211"/>
        <n v="1212"/>
        <n v="1214"/>
        <n v="1215"/>
        <n v="1216"/>
        <n v="1218"/>
        <n v="1220"/>
        <n v="1222"/>
        <n v="1223"/>
        <n v="1224"/>
        <n v="1225"/>
        <n v="1227"/>
        <n v="1228"/>
        <n v="1229"/>
        <n v="1231"/>
        <n v="1233"/>
        <n v="1234"/>
        <n v="1236"/>
        <n v="1237"/>
        <n v="1238"/>
        <n v="1239"/>
        <n v="1241"/>
        <n v="1245"/>
        <n v="1247"/>
        <n v="1248"/>
        <n v="1249"/>
        <n v="1250"/>
        <n v="1251"/>
        <n v="1252"/>
        <n v="1255"/>
        <n v="1256"/>
        <n v="1257"/>
        <n v="1264"/>
        <n v="1267"/>
        <n v="1270"/>
        <n v="1271"/>
        <n v="1272"/>
        <n v="1276"/>
        <n v="1278"/>
        <n v="1279"/>
        <n v="1280"/>
        <n v="1281"/>
        <n v="1282"/>
        <n v="1283"/>
        <n v="1284"/>
        <n v="1285"/>
        <n v="1286"/>
        <n v="1287"/>
        <n v="1288"/>
        <n v="1291"/>
        <n v="1295"/>
        <n v="1296"/>
        <n v="1297"/>
        <n v="1298"/>
        <n v="1299"/>
        <n v="1300"/>
        <n v="1302"/>
        <n v="1303"/>
        <n v="1304"/>
        <n v="1307"/>
        <n v="1308"/>
        <n v="1309"/>
        <n v="1310"/>
        <n v="1312"/>
        <n v="1314"/>
        <n v="1315"/>
        <n v="1317"/>
        <n v="1318"/>
        <n v="1320"/>
        <n v="1321"/>
        <n v="1322"/>
        <n v="1323"/>
        <n v="1326"/>
        <n v="1327"/>
        <n v="1328"/>
        <n v="1329"/>
        <n v="1332"/>
        <n v="1333"/>
        <n v="1336"/>
        <n v="1337"/>
        <n v="1339"/>
        <n v="1341"/>
        <n v="1342"/>
        <n v="1343"/>
        <n v="1347"/>
        <n v="1348"/>
        <n v="1353"/>
        <n v="1354"/>
        <n v="1355"/>
        <n v="1357"/>
        <n v="1359"/>
        <n v="1360"/>
        <n v="1361"/>
        <n v="1363"/>
        <n v="1365"/>
        <n v="1367"/>
        <n v="1368"/>
        <n v="1369"/>
        <n v="1370"/>
        <n v="1372"/>
        <n v="1373"/>
        <n v="1375"/>
        <n v="1377"/>
        <n v="1379"/>
        <n v="1380"/>
        <n v="1381"/>
        <n v="1382"/>
        <n v="1384"/>
        <n v="1385"/>
        <n v="1386"/>
        <n v="1390"/>
        <n v="1391"/>
        <n v="1393"/>
        <n v="1394"/>
        <n v="1395"/>
        <n v="1396"/>
        <n v="1397"/>
        <n v="1398"/>
        <n v="1399"/>
        <n v="1400"/>
        <n v="1401"/>
        <n v="1402"/>
        <n v="1403"/>
        <n v="1407"/>
        <n v="1408"/>
        <n v="1410"/>
        <n v="1411"/>
        <n v="1413"/>
        <n v="1415"/>
        <n v="1416"/>
        <n v="1417"/>
        <n v="1418"/>
        <n v="1419"/>
        <n v="1420"/>
        <n v="1422"/>
        <n v="1423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2"/>
        <n v="1443"/>
        <n v="1445"/>
        <n v="1447"/>
        <n v="1448"/>
        <n v="1450"/>
        <n v="1451"/>
        <n v="1452"/>
        <n v="1453"/>
        <n v="1454"/>
        <n v="1455"/>
        <n v="1456"/>
        <n v="1457"/>
        <n v="1458"/>
        <n v="1461"/>
        <n v="1462"/>
        <n v="1466"/>
        <n v="1468"/>
        <n v="1469"/>
        <n v="1470"/>
        <n v="1471"/>
        <n v="1472"/>
        <n v="1473"/>
        <n v="1475"/>
        <n v="1476"/>
        <n v="1477"/>
        <n v="1479"/>
        <n v="1481"/>
        <n v="1482"/>
        <n v="1485"/>
        <n v="1486"/>
        <n v="1487"/>
        <n v="1493"/>
        <n v="1494"/>
        <n v="1497"/>
        <n v="1501"/>
        <n v="1502"/>
        <n v="1504"/>
        <n v="1506"/>
        <n v="1508"/>
        <n v="1510"/>
        <n v="1511"/>
        <n v="1513"/>
        <n v="1514"/>
        <n v="1515"/>
        <n v="1516"/>
        <n v="1520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5"/>
        <n v="1536"/>
        <n v="1537"/>
        <n v="1539"/>
        <n v="1540"/>
        <n v="1541"/>
        <n v="1542"/>
        <n v="1545"/>
        <n v="1546"/>
        <n v="1547"/>
        <n v="1548"/>
        <n v="1549"/>
        <n v="1550"/>
        <n v="1551"/>
        <n v="1552"/>
        <n v="1553"/>
        <n v="1555"/>
        <n v="1557"/>
        <n v="1558"/>
        <n v="1559"/>
        <n v="1560"/>
        <n v="1561"/>
        <n v="1562"/>
        <n v="1563"/>
        <n v="1564"/>
        <n v="1565"/>
        <n v="1566"/>
        <n v="1568"/>
        <n v="1569"/>
        <n v="1571"/>
        <n v="1572"/>
        <n v="1574"/>
        <n v="1575"/>
        <n v="1576"/>
        <n v="1577"/>
        <n v="1587"/>
        <n v="1588"/>
        <n v="1589"/>
        <n v="1590"/>
        <n v="1591"/>
        <n v="1592"/>
        <n v="1593"/>
        <n v="1594"/>
        <n v="1597"/>
        <n v="1598"/>
        <n v="1599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1"/>
        <n v="1632"/>
        <n v="1633"/>
        <n v="1634"/>
        <n v="1635"/>
        <n v="1636"/>
        <n v="1637"/>
        <n v="1638"/>
        <n v="1639"/>
        <n v="1640"/>
        <n v="1644"/>
        <n v="1645"/>
        <n v="1646"/>
        <n v="1648"/>
        <n v="1649"/>
        <n v="1650"/>
        <n v="1651"/>
        <n v="1654"/>
        <n v="1655"/>
        <n v="1656"/>
        <n v="1657"/>
        <n v="1658"/>
        <n v="1659"/>
        <n v="1660"/>
        <n v="1661"/>
        <n v="1663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2002"/>
        <n v="2003"/>
        <n v="2004"/>
        <n v="2005"/>
        <n v="2006"/>
        <n v="2007"/>
        <n v="2008"/>
        <n v="2009"/>
        <n v="2010"/>
        <n v="2011"/>
        <n v="2013"/>
        <n v="2015"/>
        <n v="2016"/>
        <n v="2017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7"/>
        <n v="2038"/>
        <n v="2039"/>
        <n v="2041"/>
        <n v="2500"/>
        <n v="2501"/>
        <n v="2503"/>
        <n v="2504"/>
        <n v="2505"/>
        <n v="2507"/>
        <n v="2508"/>
        <n v="2509"/>
        <n v="2510"/>
        <n v="2512"/>
        <n v="2513"/>
        <n v="2519"/>
        <n v="2520"/>
        <n v="2521"/>
        <n v="2522"/>
        <n v="2523"/>
        <n v="2524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7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5"/>
        <n v="2576"/>
        <n v="2577"/>
        <n v="2578"/>
        <n v="2582"/>
        <n v="2583"/>
        <n v="2585"/>
        <n v="2586"/>
        <n v="2587"/>
      </sharedItems>
    </cacheField>
    <cacheField name="name" numFmtId="0">
      <sharedItems/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" numFmtId="0">
      <sharedItems containsSemiMixedTypes="0" containsString="0" containsNumber="1" containsInteger="1" minValue="1" maxValue="12" count="12">
        <n v="3"/>
        <n v="4"/>
        <n v="5"/>
        <n v="6"/>
        <n v="7"/>
        <n v="8"/>
        <n v="9"/>
        <n v="10"/>
        <n v="11"/>
        <n v="12"/>
        <n v="1"/>
        <n v="2"/>
      </sharedItems>
    </cacheField>
    <cacheField name="traffic" numFmtId="165">
      <sharedItems containsSemiMixedTypes="0" containsString="0" containsNumber="1" containsInteger="1" minValue="1" maxValue="335696138" count="4896">
        <n v="2"/>
        <n v="1"/>
        <n v="5"/>
        <n v="4"/>
        <n v="9"/>
        <n v="10"/>
        <n v="159"/>
        <n v="114"/>
        <n v="130"/>
        <n v="147"/>
        <n v="128"/>
        <n v="6"/>
        <n v="26"/>
        <n v="32"/>
        <n v="45"/>
        <n v="33"/>
        <n v="23"/>
        <n v="27"/>
        <n v="21"/>
        <n v="12"/>
        <n v="16"/>
        <n v="30"/>
        <n v="18"/>
        <n v="3"/>
        <n v="7"/>
        <n v="19010715"/>
        <n v="23506031"/>
        <n v="22643195"/>
        <n v="18718206"/>
        <n v="14903363"/>
        <n v="249"/>
        <n v="69"/>
        <n v="47"/>
        <n v="72"/>
        <n v="40"/>
        <n v="22"/>
        <n v="57"/>
        <n v="28"/>
        <n v="771054"/>
        <n v="852154"/>
        <n v="1038622"/>
        <n v="764252"/>
        <n v="967338"/>
        <n v="678851"/>
        <n v="718437"/>
        <n v="563508"/>
        <n v="774267"/>
        <n v="753004"/>
        <n v="515250"/>
        <n v="420842"/>
        <n v="285405"/>
        <n v="369716"/>
        <n v="239551"/>
        <n v="35"/>
        <n v="202"/>
        <n v="153"/>
        <n v="199"/>
        <n v="171"/>
        <n v="149"/>
        <n v="73"/>
        <n v="52"/>
        <n v="49"/>
        <n v="68"/>
        <n v="17"/>
        <n v="63"/>
        <n v="67"/>
        <n v="80"/>
        <n v="211"/>
        <n v="11"/>
        <n v="8"/>
        <n v="6367479"/>
        <n v="7732906"/>
        <n v="7833071"/>
        <n v="7435730"/>
        <n v="9719508"/>
        <n v="7218853"/>
        <n v="7634217"/>
        <n v="8625073"/>
        <n v="7221674"/>
        <n v="4811"/>
        <n v="5662"/>
        <n v="4276"/>
        <n v="3926"/>
        <n v="3165"/>
        <n v="2629"/>
        <n v="182"/>
        <n v="86"/>
        <n v="17655"/>
        <n v="96"/>
        <n v="56"/>
        <n v="43"/>
        <n v="17577"/>
        <n v="29"/>
        <n v="5391692"/>
        <n v="4015394"/>
        <n v="4212999"/>
        <n v="3560369"/>
        <n v="5028081"/>
        <n v="3939315"/>
        <n v="5453"/>
        <n v="656"/>
        <n v="108"/>
        <n v="50"/>
        <n v="25"/>
        <n v="14"/>
        <n v="8815198"/>
        <n v="10085276"/>
        <n v="8962614"/>
        <n v="9444009"/>
        <n v="10248156"/>
        <n v="8668618"/>
        <n v="8492038"/>
        <n v="7187330"/>
        <n v="7431"/>
        <n v="982"/>
        <n v="576"/>
        <n v="366"/>
        <n v="298"/>
        <n v="216"/>
        <n v="4515116"/>
        <n v="4204939"/>
        <n v="4040026"/>
        <n v="3707509"/>
        <n v="3791852"/>
        <n v="4148103"/>
        <n v="4117107"/>
        <n v="3728175"/>
        <n v="3236783"/>
        <n v="3458282"/>
        <n v="5655545"/>
        <n v="4468419"/>
        <n v="5084097"/>
        <n v="4969583"/>
        <n v="5276528"/>
        <n v="310495"/>
        <n v="8254173"/>
        <n v="9773449"/>
        <n v="11481642"/>
        <n v="10040731"/>
        <n v="10973461"/>
        <n v="11479392"/>
        <n v="10982301"/>
        <n v="10628487"/>
        <n v="8860133"/>
        <n v="6867946"/>
        <n v="6711728"/>
        <n v="413"/>
        <n v="44"/>
        <n v="15"/>
        <n v="24780707"/>
        <n v="15136324"/>
        <n v="14575099"/>
        <n v="14922058"/>
        <n v="23864433"/>
        <n v="22559821"/>
        <n v="22147401"/>
        <n v="37632791"/>
        <n v="54404284"/>
        <n v="46067750"/>
        <n v="27796347"/>
        <n v="3088779"/>
        <n v="2723"/>
        <n v="944"/>
        <n v="31888"/>
        <n v="34382"/>
        <n v="40353"/>
        <n v="40252"/>
        <n v="80253"/>
        <n v="146778"/>
        <n v="27830"/>
        <n v="728"/>
        <n v="411"/>
        <n v="261"/>
        <n v="264"/>
        <n v="214"/>
        <n v="391905"/>
        <n v="423340"/>
        <n v="922698"/>
        <n v="969661"/>
        <n v="1192779"/>
        <n v="963522"/>
        <n v="665877"/>
        <n v="775375"/>
        <n v="759723"/>
        <n v="833160"/>
        <n v="617434"/>
        <n v="572320"/>
        <n v="700674"/>
        <n v="752681"/>
        <n v="795779"/>
        <n v="57800"/>
        <n v="10387"/>
        <n v="10613"/>
        <n v="11951"/>
        <n v="11764"/>
        <n v="14619"/>
        <n v="9005"/>
        <n v="11114"/>
        <n v="10362"/>
        <n v="11932"/>
        <n v="10701"/>
        <n v="24907"/>
        <n v="23788"/>
        <n v="22009"/>
        <n v="10725"/>
        <n v="4690"/>
        <n v="397"/>
        <n v="15009"/>
        <n v="14111791"/>
        <n v="15423202"/>
        <n v="18383571"/>
        <n v="2298932"/>
        <n v="567057"/>
        <n v="238601"/>
        <n v="145804"/>
        <n v="7832"/>
        <n v="79"/>
        <n v="37"/>
        <n v="41"/>
        <n v="39"/>
        <n v="46"/>
        <n v="11469109"/>
        <n v="11764346"/>
        <n v="11212594"/>
        <n v="10247496"/>
        <n v="10411544"/>
        <n v="20372862"/>
        <n v="24611934"/>
        <n v="28324829"/>
        <n v="28034016"/>
        <n v="26952184"/>
        <n v="44997000"/>
        <n v="46126862"/>
        <n v="85140830"/>
        <n v="98323710"/>
        <n v="81927325"/>
        <n v="5337664"/>
        <n v="495761"/>
        <n v="470511"/>
        <n v="457925"/>
        <n v="381931"/>
        <n v="402439"/>
        <n v="389993"/>
        <n v="334923"/>
        <n v="366010"/>
        <n v="476159"/>
        <n v="446746"/>
        <n v="599203"/>
        <n v="663134"/>
        <n v="464121"/>
        <n v="791233"/>
        <n v="877614"/>
        <n v="60945"/>
        <n v="13"/>
        <n v="42"/>
        <n v="66"/>
        <n v="51"/>
        <n v="36"/>
        <n v="31"/>
        <n v="75"/>
        <n v="54"/>
        <n v="64"/>
        <n v="462716"/>
        <n v="1443971"/>
        <n v="80419"/>
        <n v="645886"/>
        <n v="461274"/>
        <n v="561380"/>
        <n v="513960"/>
        <n v="382308"/>
        <n v="363891"/>
        <n v="312785"/>
        <n v="484674"/>
        <n v="236630"/>
        <n v="516034"/>
        <n v="861761"/>
        <n v="36393"/>
        <n v="1157"/>
        <n v="372"/>
        <n v="60"/>
        <n v="87"/>
        <n v="76"/>
        <n v="85"/>
        <n v="65"/>
        <n v="159486"/>
        <n v="7886"/>
        <n v="134140"/>
        <n v="141106"/>
        <n v="143912"/>
        <n v="146770"/>
        <n v="136113"/>
        <n v="138000"/>
        <n v="129923"/>
        <n v="170308"/>
        <n v="178554"/>
        <n v="187915"/>
        <n v="170875"/>
        <n v="153632"/>
        <n v="209898"/>
        <n v="313579"/>
        <n v="261500"/>
        <n v="16065"/>
        <n v="7010166"/>
        <n v="7508101"/>
        <n v="6810455"/>
        <n v="5189116"/>
        <n v="5604624"/>
        <n v="5782317"/>
        <n v="6127387"/>
        <n v="6600426"/>
        <n v="6519907"/>
        <n v="4640167"/>
        <n v="6373644"/>
        <n v="5711230"/>
        <n v="5611414"/>
        <n v="8130240"/>
        <n v="8163366"/>
        <n v="376157"/>
        <n v="34879184"/>
        <n v="43732132"/>
        <n v="43718578"/>
        <n v="37858927"/>
        <n v="47392412"/>
        <n v="36360709"/>
        <n v="39823325"/>
        <n v="47061825"/>
        <n v="48874856"/>
        <n v="49783947"/>
        <n v="43123648"/>
        <n v="37339327"/>
        <n v="37124899"/>
        <n v="80362286"/>
        <n v="65176287"/>
        <n v="4054746"/>
        <n v="241064"/>
        <n v="218818"/>
        <n v="245979"/>
        <n v="222596"/>
        <n v="324362"/>
        <n v="257608"/>
        <n v="257114"/>
        <n v="363841"/>
        <n v="351529"/>
        <n v="288246"/>
        <n v="378400"/>
        <n v="210839"/>
        <n v="26366"/>
        <n v="1824"/>
        <n v="2975"/>
        <n v="110"/>
        <n v="19"/>
        <n v="451"/>
        <n v="101"/>
        <n v="8787286"/>
        <n v="8963045"/>
        <n v="9809859"/>
        <n v="8896585"/>
        <n v="8028722"/>
        <n v="6340417"/>
        <n v="5510708"/>
        <n v="5890819"/>
        <n v="5672684"/>
        <n v="5347474"/>
        <n v="6716086"/>
        <n v="6905644"/>
        <n v="6330012"/>
        <n v="5802622"/>
        <n v="7308719"/>
        <n v="303734"/>
        <n v="68745"/>
        <n v="56145"/>
        <n v="57760"/>
        <n v="50739"/>
        <n v="47696"/>
        <n v="43011"/>
        <n v="36329"/>
        <n v="38224"/>
        <n v="69492"/>
        <n v="127033"/>
        <n v="52328"/>
        <n v="37015"/>
        <n v="53591"/>
        <n v="92427"/>
        <n v="102534"/>
        <n v="5019"/>
        <n v="117627171"/>
        <n v="140644690"/>
        <n v="117538964"/>
        <n v="108218058"/>
        <n v="134499368"/>
        <n v="109274200"/>
        <n v="94072667"/>
        <n v="97468917"/>
        <n v="119009590"/>
        <n v="109809386"/>
        <n v="92246063"/>
        <n v="75377336"/>
        <n v="41691"/>
        <n v="3151"/>
        <n v="1008"/>
        <n v="62462"/>
        <n v="67980"/>
        <n v="72863"/>
        <n v="86584"/>
        <n v="84120"/>
        <n v="63721"/>
        <n v="46433"/>
        <n v="46047"/>
        <n v="38090"/>
        <n v="30713"/>
        <n v="60205"/>
        <n v="56735"/>
        <n v="49754"/>
        <n v="79084"/>
        <n v="101149"/>
        <n v="6361"/>
        <n v="281"/>
        <n v="71"/>
        <n v="17932643"/>
        <n v="17905827"/>
        <n v="25442667"/>
        <n v="19384102"/>
        <n v="23688901"/>
        <n v="16089506"/>
        <n v="16396799"/>
        <n v="15526233"/>
        <n v="17211083"/>
        <n v="13933792"/>
        <n v="19366642"/>
        <n v="11003933"/>
        <n v="8963615"/>
        <n v="10423967"/>
        <n v="14529998"/>
        <n v="555850"/>
        <n v="53"/>
        <n v="148"/>
        <n v="125"/>
        <n v="200"/>
        <n v="468"/>
        <n v="204"/>
        <n v="51865833"/>
        <n v="43538252"/>
        <n v="51628283"/>
        <n v="46805892"/>
        <n v="45541110"/>
        <n v="38730884"/>
        <n v="30819484"/>
        <n v="37360252"/>
        <n v="56605841"/>
        <n v="51854179"/>
        <n v="32871795"/>
        <n v="31315071"/>
        <n v="33835268"/>
        <n v="49186870"/>
        <n v="55849536"/>
        <n v="2544579"/>
        <n v="70"/>
        <n v="106"/>
        <n v="95126636"/>
        <n v="104161925"/>
        <n v="104611455"/>
        <n v="96642882"/>
        <n v="103212613"/>
        <n v="108236603"/>
        <n v="104194269"/>
        <n v="2473475"/>
        <n v="2931"/>
        <n v="1325"/>
        <n v="1062"/>
        <n v="559"/>
        <n v="488"/>
        <n v="431"/>
        <n v="237"/>
        <n v="6529063"/>
        <n v="6038189"/>
        <n v="5749765"/>
        <n v="5511863"/>
        <n v="6281487"/>
        <n v="6654110"/>
        <n v="3838681"/>
        <n v="2710325"/>
        <n v="2752786"/>
        <n v="2745717"/>
        <n v="2058269"/>
        <n v="1891205"/>
        <n v="2194151"/>
        <n v="2560029"/>
        <n v="2797397"/>
        <n v="203747"/>
        <n v="38"/>
        <n v="20"/>
        <n v="24"/>
        <n v="5367364"/>
        <n v="5577264"/>
        <n v="98067"/>
        <n v="607"/>
        <n v="243"/>
        <n v="152"/>
        <n v="2802850"/>
        <n v="3693948"/>
        <n v="4758701"/>
        <n v="3303321"/>
        <n v="4483695"/>
        <n v="4164749"/>
        <n v="3953021"/>
        <n v="3836536"/>
        <n v="4171262"/>
        <n v="2688233"/>
        <n v="1098605"/>
        <n v="924"/>
        <n v="555"/>
        <n v="246"/>
        <n v="118"/>
        <n v="10975417"/>
        <n v="10362769"/>
        <n v="11592937"/>
        <n v="8928400"/>
        <n v="11728480"/>
        <n v="10147786"/>
        <n v="10782520"/>
        <n v="10119939"/>
        <n v="15552216"/>
        <n v="20356222"/>
        <n v="13037330"/>
        <n v="8580891"/>
        <n v="9684153"/>
        <n v="12254652"/>
        <n v="11337030"/>
        <n v="287548"/>
        <n v="401751"/>
        <n v="453672"/>
        <n v="442094"/>
        <n v="737514"/>
        <n v="701474"/>
        <n v="2054070"/>
        <n v="3303552"/>
        <n v="3606744"/>
        <n v="4670143"/>
        <n v="7898887"/>
        <n v="6057391"/>
        <n v="3817275"/>
        <n v="4109576"/>
        <n v="6650992"/>
        <n v="5003077"/>
        <n v="202589"/>
        <n v="6707519"/>
        <n v="6883022"/>
        <n v="7420647"/>
        <n v="7161822"/>
        <n v="9541096"/>
        <n v="7931690"/>
        <n v="7371890"/>
        <n v="9629347"/>
        <n v="12035244"/>
        <n v="9084833"/>
        <n v="8679590"/>
        <n v="6542619"/>
        <n v="7013378"/>
        <n v="8388233"/>
        <n v="4283891"/>
        <n v="2564"/>
        <n v="27855590"/>
        <n v="30002106"/>
        <n v="26577704"/>
        <n v="24208894"/>
        <n v="27768113"/>
        <n v="28991065"/>
        <n v="31184381"/>
        <n v="29777792"/>
        <n v="29984674"/>
        <n v="10601058"/>
        <n v="25302398"/>
        <n v="28619795"/>
        <n v="16357110"/>
        <n v="992"/>
        <n v="349"/>
        <n v="1624406"/>
        <n v="1782551"/>
        <n v="1930322"/>
        <n v="2989290"/>
        <n v="2101760"/>
        <n v="2187431"/>
        <n v="1734582"/>
        <n v="165015"/>
        <n v="351"/>
        <n v="432050"/>
        <n v="1169486"/>
        <n v="1486709"/>
        <n v="1777400"/>
        <n v="87243"/>
        <n v="829954"/>
        <n v="475070"/>
        <n v="527754"/>
        <n v="264841"/>
        <n v="392"/>
        <n v="107"/>
        <n v="27524688"/>
        <n v="3669795"/>
        <n v="332"/>
        <n v="327"/>
        <n v="227"/>
        <n v="331"/>
        <n v="266"/>
        <n v="197"/>
        <n v="194"/>
        <n v="184"/>
        <n v="178"/>
        <n v="140"/>
        <n v="326"/>
        <n v="273"/>
        <n v="205"/>
        <n v="69287"/>
        <n v="83324"/>
        <n v="104042"/>
        <n v="154959"/>
        <n v="129768"/>
        <n v="91064"/>
        <n v="72697"/>
        <n v="73087"/>
        <n v="49226"/>
        <n v="67225"/>
        <n v="55794"/>
        <n v="53382"/>
        <n v="46723"/>
        <n v="78309"/>
        <n v="93498"/>
        <n v="3046"/>
        <n v="1295518"/>
        <n v="1318011"/>
        <n v="1973168"/>
        <n v="1164979"/>
        <n v="1376542"/>
        <n v="1323433"/>
        <n v="1310299"/>
        <n v="1448273"/>
        <n v="1880396"/>
        <n v="1455664"/>
        <n v="1256400"/>
        <n v="188928"/>
        <n v="235"/>
        <n v="58"/>
        <n v="18404632"/>
        <n v="17923297"/>
        <n v="28705392"/>
        <n v="35332632"/>
        <n v="37135331"/>
        <n v="25743510"/>
        <n v="23331016"/>
        <n v="23075447"/>
        <n v="24489219"/>
        <n v="22378294"/>
        <n v="39835438"/>
        <n v="27513963"/>
        <n v="13387558"/>
        <n v="7062179"/>
        <n v="9847724"/>
        <n v="590028"/>
        <n v="39382932"/>
        <n v="40613189"/>
        <n v="42368686"/>
        <n v="38734805"/>
        <n v="47468747"/>
        <n v="48755781"/>
        <n v="39192496"/>
        <n v="53552081"/>
        <n v="6681766"/>
        <n v="7128"/>
        <n v="2997"/>
        <n v="1603"/>
        <n v="5828"/>
        <n v="1297"/>
        <n v="2053"/>
        <n v="2556"/>
        <n v="3298"/>
        <n v="2056"/>
        <n v="337"/>
        <n v="1083"/>
        <n v="3657"/>
        <n v="4356"/>
        <n v="880"/>
        <n v="480"/>
        <n v="375"/>
        <n v="154"/>
        <n v="8921440"/>
        <n v="9466613"/>
        <n v="10274272"/>
        <n v="11729035"/>
        <n v="14986600"/>
        <n v="13396382"/>
        <n v="10818299"/>
        <n v="9625305"/>
        <n v="4936847"/>
        <n v="1319"/>
        <n v="318"/>
        <n v="93"/>
        <n v="134"/>
        <n v="1965860"/>
        <n v="2439898"/>
        <n v="2490605"/>
        <n v="1575330"/>
        <n v="1727558"/>
        <n v="1992089"/>
        <n v="2083088"/>
        <n v="2018409"/>
        <n v="2820771"/>
        <n v="1975009"/>
        <n v="1860045"/>
        <n v="1610425"/>
        <n v="1465479"/>
        <n v="3567924"/>
        <n v="3703371"/>
        <n v="91525"/>
        <n v="102"/>
        <n v="514"/>
        <n v="116"/>
        <n v="48"/>
        <n v="171216"/>
        <n v="148076"/>
        <n v="150823"/>
        <n v="131301"/>
        <n v="104113"/>
        <n v="84756"/>
        <n v="90021"/>
        <n v="97019"/>
        <n v="105501"/>
        <n v="102172"/>
        <n v="128139"/>
        <n v="123796"/>
        <n v="90778"/>
        <n v="142826"/>
        <n v="131236"/>
        <n v="7866"/>
        <n v="874291"/>
        <n v="1099781"/>
        <n v="1125256"/>
        <n v="854124"/>
        <n v="735271"/>
        <n v="534475"/>
        <n v="643832"/>
        <n v="650783"/>
        <n v="469290"/>
        <n v="186616"/>
        <n v="155"/>
        <n v="105"/>
        <n v="475769"/>
        <n v="153531"/>
        <n v="9806"/>
        <n v="6367"/>
        <n v="7880"/>
        <n v="11442"/>
        <n v="13939"/>
        <n v="21732"/>
        <n v="14783"/>
        <n v="20402"/>
        <n v="17148"/>
        <n v="11707"/>
        <n v="8839"/>
        <n v="10851"/>
        <n v="11532"/>
        <n v="44646"/>
        <n v="83123"/>
        <n v="1038"/>
        <n v="72944"/>
        <n v="38223"/>
        <n v="61999"/>
        <n v="66614"/>
        <n v="91473"/>
        <n v="403705"/>
        <n v="760729"/>
        <n v="816283"/>
        <n v="978768"/>
        <n v="1589281"/>
        <n v="1067025"/>
        <n v="992873"/>
        <n v="740563"/>
        <n v="821840"/>
        <n v="966790"/>
        <n v="50928"/>
        <n v="150"/>
        <n v="177"/>
        <n v="144"/>
        <n v="120"/>
        <n v="104"/>
        <n v="122"/>
        <n v="77"/>
        <n v="98"/>
        <n v="131843"/>
        <n v="1604946"/>
        <n v="2450385"/>
        <n v="2280925"/>
        <n v="2066695"/>
        <n v="1403298"/>
        <n v="1328561"/>
        <n v="1181399"/>
        <n v="1370590"/>
        <n v="1330905"/>
        <n v="1577032"/>
        <n v="1232171"/>
        <n v="1307795"/>
        <n v="1531477"/>
        <n v="1343801"/>
        <n v="81858"/>
        <n v="450086"/>
        <n v="449282"/>
        <n v="450468"/>
        <n v="415746"/>
        <n v="425266"/>
        <n v="462572"/>
        <n v="812515"/>
        <n v="701443"/>
        <n v="576385"/>
        <n v="396443"/>
        <n v="611419"/>
        <n v="531010"/>
        <n v="643385"/>
        <n v="689665"/>
        <n v="630079"/>
        <n v="35921"/>
        <n v="8367"/>
        <n v="771017"/>
        <n v="988749"/>
        <n v="824026"/>
        <n v="927531"/>
        <n v="816465"/>
        <n v="683440"/>
        <n v="544940"/>
        <n v="754285"/>
        <n v="492856"/>
        <n v="855067"/>
        <n v="605267"/>
        <n v="440206"/>
        <n v="538193"/>
        <n v="682232"/>
        <n v="32592"/>
        <n v="1112350"/>
        <n v="1294025"/>
        <n v="893938"/>
        <n v="820957"/>
        <n v="883455"/>
        <n v="802458"/>
        <n v="760541"/>
        <n v="577823"/>
        <n v="549413"/>
        <n v="573359"/>
        <n v="834379"/>
        <n v="437145"/>
        <n v="294472"/>
        <n v="312255"/>
        <n v="331593"/>
        <n v="15406"/>
        <n v="6076"/>
        <n v="7502"/>
        <n v="10649"/>
        <n v="10987"/>
        <n v="7826"/>
        <n v="6953"/>
        <n v="4978"/>
        <n v="7899"/>
        <n v="6109"/>
        <n v="2845"/>
        <n v="2260"/>
        <n v="4304"/>
        <n v="8416"/>
        <n v="4746"/>
        <n v="4421"/>
        <n v="629"/>
        <n v="990176"/>
        <n v="1038444"/>
        <n v="1167271"/>
        <n v="913389"/>
        <n v="926319"/>
        <n v="927721"/>
        <n v="845548"/>
        <n v="980706"/>
        <n v="1564043"/>
        <n v="1174089"/>
        <n v="1192316"/>
        <n v="1169676"/>
        <n v="1212897"/>
        <n v="2933914"/>
        <n v="3494614"/>
        <n v="134816"/>
        <n v="101835239"/>
        <n v="109202455"/>
        <n v="108893150"/>
        <n v="100725909"/>
        <n v="124058925"/>
        <n v="95710332"/>
        <n v="91041860"/>
        <n v="98745174"/>
        <n v="106361644"/>
        <n v="112143865"/>
        <n v="96248014"/>
        <n v="79663843"/>
        <n v="96990591"/>
        <n v="112349713"/>
        <n v="109823600"/>
        <n v="4572682"/>
        <n v="3390"/>
        <n v="3404"/>
        <n v="3859"/>
        <n v="3809"/>
        <n v="3588"/>
        <n v="18418"/>
        <n v="29134"/>
        <n v="48438"/>
        <n v="55452"/>
        <n v="54889"/>
        <n v="46277"/>
        <n v="28541"/>
        <n v="31700"/>
        <n v="21459"/>
        <n v="23766"/>
        <n v="1019"/>
        <n v="3643"/>
        <n v="3319"/>
        <n v="1380"/>
        <n v="187"/>
        <n v="548"/>
        <n v="7280"/>
        <n v="688"/>
        <n v="23618854"/>
        <n v="14095458"/>
        <n v="192"/>
        <n v="88"/>
        <n v="124"/>
        <n v="309"/>
        <n v="668"/>
        <n v="610"/>
        <n v="531"/>
        <n v="842"/>
        <n v="478"/>
        <n v="492"/>
        <n v="450"/>
        <n v="542"/>
        <n v="34"/>
        <n v="74"/>
        <n v="111"/>
        <n v="82"/>
        <n v="59"/>
        <n v="1125"/>
        <n v="123657"/>
        <n v="154790"/>
        <n v="130122"/>
        <n v="114724"/>
        <n v="91135"/>
        <n v="78402"/>
        <n v="141972"/>
        <n v="287353"/>
        <n v="409827"/>
        <n v="391054"/>
        <n v="251120"/>
        <n v="178906"/>
        <n v="184258"/>
        <n v="271046"/>
        <n v="307697"/>
        <n v="6738"/>
        <n v="1177175"/>
        <n v="1088920"/>
        <n v="917058"/>
        <n v="929887"/>
        <n v="936651"/>
        <n v="926844"/>
        <n v="878938"/>
        <n v="901762"/>
        <n v="534074"/>
        <n v="1979"/>
        <n v="1807"/>
        <n v="3070"/>
        <n v="2864"/>
        <n v="1882"/>
        <n v="217"/>
        <n v="1088841"/>
        <n v="1163919"/>
        <n v="1199958"/>
        <n v="1380861"/>
        <n v="1188233"/>
        <n v="885352"/>
        <n v="953236"/>
        <n v="1154409"/>
        <n v="1470643"/>
        <n v="1221659"/>
        <n v="1065186"/>
        <n v="1042462"/>
        <n v="1115034"/>
        <n v="1079601"/>
        <n v="1006741"/>
        <n v="52666"/>
        <n v="282772"/>
        <n v="1586944"/>
        <n v="9103060"/>
        <n v="3420815"/>
        <n v="2199406"/>
        <n v="86552"/>
        <n v="45065"/>
        <n v="15252"/>
        <n v="922"/>
        <n v="496665"/>
        <n v="524996"/>
        <n v="853785"/>
        <n v="721870"/>
        <n v="999923"/>
        <n v="827409"/>
        <n v="627870"/>
        <n v="485"/>
        <n v="91"/>
        <n v="29471"/>
        <n v="11366"/>
        <n v="11165"/>
        <n v="8751"/>
        <n v="6945"/>
        <n v="3620"/>
        <n v="3224"/>
        <n v="2768"/>
        <n v="1086755"/>
        <n v="1181353"/>
        <n v="925174"/>
        <n v="1946"/>
        <n v="4592"/>
        <n v="14199"/>
        <n v="78"/>
        <n v="744439"/>
        <n v="652772"/>
        <n v="641462"/>
        <n v="545708"/>
        <n v="616664"/>
        <n v="661422"/>
        <n v="392524"/>
        <n v="260199"/>
        <n v="136"/>
        <n v="256186"/>
        <n v="408847"/>
        <n v="22961"/>
        <n v="1277583"/>
        <n v="1729528"/>
        <n v="1861629"/>
        <n v="1376893"/>
        <n v="1114867"/>
        <n v="1123047"/>
        <n v="1368145"/>
        <n v="1134918"/>
        <n v="1093713"/>
        <n v="875427"/>
        <n v="885304"/>
        <n v="777600"/>
        <n v="767706"/>
        <n v="901627"/>
        <n v="791409"/>
        <n v="22038"/>
        <n v="1021906"/>
        <n v="1145808"/>
        <n v="1251217"/>
        <n v="1197798"/>
        <n v="1294053"/>
        <n v="1463856"/>
        <n v="1270108"/>
        <n v="1333452"/>
        <n v="1112993"/>
        <n v="882878"/>
        <n v="1423207"/>
        <n v="1239088"/>
        <n v="1385278"/>
        <n v="1323581"/>
        <n v="1217686"/>
        <n v="80328"/>
        <n v="683178"/>
        <n v="739167"/>
        <n v="753437"/>
        <n v="716722"/>
        <n v="660255"/>
        <n v="741632"/>
        <n v="698477"/>
        <n v="678300"/>
        <n v="684748"/>
        <n v="578621"/>
        <n v="855884"/>
        <n v="869641"/>
        <n v="1171385"/>
        <n v="1069283"/>
        <n v="714556"/>
        <n v="6918"/>
        <n v="1495116"/>
        <n v="1496367"/>
        <n v="1551836"/>
        <n v="1500901"/>
        <n v="1404987"/>
        <n v="1451605"/>
        <n v="1431236"/>
        <n v="1561394"/>
        <n v="1732337"/>
        <n v="1387085"/>
        <n v="1672986"/>
        <n v="1564405"/>
        <n v="1830417"/>
        <n v="2980482"/>
        <n v="2703523"/>
        <n v="115683"/>
        <n v="835522"/>
        <n v="857605"/>
        <n v="878779"/>
        <n v="889473"/>
        <n v="1064910"/>
        <n v="1051243"/>
        <n v="927075"/>
        <n v="823074"/>
        <n v="675482"/>
        <n v="637698"/>
        <n v="924904"/>
        <n v="969869"/>
        <n v="1117032"/>
        <n v="952580"/>
        <n v="885904"/>
        <n v="79231"/>
        <n v="4296472"/>
        <n v="3962043"/>
        <n v="3370788"/>
        <n v="4254977"/>
        <n v="3480103"/>
        <n v="3939638"/>
        <n v="4122353"/>
        <n v="3213804"/>
        <n v="3808166"/>
        <n v="6078676"/>
        <n v="315060"/>
        <n v="874997"/>
        <n v="1057748"/>
        <n v="1038377"/>
        <n v="1028275"/>
        <n v="1355631"/>
        <n v="58748"/>
        <n v="12097"/>
        <n v="2740"/>
        <n v="1932"/>
        <n v="1550"/>
        <n v="1529"/>
        <n v="1742"/>
        <n v="2035"/>
        <n v="2943"/>
        <n v="3086"/>
        <n v="137"/>
        <n v="504502"/>
        <n v="525726"/>
        <n v="536567"/>
        <n v="556340"/>
        <n v="608142"/>
        <n v="617457"/>
        <n v="594672"/>
        <n v="630057"/>
        <n v="697807"/>
        <n v="517168"/>
        <n v="836198"/>
        <n v="785525"/>
        <n v="708011"/>
        <n v="615791"/>
        <n v="594142"/>
        <n v="33501"/>
        <n v="314272"/>
        <n v="174"/>
        <n v="199768"/>
        <n v="2010846"/>
        <n v="1705136"/>
        <n v="2485333"/>
        <n v="2823369"/>
        <n v="2260131"/>
        <n v="3139579"/>
        <n v="4675402"/>
        <n v="250391"/>
        <n v="41592"/>
        <n v="58931"/>
        <n v="108272"/>
        <n v="75100"/>
        <n v="46469"/>
        <n v="51226267"/>
        <n v="107748526"/>
        <n v="118808841"/>
        <n v="137731671"/>
        <n v="132648409"/>
        <n v="93719257"/>
        <n v="73134871"/>
        <n v="96728105"/>
        <n v="70175095"/>
        <n v="1367"/>
        <n v="8202010"/>
        <n v="12490475"/>
        <n v="15258821"/>
        <n v="11985882"/>
        <n v="13180701"/>
        <n v="15835557"/>
        <n v="9734529"/>
        <n v="9052327"/>
        <n v="12738748"/>
        <n v="9629298"/>
        <n v="11321584"/>
        <n v="11237284"/>
        <n v="14689586"/>
        <n v="22256603"/>
        <n v="24594973"/>
        <n v="996062"/>
        <n v="60893"/>
        <n v="66094"/>
        <n v="74367"/>
        <n v="77194"/>
        <n v="106653"/>
        <n v="2154"/>
        <n v="2125"/>
        <n v="1757"/>
        <n v="1572"/>
        <n v="1569"/>
        <n v="2634"/>
        <n v="1683"/>
        <n v="1646"/>
        <n v="652"/>
        <n v="129"/>
        <n v="340"/>
        <n v="734"/>
        <n v="667"/>
        <n v="1032"/>
        <n v="1081"/>
        <n v="1170"/>
        <n v="768"/>
        <n v="566"/>
        <n v="778"/>
        <n v="699"/>
        <n v="1774"/>
        <n v="1631"/>
        <n v="2410"/>
        <n v="2717"/>
        <n v="1586"/>
        <n v="26799"/>
        <n v="29481"/>
        <n v="29111"/>
        <n v="23237"/>
        <n v="24628"/>
        <n v="63353"/>
        <n v="96125"/>
        <n v="97118"/>
        <n v="95734"/>
        <n v="109116"/>
        <n v="100407"/>
        <n v="81480"/>
        <n v="60560"/>
        <n v="42466"/>
        <n v="56559"/>
        <n v="3222"/>
        <n v="998421"/>
        <n v="1217862"/>
        <n v="1263610"/>
        <n v="1339714"/>
        <n v="1634672"/>
        <n v="1618137"/>
        <n v="1483394"/>
        <n v="1690923"/>
        <n v="1614240"/>
        <n v="1468913"/>
        <n v="2553741"/>
        <n v="2282969"/>
        <n v="2235707"/>
        <n v="2282280"/>
        <n v="1296210"/>
        <n v="84588"/>
        <n v="194459"/>
        <n v="177365"/>
        <n v="264016"/>
        <n v="224305"/>
        <n v="259115"/>
        <n v="242485"/>
        <n v="208998"/>
        <n v="185269"/>
        <n v="232668"/>
        <n v="155649"/>
        <n v="226869"/>
        <n v="255227"/>
        <n v="207812"/>
        <n v="389795"/>
        <n v="516477"/>
        <n v="22271"/>
        <n v="2668"/>
        <n v="2674"/>
        <n v="1159"/>
        <n v="103"/>
        <n v="517624"/>
        <n v="728393"/>
        <n v="671129"/>
        <n v="443971"/>
        <n v="417799"/>
        <n v="698551"/>
        <n v="693874"/>
        <n v="306230"/>
        <n v="241656"/>
        <n v="216668"/>
        <n v="417278"/>
        <n v="339794"/>
        <n v="449918"/>
        <n v="332125"/>
        <n v="468168"/>
        <n v="40358"/>
        <n v="3210519"/>
        <n v="3410761"/>
        <n v="3848265"/>
        <n v="3913242"/>
        <n v="4571831"/>
        <n v="3762215"/>
        <n v="3929676"/>
        <n v="3260644"/>
        <n v="3330156"/>
        <n v="6882290"/>
        <n v="11136335"/>
        <n v="8475557"/>
        <n v="7872442"/>
        <n v="3782600"/>
        <n v="5826450"/>
        <n v="576676"/>
        <n v="13242533"/>
        <n v="12500374"/>
        <n v="11785081"/>
        <n v="10799656"/>
        <n v="10113944"/>
        <n v="8076691"/>
        <n v="6457905"/>
        <n v="6521762"/>
        <n v="6696722"/>
        <n v="7189436"/>
        <n v="13082705"/>
        <n v="10106742"/>
        <n v="4496771"/>
        <n v="13053"/>
        <n v="6074"/>
        <n v="304"/>
        <n v="2765940"/>
        <n v="2587385"/>
        <n v="2962068"/>
        <n v="3008822"/>
        <n v="3654134"/>
        <n v="3329525"/>
        <n v="3687687"/>
        <n v="3277656"/>
        <n v="1093946"/>
        <n v="11913"/>
        <n v="26791"/>
        <n v="24048"/>
        <n v="28822"/>
        <n v="22792"/>
        <n v="21354"/>
        <n v="2198"/>
        <n v="1042"/>
        <n v="135"/>
        <n v="55"/>
        <n v="509"/>
        <n v="947"/>
        <n v="423"/>
        <n v="407"/>
        <n v="193"/>
        <n v="239"/>
        <n v="229"/>
        <n v="248"/>
        <n v="317"/>
        <n v="164"/>
        <n v="97"/>
        <n v="99"/>
        <n v="39630688"/>
        <n v="39052998"/>
        <n v="41396374"/>
        <n v="41936084"/>
        <n v="45816927"/>
        <n v="31974665"/>
        <n v="28439926"/>
        <n v="29032422"/>
        <n v="25371868"/>
        <n v="22280634"/>
        <n v="32989246"/>
        <n v="30551125"/>
        <n v="17768922"/>
        <n v="6011315"/>
        <n v="9389561"/>
        <n v="754611"/>
        <n v="168"/>
        <n v="84"/>
        <n v="81"/>
        <n v="162"/>
        <n v="208"/>
        <n v="90"/>
        <n v="170"/>
        <n v="399542"/>
        <n v="522833"/>
        <n v="612249"/>
        <n v="417746"/>
        <n v="931858"/>
        <n v="663104"/>
        <n v="325537"/>
        <n v="245010"/>
        <n v="8395"/>
        <n v="13966"/>
        <n v="10147"/>
        <n v="2855"/>
        <n v="3123"/>
        <n v="10724"/>
        <n v="11649"/>
        <n v="383"/>
        <n v="665895"/>
        <n v="1004594"/>
        <n v="1555349"/>
        <n v="950430"/>
        <n v="1381803"/>
        <n v="769394"/>
        <n v="565"/>
        <n v="139"/>
        <n v="1465597"/>
        <n v="1283975"/>
        <n v="677524"/>
        <n v="397101"/>
        <n v="500335"/>
        <n v="449912"/>
        <n v="491767"/>
        <n v="517640"/>
        <n v="368202"/>
        <n v="310256"/>
        <n v="221089"/>
        <n v="184900"/>
        <n v="170901"/>
        <n v="284133"/>
        <n v="306208"/>
        <n v="200364"/>
        <n v="241158"/>
        <n v="482045"/>
        <n v="32967"/>
        <n v="476824"/>
        <n v="470388"/>
        <n v="545870"/>
        <n v="547788"/>
        <n v="292356"/>
        <n v="49542"/>
        <n v="24183"/>
        <n v="19586"/>
        <n v="27088"/>
        <n v="15992"/>
        <n v="3448"/>
        <n v="9046"/>
        <n v="16393"/>
        <n v="721"/>
        <n v="847"/>
        <n v="622740"/>
        <n v="799772"/>
        <n v="749488"/>
        <n v="8489"/>
        <n v="24949"/>
        <n v="16786"/>
        <n v="3485"/>
        <n v="1488"/>
        <n v="1962"/>
        <n v="2271"/>
        <n v="1006"/>
        <n v="2496084"/>
        <n v="2597510"/>
        <n v="119643"/>
        <n v="357"/>
        <n v="1310137"/>
        <n v="3207401"/>
        <n v="2437226"/>
        <n v="2263722"/>
        <n v="1868317"/>
        <n v="1605715"/>
        <n v="2910561"/>
        <n v="2066360"/>
        <n v="174253"/>
        <n v="583"/>
        <n v="271"/>
        <n v="1298954"/>
        <n v="1621420"/>
        <n v="1141527"/>
        <n v="1126704"/>
        <n v="1103258"/>
        <n v="915256"/>
        <n v="722129"/>
        <n v="832389"/>
        <n v="844968"/>
        <n v="703597"/>
        <n v="1511794"/>
        <n v="1166390"/>
        <n v="604121"/>
        <n v="258625"/>
        <n v="707353"/>
        <n v="77909"/>
        <n v="100"/>
        <n v="151"/>
        <n v="968567"/>
        <n v="890467"/>
        <n v="387238"/>
        <n v="629382"/>
        <n v="844844"/>
        <n v="58953"/>
        <n v="2532"/>
        <n v="2093"/>
        <n v="1698"/>
        <n v="1669"/>
        <n v="1883"/>
        <n v="2121"/>
        <n v="1990"/>
        <n v="2181"/>
        <n v="3050"/>
        <n v="2315"/>
        <n v="2092"/>
        <n v="2958"/>
        <n v="3992"/>
        <n v="5835"/>
        <n v="1804787"/>
        <n v="1745578"/>
        <n v="1704469"/>
        <n v="1532863"/>
        <n v="120991"/>
        <n v="112"/>
        <n v="6395185"/>
        <n v="7298745"/>
        <n v="7743975"/>
        <n v="6013084"/>
        <n v="7195868"/>
        <n v="7162238"/>
        <n v="6876573"/>
        <n v="7869823"/>
        <n v="15451668"/>
        <n v="15699061"/>
        <n v="8413166"/>
        <n v="7734968"/>
        <n v="10045955"/>
        <n v="14242436"/>
        <n v="16608331"/>
        <n v="738776"/>
        <n v="146"/>
        <n v="267"/>
        <n v="132"/>
        <n v="482812"/>
        <n v="535439"/>
        <n v="589875"/>
        <n v="530774"/>
        <n v="546770"/>
        <n v="488208"/>
        <n v="466551"/>
        <n v="515320"/>
        <n v="536476"/>
        <n v="470259"/>
        <n v="565559"/>
        <n v="536800"/>
        <n v="537139"/>
        <n v="342796"/>
        <n v="322944"/>
        <n v="20770"/>
        <n v="540380"/>
        <n v="629765"/>
        <n v="642499"/>
        <n v="633823"/>
        <n v="634565"/>
        <n v="613429"/>
        <n v="559219"/>
        <n v="125901"/>
        <n v="247"/>
        <n v="61"/>
        <n v="191279"/>
        <n v="208681"/>
        <n v="206082"/>
        <n v="36589"/>
        <n v="95457"/>
        <n v="100363"/>
        <n v="139439"/>
        <n v="139836"/>
        <n v="162109"/>
        <n v="159841"/>
        <n v="147946"/>
        <n v="142417"/>
        <n v="132821"/>
        <n v="112878"/>
        <n v="177854"/>
        <n v="163954"/>
        <n v="119092"/>
        <n v="88186"/>
        <n v="91610"/>
        <n v="5143"/>
        <n v="12897403"/>
        <n v="7897568"/>
        <n v="2697162"/>
        <n v="661294"/>
        <n v="374244"/>
        <n v="432645"/>
        <n v="432646"/>
        <n v="294181"/>
        <n v="11896871"/>
        <n v="10332169"/>
        <n v="11511941"/>
        <n v="9556086"/>
        <n v="10112505"/>
        <n v="11515855"/>
        <n v="10477163"/>
        <n v="10657750"/>
        <n v="14494335"/>
        <n v="24766632"/>
        <n v="19595159"/>
        <n v="19376238"/>
        <n v="20173299"/>
        <n v="21329576"/>
        <n v="26178027"/>
        <n v="1367374"/>
        <n v="79513"/>
        <n v="91719"/>
        <n v="222355"/>
        <n v="114657"/>
        <n v="117627"/>
        <n v="208608"/>
        <n v="154224"/>
        <n v="129350"/>
        <n v="110949"/>
        <n v="67802"/>
        <n v="51663"/>
        <n v="46312"/>
        <n v="37098"/>
        <n v="19627"/>
        <n v="7885"/>
        <n v="711663"/>
        <n v="694942"/>
        <n v="755422"/>
        <n v="878316"/>
        <n v="797897"/>
        <n v="665222"/>
        <n v="695664"/>
        <n v="784849"/>
        <n v="825577"/>
        <n v="768101"/>
        <n v="1027370"/>
        <n v="703241"/>
        <n v="831313"/>
        <n v="957932"/>
        <n v="1275558"/>
        <n v="53621"/>
        <n v="320"/>
        <n v="409"/>
        <n v="338"/>
        <n v="352"/>
        <n v="276"/>
        <n v="282"/>
        <n v="323"/>
        <n v="160"/>
        <n v="233"/>
        <n v="280"/>
        <n v="175"/>
        <n v="255"/>
        <n v="259"/>
        <n v="369"/>
        <n v="937"/>
        <n v="1465"/>
        <n v="343406"/>
        <n v="359323"/>
        <n v="561232"/>
        <n v="336080"/>
        <n v="485783"/>
        <n v="2349933"/>
        <n v="1357694"/>
        <n v="1347672"/>
        <n v="2775417"/>
        <n v="1682411"/>
        <n v="954898"/>
        <n v="1226379"/>
        <n v="1149475"/>
        <n v="1650444"/>
        <n v="1741572"/>
        <n v="87351"/>
        <n v="942"/>
        <n v="737"/>
        <n v="743"/>
        <n v="692"/>
        <n v="729"/>
        <n v="592"/>
        <n v="599"/>
        <n v="580"/>
        <n v="421"/>
        <n v="356"/>
        <n v="986"/>
        <n v="2746"/>
        <n v="2977"/>
        <n v="884409"/>
        <n v="1006185"/>
        <n v="997194"/>
        <n v="858856"/>
        <n v="903793"/>
        <n v="879494"/>
        <n v="885473"/>
        <n v="933507"/>
        <n v="870654"/>
        <n v="885848"/>
        <n v="1134528"/>
        <n v="1073027"/>
        <n v="1543639"/>
        <n v="2871361"/>
        <n v="1858423"/>
        <n v="103487"/>
        <n v="950938"/>
        <n v="1032640"/>
        <n v="285661"/>
        <n v="504828"/>
        <n v="1008451"/>
        <n v="928943"/>
        <n v="969298"/>
        <n v="2281796"/>
        <n v="1695315"/>
        <n v="668877"/>
        <n v="715375"/>
        <n v="498110"/>
        <n v="1045441"/>
        <n v="1043871"/>
        <n v="676166"/>
        <n v="10782536"/>
        <n v="12056272"/>
        <n v="12926262"/>
        <n v="11926263"/>
        <n v="12266590"/>
        <n v="10885782"/>
        <n v="9514946"/>
        <n v="11420932"/>
        <n v="15144838"/>
        <n v="305"/>
        <n v="3357291"/>
        <n v="3900727"/>
        <n v="4777817"/>
        <n v="5532487"/>
        <n v="6406453"/>
        <n v="42174931"/>
        <n v="19462029"/>
        <n v="84138"/>
        <n v="89228"/>
        <n v="112349"/>
        <n v="61975"/>
        <n v="47079"/>
        <n v="79415"/>
        <n v="155539"/>
        <n v="129558"/>
        <n v="8509"/>
        <n v="332806"/>
        <n v="315376"/>
        <n v="345452"/>
        <n v="340353"/>
        <n v="337976"/>
        <n v="275836"/>
        <n v="295149"/>
        <n v="300237"/>
        <n v="309007"/>
        <n v="261503"/>
        <n v="305052"/>
        <n v="276137"/>
        <n v="330875"/>
        <n v="457380"/>
        <n v="461452"/>
        <n v="22406"/>
        <n v="27397"/>
        <n v="31826"/>
        <n v="33288"/>
        <n v="39209"/>
        <n v="30861"/>
        <n v="456676"/>
        <n v="523962"/>
        <n v="114165"/>
        <n v="334"/>
        <n v="649886"/>
        <n v="930835"/>
        <n v="767152"/>
        <n v="865792"/>
        <n v="827836"/>
        <n v="714340"/>
        <n v="642201"/>
        <n v="706376"/>
        <n v="579312"/>
        <n v="474776"/>
        <n v="620207"/>
        <n v="519026"/>
        <n v="763797"/>
        <n v="577015"/>
        <n v="517041"/>
        <n v="33738"/>
        <n v="13411"/>
        <n v="17018"/>
        <n v="5969"/>
        <n v="165"/>
        <n v="83"/>
        <n v="89"/>
        <n v="3911"/>
        <n v="3609"/>
        <n v="3132"/>
        <n v="3594"/>
        <n v="93193"/>
        <n v="120672"/>
        <n v="116798"/>
        <n v="109104"/>
        <n v="86676"/>
        <n v="171507"/>
        <n v="117425"/>
        <n v="83855"/>
        <n v="53307"/>
        <n v="71243"/>
        <n v="8552"/>
        <n v="13006645"/>
        <n v="13643101"/>
        <n v="14112372"/>
        <n v="12683250"/>
        <n v="13692064"/>
        <n v="11356489"/>
        <n v="13642568"/>
        <n v="12090861"/>
        <n v="15385277"/>
        <n v="13450954"/>
        <n v="12450014"/>
        <n v="10463054"/>
        <n v="11164168"/>
        <n v="15197180"/>
        <n v="16883536"/>
        <n v="944138"/>
        <n v="6502"/>
        <n v="5002"/>
        <n v="4209"/>
        <n v="4753"/>
        <n v="2516"/>
        <n v="2486"/>
        <n v="2607"/>
        <n v="2581"/>
        <n v="7512"/>
        <n v="12205"/>
        <n v="2097"/>
        <n v="1908"/>
        <n v="1429"/>
        <n v="2849"/>
        <n v="5659"/>
        <n v="11385587"/>
        <n v="11889663"/>
        <n v="10250776"/>
        <n v="12069"/>
        <n v="1980"/>
        <n v="499"/>
        <n v="223"/>
        <n v="113"/>
        <n v="14871647"/>
        <n v="12800040"/>
        <n v="13046522"/>
        <n v="10814990"/>
        <n v="161"/>
        <n v="337892"/>
        <n v="302200"/>
        <n v="639137"/>
        <n v="335252"/>
        <n v="336738"/>
        <n v="1009105"/>
        <n v="941997"/>
        <n v="1297938"/>
        <n v="704483"/>
        <n v="599713"/>
        <n v="961776"/>
        <n v="921935"/>
        <n v="372732"/>
        <n v="329"/>
        <n v="200963"/>
        <n v="108908"/>
        <n v="115908"/>
        <n v="166739"/>
        <n v="164530"/>
        <n v="139967"/>
        <n v="97186"/>
        <n v="79335"/>
        <n v="59190"/>
        <n v="55152"/>
        <n v="42594"/>
        <n v="31222"/>
        <n v="40964"/>
        <n v="53031"/>
        <n v="67763"/>
        <n v="3243"/>
        <n v="163287"/>
        <n v="282561"/>
        <n v="327804"/>
        <n v="354214"/>
        <n v="331549"/>
        <n v="901200"/>
        <n v="1518494"/>
        <n v="1641124"/>
        <n v="2000770"/>
        <n v="2032623"/>
        <n v="1237697"/>
        <n v="1020804"/>
        <n v="876149"/>
        <n v="1280042"/>
        <n v="1946170"/>
        <n v="93771"/>
        <n v="502083"/>
        <n v="502262"/>
        <n v="541112"/>
        <n v="485666"/>
        <n v="665751"/>
        <n v="676473"/>
        <n v="565204"/>
        <n v="559179"/>
        <n v="513083"/>
        <n v="416867"/>
        <n v="796972"/>
        <n v="647892"/>
        <n v="705497"/>
        <n v="787685"/>
        <n v="614949"/>
        <n v="61085"/>
        <n v="125360"/>
        <n v="119705"/>
        <n v="125282"/>
        <n v="97097"/>
        <n v="106199"/>
        <n v="118260"/>
        <n v="132303"/>
        <n v="109230"/>
        <n v="92430"/>
        <n v="69406"/>
        <n v="89968"/>
        <n v="73038"/>
        <n v="53995"/>
        <n v="61044"/>
        <n v="85627"/>
        <n v="4009"/>
        <n v="71745"/>
        <n v="72346"/>
        <n v="78765"/>
        <n v="62235"/>
        <n v="69268"/>
        <n v="86123"/>
        <n v="105614"/>
        <n v="93478"/>
        <n v="81714"/>
        <n v="57798"/>
        <n v="75422"/>
        <n v="66969"/>
        <n v="59238"/>
        <n v="67176"/>
        <n v="74545"/>
        <n v="590478"/>
        <n v="220839762"/>
        <n v="249938935"/>
        <n v="294338859"/>
        <n v="335696138"/>
        <n v="265400461"/>
        <n v="247466558"/>
        <n v="228208717"/>
        <n v="247134370"/>
        <n v="277330414"/>
        <n v="266505813"/>
        <n v="15878961"/>
        <n v="185486"/>
        <n v="136453"/>
        <n v="136943"/>
        <n v="100907"/>
        <n v="209302"/>
        <n v="173457"/>
        <n v="183198"/>
        <n v="301558"/>
        <n v="314122"/>
        <n v="295442"/>
        <n v="190269"/>
        <n v="272813"/>
        <n v="138155"/>
        <n v="124816"/>
        <n v="144256"/>
        <n v="10347"/>
        <n v="1631892"/>
        <n v="4970764"/>
        <n v="2554616"/>
        <n v="1198432"/>
        <n v="1447412"/>
        <n v="829012"/>
        <n v="914810"/>
        <n v="1009642"/>
        <n v="845276"/>
        <n v="697302"/>
        <n v="690426"/>
        <n v="8041751"/>
        <n v="9211316"/>
        <n v="9009020"/>
        <n v="8436100"/>
        <n v="10051797"/>
        <n v="10778389"/>
        <n v="13016200"/>
        <n v="13849572"/>
        <n v="18531286"/>
        <n v="17024490"/>
        <n v="15701288"/>
        <n v="15404665"/>
        <n v="11899449"/>
        <n v="4145715"/>
        <n v="846"/>
        <n v="735722"/>
        <n v="848390"/>
        <n v="808187"/>
        <n v="1395130"/>
        <n v="1004258"/>
        <n v="376992"/>
        <n v="314170"/>
        <n v="346806"/>
        <n v="304623"/>
        <n v="293878"/>
        <n v="347880"/>
        <n v="331185"/>
        <n v="301881"/>
        <n v="406249"/>
        <n v="372933"/>
        <n v="15918"/>
        <n v="4706555"/>
        <n v="5440469"/>
        <n v="5158133"/>
        <n v="4828455"/>
        <n v="5645537"/>
        <n v="5014674"/>
        <n v="5481221"/>
        <n v="6300698"/>
        <n v="6005877"/>
        <n v="6247450"/>
        <n v="7313981"/>
        <n v="6669543"/>
        <n v="6527164"/>
        <n v="7350427"/>
        <n v="7610122"/>
        <n v="358571"/>
        <n v="1390959"/>
        <n v="1242557"/>
        <n v="1339031"/>
        <n v="2095471"/>
        <n v="1993344"/>
        <n v="1105995"/>
        <n v="1751594"/>
        <n v="1533934"/>
        <n v="1652714"/>
        <n v="2398729"/>
        <n v="1715016"/>
        <n v="1998628"/>
        <n v="1974188"/>
        <n v="2167453"/>
        <n v="2144221"/>
        <n v="76283"/>
        <n v="7100"/>
        <n v="14390"/>
        <n v="19295"/>
        <n v="10737"/>
        <n v="13794"/>
        <n v="18302"/>
        <n v="18911"/>
        <n v="8670"/>
        <n v="5975"/>
        <n v="4180"/>
        <n v="4942"/>
        <n v="3246"/>
        <n v="3705"/>
        <n v="3115"/>
        <n v="6750"/>
        <n v="553"/>
        <n v="1032364"/>
        <n v="1013179"/>
        <n v="362265"/>
        <n v="493"/>
        <n v="393488"/>
        <n v="482912"/>
        <n v="483253"/>
        <n v="491588"/>
        <n v="564867"/>
        <n v="483944"/>
        <n v="234995"/>
        <n v="295183"/>
        <n v="488883"/>
        <n v="544744"/>
        <n v="365465"/>
        <n v="268115"/>
        <n v="270717"/>
        <n v="336596"/>
        <n v="629125"/>
        <n v="402713"/>
        <n v="2493"/>
        <n v="3317"/>
        <n v="1713"/>
        <n v="2759"/>
        <n v="14616397"/>
        <n v="14316221"/>
        <n v="6342420"/>
        <n v="2388"/>
        <n v="850"/>
        <n v="465"/>
        <n v="180"/>
        <n v="1202773"/>
        <n v="434190"/>
        <n v="255108"/>
        <n v="345704"/>
        <n v="404116"/>
        <n v="524188"/>
        <n v="515418"/>
        <n v="827477"/>
        <n v="1125510"/>
        <n v="1681417"/>
        <n v="2245445"/>
        <n v="1911498"/>
        <n v="834179"/>
        <n v="119682"/>
        <n v="125528"/>
        <n v="14984"/>
        <n v="1140596"/>
        <n v="949211"/>
        <n v="951094"/>
        <n v="1096360"/>
        <n v="887436"/>
        <n v="1214675"/>
        <n v="1824674"/>
        <n v="1750968"/>
        <n v="3014501"/>
        <n v="2238348"/>
        <n v="3035911"/>
        <n v="2321894"/>
        <n v="2160244"/>
        <n v="4720835"/>
        <n v="4594262"/>
        <n v="168519"/>
        <n v="1833979"/>
        <n v="1840331"/>
        <n v="1869478"/>
        <n v="1735776"/>
        <n v="1895064"/>
        <n v="1759007"/>
        <n v="1583850"/>
        <n v="1555374"/>
        <n v="2007813"/>
        <n v="1560638"/>
        <n v="1675604"/>
        <n v="1740195"/>
        <n v="2309713"/>
        <n v="3718785"/>
        <n v="3535082"/>
        <n v="184200"/>
        <n v="369314"/>
        <n v="489085"/>
        <n v="653748"/>
        <n v="757108"/>
        <n v="527553"/>
        <n v="432167"/>
        <n v="358177"/>
        <n v="457115"/>
        <n v="801335"/>
        <n v="1489445"/>
        <n v="359974"/>
        <n v="310201"/>
        <n v="208119"/>
        <n v="300903"/>
        <n v="487617"/>
        <n v="23562"/>
        <n v="185505"/>
        <n v="202562"/>
        <n v="245102"/>
        <n v="210883"/>
        <n v="197321"/>
        <n v="377687"/>
        <n v="633502"/>
        <n v="969411"/>
        <n v="922028"/>
        <n v="1405716"/>
        <n v="619592"/>
        <n v="591528"/>
        <n v="389775"/>
        <n v="275769"/>
        <n v="464409"/>
        <n v="26009"/>
        <n v="254112"/>
        <n v="265079"/>
        <n v="453591"/>
        <n v="536021"/>
        <n v="422600"/>
        <n v="443828"/>
        <n v="485712"/>
        <n v="526073"/>
        <n v="774524"/>
        <n v="648658"/>
        <n v="675326"/>
        <n v="746091"/>
        <n v="1200220"/>
        <n v="1022868"/>
        <n v="1214738"/>
        <n v="61540"/>
        <n v="23918044"/>
        <n v="27833169"/>
        <n v="28323260"/>
        <n v="21310399"/>
        <n v="23318746"/>
        <n v="24712814"/>
        <n v="30726134"/>
        <n v="34172861"/>
        <n v="40363161"/>
        <n v="34214263"/>
        <n v="29784653"/>
        <n v="24230603"/>
        <n v="30523685"/>
        <n v="39066998"/>
        <n v="35734985"/>
        <n v="1796433"/>
        <n v="754839"/>
        <n v="787602"/>
        <n v="1112574"/>
        <n v="941181"/>
        <n v="1035587"/>
        <n v="862209"/>
        <n v="870483"/>
        <n v="1227623"/>
        <n v="1744157"/>
        <n v="1422501"/>
        <n v="823676"/>
        <n v="457794"/>
        <n v="495315"/>
        <n v="603746"/>
        <n v="608291"/>
        <n v="601927"/>
        <n v="916417"/>
        <n v="1408109"/>
        <n v="1730437"/>
        <n v="2055697"/>
        <n v="1700058"/>
        <n v="765417"/>
        <n v="127216"/>
        <n v="152408"/>
        <n v="11830"/>
        <n v="333"/>
        <n v="874556"/>
        <n v="849132"/>
        <n v="490258"/>
        <n v="439017"/>
        <n v="488656"/>
        <n v="714044"/>
        <n v="801395"/>
        <n v="849889"/>
        <n v="942393"/>
        <n v="805514"/>
        <n v="888657"/>
        <n v="1166725"/>
        <n v="1103120"/>
        <n v="1792468"/>
        <n v="2019290"/>
        <n v="110992"/>
        <n v="108699"/>
        <n v="59605"/>
        <n v="39541"/>
        <n v="38806"/>
        <n v="34809"/>
        <n v="203896"/>
        <n v="361714"/>
        <n v="415146"/>
        <n v="744982"/>
        <n v="1576760"/>
        <n v="1754256"/>
        <n v="1182339"/>
        <n v="925062"/>
        <n v="176802"/>
        <n v="153454"/>
        <n v="10136"/>
        <n v="950815"/>
        <n v="1112524"/>
        <n v="1128921"/>
        <n v="971598"/>
        <n v="1167004"/>
        <n v="904837"/>
        <n v="952116"/>
        <n v="792421"/>
        <n v="167"/>
        <n v="24127"/>
        <n v="22580"/>
        <n v="46113"/>
        <n v="8209"/>
        <n v="40065"/>
        <n v="23982"/>
        <n v="4274"/>
        <n v="5632"/>
        <n v="4600"/>
        <n v="3082"/>
        <n v="2544"/>
        <n v="2159"/>
        <n v="4312"/>
        <n v="1483"/>
        <n v="1413"/>
        <n v="16083028"/>
        <n v="16902749"/>
        <n v="15494050"/>
        <n v="13412981"/>
        <n v="17674667"/>
        <n v="18678846"/>
        <n v="15306630"/>
        <n v="417"/>
        <n v="4627"/>
        <n v="5055"/>
        <n v="6108"/>
        <n v="5714"/>
        <n v="4154"/>
        <n v="5400"/>
        <n v="3860"/>
        <n v="5212"/>
        <n v="3788"/>
        <n v="3580"/>
        <n v="620"/>
        <n v="603"/>
        <n v="696"/>
        <n v="188432"/>
        <n v="225827"/>
        <n v="405951"/>
        <n v="587626"/>
        <n v="701749"/>
        <n v="496468"/>
        <n v="383696"/>
        <n v="283952"/>
        <n v="345174"/>
        <n v="320868"/>
        <n v="354798"/>
        <n v="298930"/>
        <n v="384398"/>
        <n v="1165163"/>
        <n v="796358"/>
        <n v="38822"/>
        <n v="2341"/>
        <n v="2896"/>
        <n v="2567"/>
        <n v="2933"/>
        <n v="3299"/>
        <n v="2576"/>
        <n v="1567"/>
        <n v="1716"/>
        <n v="1369"/>
        <n v="1338"/>
        <n v="2105"/>
        <n v="1887"/>
        <n v="2262"/>
        <n v="3093"/>
        <n v="3776"/>
        <n v="209"/>
        <n v="191"/>
        <n v="219"/>
        <n v="425"/>
        <n v="335"/>
        <n v="234"/>
        <n v="181"/>
        <n v="186"/>
        <n v="575"/>
        <n v="716"/>
        <n v="742"/>
        <n v="837"/>
        <n v="1219"/>
        <n v="1054"/>
        <n v="308"/>
        <n v="163"/>
        <n v="295"/>
        <n v="307"/>
        <n v="410"/>
        <n v="284"/>
        <n v="73998"/>
        <n v="265781"/>
        <n v="262724"/>
        <n v="293129"/>
        <n v="278370"/>
        <n v="229559"/>
        <n v="60998"/>
        <n v="946"/>
        <n v="1893"/>
        <n v="2904"/>
        <n v="5255"/>
        <n v="510"/>
        <n v="468973"/>
        <n v="10215"/>
        <n v="26568"/>
        <n v="344"/>
        <n v="433"/>
        <n v="408"/>
        <n v="240"/>
        <n v="363"/>
        <n v="290"/>
        <n v="1160"/>
        <n v="671"/>
        <n v="1910"/>
        <n v="3025"/>
        <n v="3557"/>
        <n v="3349"/>
        <n v="3101"/>
        <n v="2927"/>
        <n v="2898"/>
        <n v="1996"/>
        <n v="2432"/>
        <n v="198"/>
        <n v="3938853"/>
        <n v="4752452"/>
        <n v="5727217"/>
        <n v="3393396"/>
        <n v="3285579"/>
        <n v="11536731"/>
        <n v="20341449"/>
        <n v="19681290"/>
        <n v="18110641"/>
        <n v="22495398"/>
        <n v="54143"/>
        <n v="3866077"/>
        <n v="4132629"/>
        <n v="4308633"/>
        <n v="4120917"/>
        <n v="4578706"/>
        <n v="4300391"/>
        <n v="3836392"/>
        <n v="4112720"/>
        <n v="3878020"/>
        <n v="3760163"/>
        <n v="6351902"/>
        <n v="5811299"/>
        <n v="5062858"/>
        <n v="4300918"/>
        <n v="4181299"/>
        <n v="261184"/>
        <n v="232"/>
        <n v="260"/>
        <n v="420"/>
        <n v="1203010"/>
        <n v="1114459"/>
        <n v="1078817"/>
        <n v="1076520"/>
        <n v="1227417"/>
        <n v="1297773"/>
        <n v="1276048"/>
        <n v="1425710"/>
        <n v="1266661"/>
        <n v="1315961"/>
        <n v="1482"/>
        <n v="201"/>
        <n v="2126"/>
        <n v="740436"/>
        <n v="427202"/>
        <n v="801"/>
        <n v="395"/>
        <n v="6380735"/>
        <n v="6954111"/>
        <n v="7424305"/>
        <n v="7279721"/>
        <n v="7903950"/>
        <n v="7625870"/>
        <n v="6785462"/>
        <n v="6757023"/>
        <n v="6497039"/>
        <n v="5632965"/>
        <n v="7257651"/>
        <n v="6415753"/>
        <n v="7671808"/>
        <n v="7681780"/>
        <n v="6534402"/>
        <n v="444626"/>
        <n v="850198"/>
        <n v="695326"/>
        <n v="637465"/>
        <n v="506728"/>
        <n v="240826"/>
        <n v="52941"/>
        <n v="48351"/>
        <n v="58990"/>
        <n v="145875"/>
        <n v="174374"/>
        <n v="337696"/>
        <n v="257112"/>
        <n v="304869"/>
        <n v="282679"/>
        <n v="238021"/>
        <n v="288042"/>
        <n v="313115"/>
        <n v="369311"/>
        <n v="346103"/>
        <n v="334498"/>
        <n v="22245"/>
        <n v="16264149"/>
        <n v="17041690"/>
        <n v="18153789"/>
        <n v="17759042"/>
        <n v="21003647"/>
        <n v="15259511"/>
        <n v="10201"/>
        <n v="3417"/>
        <n v="2658"/>
        <n v="2348"/>
        <n v="212"/>
        <n v="368"/>
        <n v="893"/>
        <n v="163598"/>
        <n v="207396"/>
        <n v="236404"/>
        <n v="255548"/>
        <n v="269324"/>
        <n v="276148"/>
        <n v="293078"/>
        <n v="395012"/>
        <n v="372526"/>
        <n v="250922"/>
        <n v="393726"/>
        <n v="380271"/>
        <n v="319435"/>
        <n v="452099"/>
        <n v="335638"/>
        <n v="447013"/>
        <n v="503582"/>
        <n v="403523"/>
        <n v="262555"/>
        <n v="275322"/>
        <n v="242644"/>
        <n v="200796"/>
        <n v="122178"/>
        <n v="4948"/>
        <n v="4455"/>
        <n v="3976"/>
        <n v="4429"/>
        <n v="4749"/>
        <n v="9980"/>
        <n v="6189"/>
        <n v="755918"/>
        <n v="669608"/>
        <n v="712793"/>
        <n v="638859"/>
        <n v="497196"/>
        <n v="416343"/>
        <n v="2182"/>
        <n v="3230"/>
        <n v="2247"/>
        <n v="1900"/>
        <n v="2939"/>
        <n v="2356"/>
        <n v="1167"/>
        <n v="912"/>
        <n v="932"/>
        <n v="1300"/>
        <n v="1328"/>
        <n v="926911"/>
        <n v="1097892"/>
        <n v="2349301"/>
        <n v="184336"/>
        <n v="7011457"/>
        <n v="5339928"/>
        <n v="6310879"/>
        <n v="4949205"/>
        <n v="5893744"/>
        <n v="6266293"/>
        <n v="5296311"/>
        <n v="5452488"/>
        <n v="6389590"/>
        <n v="3892278"/>
        <n v="4638388"/>
        <n v="4835489"/>
        <n v="5959702"/>
        <n v="10835400"/>
        <n v="9698330"/>
        <n v="360742"/>
        <n v="231130"/>
        <n v="255432"/>
        <n v="306343"/>
        <n v="270537"/>
        <n v="289753"/>
        <n v="323152"/>
        <n v="344032"/>
        <n v="386339"/>
        <n v="368183"/>
        <n v="424523"/>
        <n v="363584"/>
        <n v="383714"/>
        <n v="620240"/>
        <n v="556491"/>
        <n v="470760"/>
        <n v="27280"/>
        <n v="1198775"/>
        <n v="1185153"/>
        <n v="1467758"/>
        <n v="1121943"/>
        <n v="1177642"/>
        <n v="1134726"/>
        <n v="1030620"/>
        <n v="1068971"/>
        <n v="987196"/>
        <n v="930208"/>
        <n v="1188026"/>
        <n v="1231388"/>
        <n v="1146737"/>
        <n v="1800529"/>
        <n v="2132829"/>
        <n v="66542"/>
        <n v="626937"/>
        <n v="684462"/>
        <n v="688847"/>
        <n v="1016872"/>
        <n v="586787"/>
        <n v="389988"/>
        <n v="443401"/>
        <n v="504093"/>
        <n v="438225"/>
        <n v="308672"/>
        <n v="708063"/>
        <n v="402658"/>
        <n v="657771"/>
        <n v="912943"/>
        <n v="497824"/>
        <n v="23735"/>
        <n v="13160"/>
        <n v="11512"/>
        <n v="13875"/>
        <n v="19500"/>
        <n v="14772"/>
        <n v="39784"/>
        <n v="22408"/>
        <n v="20130"/>
        <n v="40981"/>
        <n v="32363"/>
        <n v="25484"/>
        <n v="14948"/>
        <n v="4514"/>
        <n v="61633"/>
        <n v="81344"/>
        <n v="78822"/>
        <n v="71469"/>
        <n v="78639"/>
        <n v="57112"/>
        <n v="55398"/>
        <n v="54766"/>
        <n v="24129"/>
        <n v="4545397"/>
        <n v="4252936"/>
        <n v="4515120"/>
        <n v="5183106"/>
        <n v="2573361"/>
        <n v="387"/>
        <n v="1109"/>
        <n v="552"/>
        <n v="6456288"/>
        <n v="5958733"/>
        <n v="9436687"/>
        <n v="7381471"/>
        <n v="10294437"/>
        <n v="10399806"/>
        <n v="9088223"/>
        <n v="9026759"/>
        <n v="10565696"/>
        <n v="10227185"/>
        <n v="9038036"/>
        <n v="9088726"/>
        <n v="9373621"/>
        <n v="12153362"/>
        <n v="11854610"/>
        <n v="536694"/>
        <n v="3282862"/>
        <n v="3667326"/>
        <n v="3177893"/>
        <n v="2824155"/>
        <n v="3049453"/>
        <n v="2523969"/>
        <n v="2477365"/>
        <n v="2786644"/>
        <n v="2670698"/>
        <n v="1731100"/>
        <n v="2216120"/>
        <n v="2475238"/>
        <n v="2168223"/>
        <n v="2874468"/>
        <n v="3862266"/>
        <n v="222921"/>
        <n v="9481"/>
        <n v="11001"/>
        <n v="40367"/>
        <n v="13091"/>
        <n v="10861"/>
        <n v="10366"/>
        <n v="3374"/>
        <n v="839047"/>
        <n v="1051649"/>
        <n v="1286780"/>
        <n v="1337830"/>
        <n v="1521845"/>
        <n v="995247"/>
        <n v="750471"/>
        <n v="863430"/>
        <n v="795578"/>
        <n v="467855"/>
        <n v="527466"/>
        <n v="439045"/>
        <n v="419152"/>
        <n v="481907"/>
        <n v="696051"/>
        <n v="56699"/>
        <n v="98402"/>
        <n v="104865"/>
        <n v="143291"/>
        <n v="155254"/>
        <n v="144639"/>
        <n v="130472"/>
        <n v="88758"/>
        <n v="84825"/>
        <n v="96261"/>
        <n v="782156"/>
        <n v="783441"/>
        <n v="751123"/>
        <n v="741003"/>
        <n v="608643"/>
        <n v="533699"/>
        <n v="578151"/>
        <n v="596322"/>
        <n v="441802"/>
        <n v="362335"/>
        <n v="750782"/>
        <n v="572488"/>
        <n v="1031312"/>
        <n v="19215"/>
        <n v="19122"/>
        <n v="1221"/>
        <n v="125125666"/>
        <n v="148343054"/>
        <n v="122358884"/>
        <n v="86254939"/>
        <n v="104688595"/>
        <n v="113042962"/>
        <n v="89448784"/>
        <n v="41005898"/>
        <n v="43768361"/>
        <n v="30803253"/>
        <n v="44645887"/>
        <n v="41194520"/>
        <n v="34804043"/>
        <n v="31490317"/>
        <n v="37874764"/>
        <n v="1761994"/>
        <n v="68210537"/>
        <n v="75107977"/>
        <n v="76103489"/>
        <n v="63592730"/>
        <n v="70688906"/>
        <n v="59794288"/>
        <n v="65804205"/>
        <n v="88102031"/>
        <n v="80610274"/>
        <n v="62218731"/>
        <n v="93569859"/>
        <n v="21150184"/>
        <n v="5205"/>
        <n v="1079"/>
        <n v="527"/>
        <n v="881105"/>
        <n v="1297512"/>
        <n v="1024076"/>
        <n v="1049811"/>
        <n v="921688"/>
        <n v="1116254"/>
        <n v="1217932"/>
        <n v="1973260"/>
        <n v="1277012"/>
        <n v="931549"/>
        <n v="1102766"/>
        <n v="886977"/>
        <n v="818448"/>
        <n v="650549"/>
        <n v="423790"/>
        <n v="8730"/>
        <n v="135796"/>
        <n v="314976"/>
        <n v="780315"/>
        <n v="155590"/>
        <n v="4763"/>
        <n v="3845"/>
        <n v="4171"/>
        <n v="5653"/>
        <n v="3346"/>
        <n v="2418"/>
        <n v="270894"/>
        <n v="240343"/>
        <n v="334927"/>
        <n v="362729"/>
        <n v="384802"/>
        <n v="565066"/>
        <n v="464524"/>
        <n v="378451"/>
        <n v="339458"/>
        <n v="343855"/>
        <n v="500727"/>
        <n v="523001"/>
        <n v="659781"/>
        <n v="521956"/>
        <n v="397608"/>
        <n v="24358"/>
        <n v="257325"/>
        <n v="240685"/>
        <n v="274283"/>
        <n v="244502"/>
        <n v="248911"/>
        <n v="237532"/>
        <n v="245532"/>
        <n v="284507"/>
        <n v="311076"/>
        <n v="231448"/>
        <n v="275364"/>
        <n v="1215480"/>
        <n v="1397103"/>
        <n v="1568335"/>
        <n v="1218030"/>
        <n v="1372995"/>
        <n v="1316395"/>
        <n v="885360"/>
        <n v="1405478"/>
        <n v="1638255"/>
        <n v="1767795"/>
        <n v="1217714"/>
        <n v="1005559"/>
        <n v="950280"/>
        <n v="1130060"/>
        <n v="1144578"/>
        <n v="68413"/>
        <n v="199558"/>
        <n v="121"/>
        <n v="151338"/>
        <n v="220318"/>
        <n v="134110"/>
        <n v="109810"/>
        <n v="7720"/>
        <n v="1685246"/>
        <n v="1771522"/>
        <n v="1981241"/>
        <n v="1716443"/>
        <n v="1668772"/>
        <n v="1566629"/>
        <n v="1674306"/>
        <n v="1809984"/>
        <n v="1969009"/>
        <n v="1980328"/>
        <n v="1589101"/>
        <n v="2260545"/>
        <n v="2467688"/>
        <n v="4151721"/>
        <n v="3932107"/>
        <n v="187973"/>
        <n v="6635773"/>
        <n v="6706290"/>
        <n v="8830941"/>
        <n v="8031803"/>
        <n v="8798000"/>
        <n v="7296677"/>
        <n v="6803263"/>
        <n v="6796334"/>
        <n v="8250300"/>
        <n v="8337776"/>
        <n v="11598088"/>
        <n v="8980384"/>
        <n v="38341886"/>
        <n v="33523075"/>
        <n v="18351562"/>
        <n v="1239911"/>
        <n v="114181773"/>
        <n v="129626539"/>
        <n v="131452553"/>
        <n v="128449610"/>
        <n v="135750317"/>
        <n v="199680258"/>
        <n v="206793978"/>
        <n v="214830428"/>
        <n v="214263468"/>
        <n v="206060820"/>
        <n v="252524231"/>
        <n v="218069488"/>
        <n v="236442939"/>
        <n v="247559924"/>
        <n v="231276759"/>
        <n v="17421539"/>
        <n v="3744529"/>
        <n v="3866561"/>
        <n v="4524329"/>
        <n v="4239231"/>
        <n v="4554957"/>
        <n v="4997913"/>
        <n v="4642049"/>
        <n v="4526254"/>
        <n v="4447307"/>
        <n v="4404537"/>
        <n v="5438992"/>
        <n v="5176534"/>
        <n v="6117677"/>
        <n v="7219615"/>
        <n v="7251928"/>
        <n v="454629"/>
        <n v="422"/>
        <n v="50867443"/>
        <n v="61032436"/>
        <n v="57137338"/>
        <n v="51463729"/>
        <n v="36714088"/>
        <n v="45237961"/>
        <n v="27810644"/>
        <n v="781"/>
        <n v="13569"/>
        <n v="5362"/>
        <n v="3909"/>
        <n v="493267"/>
        <n v="516361"/>
        <n v="572066"/>
        <n v="647101"/>
        <n v="711596"/>
        <n v="724211"/>
        <n v="605438"/>
        <n v="649130"/>
        <n v="834879"/>
        <n v="944738"/>
        <n v="245320"/>
        <n v="21253"/>
        <n v="194720"/>
        <n v="121138"/>
        <n v="132754"/>
        <n v="10263"/>
        <n v="723526"/>
        <n v="772154"/>
        <n v="933323"/>
        <n v="975559"/>
        <n v="1609314"/>
        <n v="899174"/>
        <n v="915413"/>
        <n v="864533"/>
        <n v="1020691"/>
        <n v="255728"/>
        <n v="4976"/>
        <n v="4177"/>
        <n v="7894"/>
        <n v="6007"/>
        <n v="8348"/>
        <n v="852327"/>
        <n v="1018189"/>
        <n v="794065"/>
        <n v="788426"/>
        <n v="835617"/>
        <n v="742115"/>
        <n v="621698"/>
        <n v="782319"/>
        <n v="799093"/>
        <n v="863254"/>
        <n v="963086"/>
        <n v="901990"/>
        <n v="569205"/>
        <n v="446314"/>
        <n v="304198"/>
        <n v="16451"/>
        <n v="945175"/>
        <n v="1019775"/>
        <n v="1468269"/>
        <n v="1458514"/>
        <n v="1941436"/>
        <n v="1710051"/>
        <n v="1584527"/>
        <n v="1671487"/>
        <n v="1314710"/>
        <n v="981551"/>
        <n v="1519193"/>
        <n v="1345051"/>
        <n v="1411933"/>
        <n v="1856881"/>
        <n v="1831395"/>
        <n v="101569"/>
        <n v="865695"/>
        <n v="965417"/>
        <n v="4601203"/>
        <n v="8777399"/>
        <n v="5394006"/>
        <n v="5423291"/>
        <n v="4649593"/>
        <n v="1211445"/>
        <n v="595806"/>
        <n v="12365"/>
        <n v="5866"/>
        <n v="6508"/>
        <n v="15953"/>
        <n v="30892"/>
        <n v="2777"/>
        <n v="240522"/>
        <n v="281689"/>
        <n v="291157"/>
        <n v="305884"/>
        <n v="315917"/>
        <n v="203305"/>
        <n v="165927"/>
        <n v="177456"/>
        <n v="160244"/>
        <n v="143778"/>
        <n v="145395"/>
        <n v="142041"/>
        <n v="156670"/>
        <n v="245831"/>
        <n v="162991"/>
        <n v="13027"/>
        <n v="505619"/>
        <n v="389531"/>
        <n v="451737"/>
        <n v="563514"/>
        <n v="983775"/>
        <n v="766450"/>
        <n v="661748"/>
        <n v="2936"/>
        <n v="394"/>
        <n v="278"/>
        <n v="4624"/>
        <n v="8331"/>
        <n v="253595"/>
        <n v="221576"/>
        <n v="200693"/>
        <n v="186684"/>
        <n v="164906"/>
        <n v="100315"/>
        <n v="142609"/>
        <n v="134262"/>
        <n v="148984"/>
        <n v="144000"/>
        <n v="146561"/>
        <n v="149328"/>
        <n v="147793"/>
        <n v="177925"/>
        <n v="148079"/>
        <n v="8184"/>
        <n v="1825716"/>
        <n v="233314"/>
        <n v="1171"/>
        <n v="190"/>
        <n v="846594"/>
        <n v="1038398"/>
        <n v="985305"/>
        <n v="891939"/>
        <n v="1288233"/>
        <n v="888847"/>
        <n v="765025"/>
        <n v="1042611"/>
        <n v="1079356"/>
        <n v="1175092"/>
        <n v="877774"/>
        <n v="721013"/>
        <n v="687471"/>
        <n v="1024202"/>
        <n v="1195040"/>
        <n v="1057993"/>
        <n v="719085"/>
        <n v="1240339"/>
        <n v="991292"/>
        <n v="939210"/>
        <n v="889203"/>
        <n v="1219910"/>
        <n v="58783"/>
        <n v="33915203"/>
        <n v="37239669"/>
        <n v="37644735"/>
        <n v="43212725"/>
        <n v="38237125"/>
        <n v="35626661"/>
        <n v="36330273"/>
        <n v="54286646"/>
        <n v="58765952"/>
        <n v="47065971"/>
        <n v="41272393"/>
        <n v="34574553"/>
        <n v="27844061"/>
        <n v="33561719"/>
        <n v="50601144"/>
        <n v="2670089"/>
        <n v="228398"/>
        <n v="226755"/>
        <n v="271608"/>
        <n v="460000"/>
        <n v="241756"/>
        <n v="144169"/>
        <n v="154931"/>
        <n v="143685"/>
        <n v="112305"/>
        <n v="137242"/>
        <n v="218692"/>
        <n v="208401"/>
        <n v="265832"/>
        <n v="237818"/>
        <n v="201996"/>
        <n v="12343"/>
        <n v="13912"/>
        <n v="652994"/>
        <n v="431917"/>
        <n v="325804"/>
        <n v="2896002"/>
        <n v="4648643"/>
        <n v="4559781"/>
        <n v="1521100"/>
        <n v="95"/>
        <n v="1284"/>
        <n v="274"/>
        <n v="458"/>
        <n v="919"/>
        <n v="497"/>
        <n v="400"/>
        <n v="179"/>
        <n v="550247"/>
        <n v="645800"/>
        <n v="604473"/>
        <n v="668760"/>
        <n v="774700"/>
        <n v="807307"/>
        <n v="817415"/>
        <n v="572011"/>
        <n v="441051"/>
        <n v="308801"/>
        <n v="623478"/>
        <n v="644596"/>
        <n v="721472"/>
        <n v="749705"/>
        <n v="799408"/>
        <n v="48201"/>
        <n v="897134"/>
        <n v="2451563"/>
        <n v="2734207"/>
        <n v="2769293"/>
        <n v="2499210"/>
        <n v="2617101"/>
        <n v="2705574"/>
        <n v="2037291"/>
        <n v="2798344"/>
        <n v="2880143"/>
        <n v="3015856"/>
        <n v="4669605"/>
        <n v="432"/>
        <n v="155956"/>
        <n v="184161"/>
        <n v="192654"/>
        <n v="161223"/>
        <n v="163496"/>
        <n v="136323"/>
        <n v="11581"/>
        <n v="313937"/>
        <n v="303599"/>
        <n v="412376"/>
        <n v="342137"/>
        <n v="309474"/>
        <n v="340406"/>
        <n v="275698"/>
        <n v="236319"/>
        <n v="374703"/>
        <n v="274621"/>
        <n v="275895"/>
        <n v="270646"/>
        <n v="237384"/>
        <n v="367220"/>
        <n v="541222"/>
        <n v="26301"/>
        <n v="2592930"/>
        <n v="998108"/>
        <n v="574"/>
        <n v="696052"/>
        <n v="956214"/>
        <n v="1087970"/>
        <n v="1045213"/>
        <n v="957497"/>
        <n v="981263"/>
        <n v="757990"/>
        <n v="897551"/>
        <n v="990622"/>
        <n v="489778"/>
        <n v="755126"/>
        <n v="764095"/>
        <n v="872039"/>
        <n v="1799510"/>
        <n v="1421752"/>
        <n v="69778"/>
        <n v="22975501"/>
        <n v="24789956"/>
        <n v="24150569"/>
        <n v="20814554"/>
        <n v="22355973"/>
        <n v="19507544"/>
        <n v="22906098"/>
        <n v="19038623"/>
        <n v="21018957"/>
        <n v="18264300"/>
        <n v="45150942"/>
        <n v="26783480"/>
        <n v="20576138"/>
        <n v="19739055"/>
        <n v="23149933"/>
        <n v="1575995"/>
        <n v="760261"/>
        <n v="821673"/>
        <n v="750044"/>
        <n v="781022"/>
        <n v="862289"/>
        <n v="709894"/>
        <n v="717984"/>
        <n v="798167"/>
        <n v="565907"/>
        <n v="801661"/>
        <n v="733784"/>
        <n v="866598"/>
        <n v="628437"/>
        <n v="707547"/>
        <n v="734073"/>
        <n v="31576"/>
        <n v="645842"/>
        <n v="821817"/>
        <n v="606633"/>
        <n v="561"/>
        <n v="6044508"/>
        <n v="7448894"/>
        <n v="3998585"/>
        <n v="771"/>
        <n v="188"/>
        <n v="6265279"/>
        <n v="6800829"/>
        <n v="6820583"/>
        <n v="5687890"/>
        <n v="6514213"/>
        <n v="6187259"/>
        <n v="7179259"/>
        <n v="8418648"/>
        <n v="11830077"/>
        <n v="7961877"/>
        <n v="7667533"/>
        <n v="5997232"/>
        <n v="6167352"/>
        <n v="7490979"/>
        <n v="7309308"/>
        <n v="443492"/>
        <n v="122719"/>
        <n v="79758"/>
        <n v="91848"/>
        <n v="15154"/>
        <n v="410765"/>
        <n v="376211"/>
        <n v="619037"/>
        <n v="1134454"/>
        <n v="832373"/>
        <n v="1094760"/>
        <n v="922612"/>
        <n v="867746"/>
        <n v="2420346"/>
        <n v="1593760"/>
        <n v="546840"/>
        <n v="407445"/>
        <n v="815918"/>
        <n v="910898"/>
        <n v="96213"/>
        <n v="2838953"/>
        <n v="3058658"/>
        <n v="3918065"/>
        <n v="3319055"/>
        <n v="4326589"/>
        <n v="4505378"/>
        <n v="4185401"/>
        <n v="3821946"/>
        <n v="3243454"/>
        <n v="2998882"/>
        <n v="5249473"/>
        <n v="3904165"/>
        <n v="3677319"/>
        <n v="3818010"/>
        <n v="4292340"/>
        <n v="287313"/>
        <n v="44443415"/>
        <n v="46550647"/>
        <n v="54137765"/>
        <n v="52081289"/>
        <n v="49118715"/>
        <n v="50749157"/>
        <n v="47628859"/>
        <n v="50258323"/>
        <n v="47900624"/>
        <n v="40058681"/>
        <n v="50303236"/>
        <n v="44972760"/>
        <n v="59567196"/>
        <n v="62735041"/>
        <n v="45455366"/>
        <n v="2561763"/>
        <n v="109115"/>
        <n v="90166"/>
        <n v="83556"/>
        <n v="82914"/>
        <n v="83785"/>
        <n v="74435"/>
        <n v="80210"/>
        <n v="122526"/>
        <n v="37025"/>
        <n v="133"/>
        <n v="3210748"/>
        <n v="3459832"/>
        <n v="3271210"/>
        <n v="3100757"/>
        <n v="3442238"/>
        <n v="2959091"/>
        <n v="2725493"/>
        <n v="3053436"/>
        <n v="2573700"/>
        <n v="1779141"/>
        <n v="2587020"/>
        <n v="2422107"/>
        <n v="2460709"/>
        <n v="2620946"/>
        <n v="2571610"/>
        <n v="201725"/>
        <n v="6413751"/>
        <n v="6329609"/>
        <n v="7060660"/>
        <n v="556793"/>
        <n v="428"/>
        <n v="142"/>
        <n v="531232"/>
        <n v="541312"/>
        <n v="489780"/>
        <n v="578859"/>
        <n v="378770"/>
        <n v="315535"/>
        <n v="362545"/>
        <n v="348730"/>
        <n v="387029"/>
        <n v="369338"/>
        <n v="399169"/>
        <n v="526090"/>
        <n v="78984"/>
        <n v="95900"/>
        <n v="82230"/>
        <n v="4920"/>
        <n v="541564"/>
        <n v="699119"/>
        <n v="646404"/>
        <n v="495638"/>
        <n v="545074"/>
        <n v="520560"/>
        <n v="577368"/>
        <n v="263715"/>
        <n v="321"/>
        <n v="891005"/>
        <n v="734333"/>
        <n v="834784"/>
        <n v="766078"/>
        <n v="810004"/>
        <n v="952592"/>
        <n v="411221"/>
        <n v="6465"/>
        <n v="6602"/>
        <n v="600"/>
        <n v="292"/>
        <n v="2429048"/>
        <n v="2480798"/>
        <n v="2469381"/>
        <n v="2311390"/>
        <n v="2315070"/>
        <n v="2184065"/>
        <n v="2413169"/>
        <n v="2205035"/>
        <n v="1865608"/>
        <n v="821995"/>
        <n v="582023"/>
        <n v="617229"/>
        <n v="574391"/>
        <n v="790376"/>
        <n v="946455"/>
        <n v="64057"/>
        <n v="199103"/>
        <n v="203019"/>
        <n v="228693"/>
        <n v="190236"/>
        <n v="205648"/>
        <n v="134239"/>
        <n v="137290"/>
        <n v="146905"/>
        <n v="161469"/>
        <n v="118491"/>
        <n v="140992"/>
        <n v="134401"/>
        <n v="157671"/>
        <n v="200458"/>
        <n v="220908"/>
        <n v="9953"/>
        <n v="1628920"/>
        <n v="1490595"/>
        <n v="1574662"/>
        <n v="1311630"/>
        <n v="1418644"/>
        <n v="1447196"/>
        <n v="1394975"/>
        <n v="1545685"/>
        <n v="1656728"/>
        <n v="1214476"/>
        <n v="1522538"/>
        <n v="1593494"/>
        <n v="1494105"/>
        <n v="723"/>
        <n v="200147"/>
        <n v="256046"/>
        <n v="346196"/>
        <n v="453939"/>
        <n v="475091"/>
        <n v="339449"/>
        <n v="222732"/>
        <n v="148477"/>
        <n v="106857"/>
        <n v="105960"/>
        <n v="188604"/>
        <n v="467960"/>
        <n v="506342"/>
        <n v="318073"/>
        <n v="317966"/>
        <n v="23868"/>
        <n v="7663460"/>
        <n v="8301856"/>
        <n v="8810857"/>
        <n v="8525161"/>
        <n v="8881658"/>
        <n v="8341847"/>
        <n v="7836242"/>
        <n v="8360190"/>
        <n v="7011087"/>
        <n v="5901276"/>
        <n v="11430348"/>
        <n v="7806218"/>
        <n v="5506265"/>
        <n v="4803802"/>
        <n v="5889583"/>
        <n v="387128"/>
        <n v="193565"/>
        <n v="231992"/>
        <n v="244145"/>
        <n v="840160"/>
        <n v="90686"/>
        <n v="107225"/>
        <n v="97298"/>
        <n v="154945"/>
        <n v="304972"/>
        <n v="298779"/>
        <n v="23827"/>
        <n v="31009"/>
        <n v="23946"/>
        <n v="18641"/>
        <n v="132301"/>
        <n v="150350"/>
        <n v="175022"/>
        <n v="168638"/>
        <n v="198180"/>
        <n v="155422"/>
        <n v="144789"/>
        <n v="147530"/>
        <n v="133163"/>
        <n v="131940"/>
        <n v="171398"/>
        <n v="143973"/>
        <n v="142452"/>
        <n v="174135"/>
        <n v="198117"/>
        <n v="14018"/>
        <n v="199335"/>
        <n v="192224"/>
        <n v="198892"/>
        <n v="154321"/>
        <n v="197944"/>
        <n v="191271"/>
        <n v="235976"/>
        <n v="228884"/>
        <n v="423688"/>
        <n v="196397"/>
        <n v="192602"/>
        <n v="219262"/>
        <n v="227509"/>
        <n v="302118"/>
        <n v="2169037"/>
        <n v="1303"/>
        <n v="272"/>
        <n v="38448086"/>
        <n v="42292034"/>
        <n v="46283722"/>
        <n v="42732557"/>
        <n v="61119598"/>
        <n v="34973765"/>
        <n v="28752717"/>
        <n v="33644390"/>
        <n v="46251271"/>
        <n v="45725260"/>
        <n v="35719647"/>
        <n v="29696073"/>
        <n v="20902961"/>
        <n v="23460715"/>
        <n v="34378357"/>
        <n v="1339282"/>
        <n v="16945750"/>
        <n v="18856627"/>
        <n v="24280417"/>
        <n v="18697624"/>
        <n v="19571592"/>
        <n v="17617658"/>
        <n v="21444741"/>
        <n v="24656763"/>
        <n v="39018679"/>
        <n v="49801381"/>
        <n v="26657467"/>
        <n v="35785841"/>
        <n v="19811847"/>
        <n v="25535701"/>
        <n v="32120739"/>
        <n v="1331517"/>
        <n v="575838"/>
        <n v="624315"/>
        <n v="558784"/>
        <n v="621783"/>
        <n v="632052"/>
        <n v="580702"/>
        <n v="556928"/>
        <n v="591442"/>
        <n v="564420"/>
        <n v="539344"/>
        <n v="684871"/>
        <n v="657297"/>
        <n v="689382"/>
        <n v="707045"/>
        <n v="641796"/>
        <n v="44256"/>
        <n v="335768"/>
        <n v="318739"/>
        <n v="337929"/>
        <n v="300653"/>
        <n v="338363"/>
        <n v="277685"/>
        <n v="287163"/>
        <n v="303243"/>
        <n v="364024"/>
        <n v="286814"/>
        <n v="341134"/>
        <n v="298708"/>
        <n v="585911"/>
        <n v="614333"/>
        <n v="564957"/>
        <n v="27168"/>
        <n v="120492"/>
        <n v="118086"/>
        <n v="116087"/>
        <n v="117680"/>
        <n v="147979"/>
        <n v="195542"/>
        <n v="331699"/>
        <n v="670342"/>
        <n v="868982"/>
        <n v="368951"/>
        <n v="468537"/>
        <n v="262036"/>
        <n v="247015"/>
        <n v="159832"/>
        <n v="178442"/>
        <n v="15889"/>
        <n v="281090"/>
        <n v="308205"/>
        <n v="325245"/>
        <n v="310146"/>
        <n v="342868"/>
        <n v="423116"/>
        <n v="375750"/>
        <n v="439321"/>
        <n v="387000"/>
        <n v="367383"/>
        <n v="364709"/>
        <n v="340936"/>
        <n v="332353"/>
        <n v="339755"/>
        <n v="368331"/>
        <n v="25544"/>
        <n v="3126176"/>
        <n v="3622060"/>
        <n v="2855018"/>
        <n v="1914437"/>
        <n v="3560226"/>
        <n v="3082129"/>
        <n v="3074938"/>
        <n v="1528086"/>
        <n v="105719"/>
        <n v="82292"/>
        <n v="81990"/>
        <n v="64339"/>
        <n v="94276"/>
        <n v="107546"/>
        <n v="98140"/>
        <n v="4199"/>
        <n v="712279"/>
        <n v="735307"/>
        <n v="874553"/>
        <n v="726287"/>
        <n v="784720"/>
        <n v="605193"/>
        <n v="671049"/>
        <n v="742604"/>
        <n v="776550"/>
        <n v="952049"/>
        <n v="751742"/>
        <n v="691703"/>
        <n v="1158652"/>
        <n v="1776793"/>
        <n v="1582277"/>
        <n v="81521"/>
        <n v="10124815"/>
        <n v="11190234"/>
        <n v="11894769"/>
        <n v="11273274"/>
        <n v="12586361"/>
        <n v="11566995"/>
        <n v="11819706"/>
        <n v="13811975"/>
        <n v="19825631"/>
        <n v="18589309"/>
        <n v="9817490"/>
        <n v="8493196"/>
        <n v="8988115"/>
        <n v="8177381"/>
        <n v="16111"/>
        <n v="233861"/>
        <n v="268488"/>
        <n v="164571"/>
        <n v="370660"/>
        <n v="420162"/>
        <n v="300423"/>
        <n v="331792"/>
        <n v="446768"/>
        <n v="297398"/>
        <n v="305131"/>
        <n v="300141"/>
        <n v="14522"/>
        <n v="60284"/>
        <n v="72831"/>
        <n v="84362"/>
        <n v="62386"/>
        <n v="67965"/>
        <n v="91633"/>
        <n v="112423"/>
        <n v="60887"/>
        <n v="53036"/>
        <n v="36497"/>
        <n v="61394"/>
        <n v="70067"/>
        <n v="52749"/>
        <n v="46990"/>
        <n v="78812"/>
        <n v="3425"/>
        <n v="1055428"/>
        <n v="1078021"/>
        <n v="1244342"/>
        <n v="1114647"/>
        <n v="1245647"/>
        <n v="1321829"/>
        <n v="1154913"/>
        <n v="1231032"/>
        <n v="1305142"/>
        <n v="899276"/>
        <n v="1288748"/>
        <n v="737011"/>
        <n v="21724"/>
        <n v="25998"/>
        <n v="26372"/>
        <n v="1837"/>
        <n v="198771873"/>
        <n v="208926359"/>
        <n v="215121778"/>
        <n v="195054853"/>
        <n v="219555340"/>
        <n v="43051542"/>
        <n v="44508320"/>
        <n v="47262110"/>
        <n v="46284112"/>
        <n v="36087172"/>
        <n v="48008958"/>
        <n v="46924960"/>
        <n v="49900404"/>
        <n v="45870859"/>
        <n v="4540"/>
        <n v="18564499"/>
        <n v="1552001"/>
        <n v="740"/>
        <n v="376"/>
        <n v="9885441"/>
        <n v="11678399"/>
        <n v="12732299"/>
        <n v="12087568"/>
        <n v="12992133"/>
        <n v="4419317"/>
        <n v="5106499"/>
        <n v="5539459"/>
        <n v="5698083"/>
        <n v="4734982"/>
        <n v="6258824"/>
        <n v="6348112"/>
        <n v="6860329"/>
        <n v="6523420"/>
        <n v="215"/>
        <n v="9091679"/>
        <n v="9287228"/>
        <n v="10040042"/>
        <n v="9773522"/>
        <n v="11782591"/>
        <n v="12388244"/>
        <n v="9414891"/>
        <n v="827"/>
        <n v="2117436"/>
        <n v="2183256"/>
        <n v="1997330"/>
        <n v="1749783"/>
        <n v="1326811"/>
        <n v="1629802"/>
        <n v="1449686"/>
        <n v="1504535"/>
        <n v="1415699"/>
        <n v="1191808"/>
        <n v="1461921"/>
        <n v="1401275"/>
        <n v="1926360"/>
        <n v="2440535"/>
        <n v="1798458"/>
        <n v="84854"/>
        <n v="4248562"/>
        <n v="4108921"/>
        <n v="4100073"/>
        <n v="4852238"/>
        <n v="4914649"/>
        <n v="4476469"/>
        <n v="4792401"/>
        <n v="5403873"/>
        <n v="5975242"/>
        <n v="4836331"/>
        <n v="9482428"/>
        <n v="6362082"/>
        <n v="9503293"/>
        <n v="4711638"/>
        <n v="1057"/>
        <n v="925323"/>
        <n v="975321"/>
        <n v="889481"/>
        <n v="997050"/>
        <n v="1068059"/>
        <n v="912830"/>
        <n v="906284"/>
        <n v="860628"/>
        <n v="880740"/>
        <n v="734402"/>
        <n v="1435608"/>
        <n v="960236"/>
        <n v="418502"/>
        <n v="242390"/>
        <n v="269064"/>
        <n v="14105"/>
        <n v="1204741"/>
        <n v="1280365"/>
        <n v="1164014"/>
        <n v="1354748"/>
        <n v="1828538"/>
        <n v="1146712"/>
        <n v="988234"/>
        <n v="890750"/>
        <n v="613652"/>
        <n v="22922"/>
        <n v="14431"/>
        <n v="3249"/>
        <n v="3507"/>
        <n v="3324"/>
        <n v="3866"/>
        <n v="224"/>
        <n v="782656"/>
        <n v="800118"/>
        <n v="743901"/>
        <n v="722262"/>
        <n v="750989"/>
        <n v="790426"/>
        <n v="652177"/>
        <n v="635621"/>
        <n v="582762"/>
        <n v="548153"/>
        <n v="884652"/>
        <n v="791565"/>
        <n v="486955"/>
        <n v="429163"/>
        <n v="392165"/>
        <n v="22969"/>
        <n v="5357487"/>
        <n v="6335850"/>
        <n v="6342473"/>
        <n v="5964555"/>
        <n v="5748230"/>
        <n v="5416208"/>
        <n v="5032854"/>
        <n v="5222511"/>
        <n v="4600297"/>
        <n v="3684455"/>
        <n v="5083764"/>
        <n v="4260607"/>
        <n v="6929989"/>
        <n v="10228772"/>
        <n v="9701254"/>
        <n v="505582"/>
        <n v="207336"/>
        <n v="426770"/>
        <n v="403957"/>
        <n v="409963"/>
        <n v="474887"/>
        <n v="402280"/>
        <n v="413040"/>
        <n v="650356"/>
        <n v="677363"/>
        <n v="757510"/>
        <n v="607409"/>
        <n v="581297"/>
        <n v="845262"/>
        <n v="2674982"/>
        <n v="2893498"/>
        <n v="102282"/>
        <n v="99981"/>
        <n v="50461"/>
        <n v="14244"/>
        <n v="10495"/>
        <n v="10751"/>
        <n v="8180"/>
        <n v="4697"/>
        <n v="4700"/>
        <n v="5950"/>
        <n v="4774"/>
        <n v="3906"/>
        <n v="3400"/>
        <n v="3493"/>
        <n v="370253"/>
        <n v="394838"/>
        <n v="389453"/>
        <n v="401238"/>
        <n v="439228"/>
        <n v="388001"/>
        <n v="381811"/>
        <n v="409686"/>
        <n v="413238"/>
        <n v="313966"/>
        <n v="385548"/>
        <n v="385739"/>
        <n v="390428"/>
        <n v="413332"/>
        <n v="356220"/>
        <n v="22247"/>
        <n v="6557885"/>
        <n v="1701263"/>
        <n v="374"/>
        <n v="254"/>
        <n v="1486700"/>
        <n v="171039537"/>
        <n v="227452520"/>
        <n v="190787521"/>
        <n v="164894358"/>
        <n v="170634241"/>
        <n v="146265091"/>
        <n v="126924073"/>
        <n v="187063858"/>
        <n v="173657003"/>
        <n v="108157893"/>
        <n v="38055076"/>
        <n v="64402203"/>
        <n v="4776946"/>
        <n v="64792"/>
        <n v="120635"/>
        <n v="194503"/>
        <n v="193534"/>
        <n v="179934"/>
        <n v="154272"/>
        <n v="130858"/>
        <n v="43176"/>
        <n v="30176"/>
        <n v="21973"/>
        <n v="4827"/>
        <n v="2669684"/>
        <n v="2285512"/>
        <n v="2769608"/>
        <n v="3045974"/>
        <n v="3019067"/>
        <n v="2105230"/>
        <n v="1803313"/>
        <n v="2145572"/>
        <n v="2068630"/>
        <n v="2641066"/>
        <n v="2624336"/>
        <n v="2509455"/>
        <n v="1676911"/>
        <n v="2141475"/>
        <n v="2163022"/>
        <n v="142373"/>
        <n v="1152492"/>
        <n v="1058159"/>
        <n v="1085648"/>
        <n v="1021458"/>
        <n v="1025319"/>
        <n v="950464"/>
        <n v="838460"/>
        <n v="839054"/>
        <n v="561660"/>
        <n v="715068"/>
        <n v="1518255"/>
        <n v="1170813"/>
        <n v="281296"/>
        <n v="72685"/>
        <n v="78908"/>
        <n v="4736"/>
        <n v="43050"/>
        <n v="64827"/>
        <n v="48954"/>
        <n v="37940"/>
        <n v="35172"/>
        <n v="24234"/>
        <n v="17596"/>
        <n v="14239"/>
        <n v="12719"/>
        <n v="4558"/>
        <n v="741"/>
        <n v="505"/>
        <n v="1034"/>
        <n v="872"/>
        <n v="3029271"/>
        <n v="5878682"/>
        <n v="3438571"/>
        <n v="4691674"/>
        <n v="4600271"/>
        <n v="2910840"/>
        <n v="3957171"/>
        <n v="4585392"/>
        <n v="7158632"/>
        <n v="8677030"/>
        <n v="3610188"/>
        <n v="4202311"/>
        <n v="5564479"/>
        <n v="10746768"/>
        <n v="10634561"/>
        <n v="364234"/>
        <n v="240828"/>
        <n v="248889"/>
        <n v="346207"/>
        <n v="518260"/>
        <n v="406566"/>
        <n v="372822"/>
        <n v="240114"/>
        <n v="201274"/>
        <n v="159411"/>
        <n v="142713"/>
        <n v="227955"/>
        <n v="238783"/>
        <n v="188782"/>
        <n v="140669"/>
        <n v="301519"/>
        <n v="18703"/>
        <n v="195770"/>
        <n v="150895"/>
        <n v="182910"/>
        <n v="183649"/>
        <n v="192325"/>
        <n v="184826"/>
        <n v="200386"/>
        <n v="195559"/>
        <n v="164231"/>
        <n v="167499"/>
        <n v="241176"/>
        <n v="234304"/>
        <n v="364967"/>
        <n v="594082"/>
        <n v="1783"/>
        <n v="392339"/>
        <n v="439577"/>
        <n v="478540"/>
        <n v="494449"/>
        <n v="551166"/>
        <n v="298963"/>
        <n v="301860"/>
        <n v="421469"/>
        <n v="385396"/>
        <n v="314073"/>
        <n v="432413"/>
        <n v="348097"/>
        <n v="288783"/>
        <n v="275060"/>
        <n v="470149"/>
        <n v="522190"/>
        <n v="514524"/>
        <n v="488167"/>
        <n v="521109"/>
        <n v="495731"/>
        <n v="499410"/>
        <n v="567512"/>
        <n v="525634"/>
        <n v="380326"/>
        <n v="614139"/>
        <n v="281131"/>
        <n v="47785"/>
        <n v="38127"/>
        <n v="32788"/>
        <n v="2489"/>
        <n v="2301"/>
        <n v="1385"/>
        <n v="1407"/>
        <n v="3290"/>
        <n v="3412"/>
        <n v="2365"/>
        <n v="2372"/>
        <n v="2307"/>
        <n v="1327"/>
        <n v="1560"/>
        <n v="630"/>
        <n v="238283"/>
        <n v="229357"/>
        <n v="269104"/>
        <n v="293501"/>
        <n v="306826"/>
        <n v="306131"/>
        <n v="557437"/>
        <n v="404727"/>
        <n v="279208"/>
        <n v="317263"/>
        <n v="306610"/>
        <n v="240819"/>
        <n v="215254"/>
        <n v="247921"/>
        <n v="251772"/>
        <n v="17455"/>
        <n v="568204"/>
        <n v="695872"/>
        <n v="681073"/>
        <n v="711521"/>
        <n v="764128"/>
        <n v="662606"/>
        <n v="636306"/>
        <n v="547780"/>
        <n v="825032"/>
        <n v="627484"/>
        <n v="593803"/>
        <n v="492555"/>
        <n v="484092"/>
        <n v="871267"/>
        <n v="844997"/>
        <n v="60653"/>
        <n v="946315"/>
        <n v="1019245"/>
        <n v="1113203"/>
        <n v="1529864"/>
        <n v="1232242"/>
        <n v="1128730"/>
        <n v="1201020"/>
        <n v="1385754"/>
        <n v="1623932"/>
        <n v="1853173"/>
        <n v="1538604"/>
        <n v="1524618"/>
        <n v="1363293"/>
        <n v="2373386"/>
        <n v="2145579"/>
        <n v="97053"/>
        <n v="1669440"/>
        <n v="13565440"/>
        <n v="6882915"/>
        <n v="28252170"/>
        <n v="36173787"/>
        <n v="24906631"/>
        <n v="17987558"/>
        <n v="20690161"/>
        <n v="6964363"/>
        <n v="8028600"/>
        <n v="5757654"/>
        <n v="5879749"/>
        <n v="5422011"/>
        <n v="1981525"/>
        <n v="5435537"/>
        <n v="401999"/>
        <n v="878315"/>
        <n v="1718613"/>
        <n v="2338182"/>
        <n v="2179883"/>
        <n v="2279129"/>
        <n v="1687192"/>
        <n v="1262440"/>
        <n v="1266953"/>
        <n v="424771"/>
        <n v="733"/>
        <n v="459272"/>
        <n v="479063"/>
        <n v="501288"/>
        <n v="492328"/>
        <n v="647082"/>
        <n v="590760"/>
        <n v="500818"/>
        <n v="509649"/>
        <n v="427774"/>
        <n v="382136"/>
        <n v="562468"/>
        <n v="627347"/>
        <n v="575445"/>
        <n v="610616"/>
        <n v="560936"/>
        <n v="35614"/>
        <n v="2297394"/>
        <n v="2239296"/>
        <n v="1400755"/>
        <n v="1386673"/>
        <n v="2241370"/>
        <n v="2669089"/>
        <n v="3196740"/>
        <n v="3267150"/>
        <n v="2746162"/>
        <n v="1607626"/>
        <n v="1455625"/>
        <n v="471088"/>
        <n v="253789"/>
        <n v="261204"/>
        <n v="347341"/>
        <n v="25517"/>
        <n v="1208869"/>
        <n v="722878"/>
        <n v="454906"/>
        <n v="394069"/>
        <n v="598524"/>
        <n v="812791"/>
        <n v="850335"/>
        <n v="621144"/>
        <n v="436132"/>
        <n v="304363"/>
        <n v="1087917"/>
        <n v="814452"/>
        <n v="1112132"/>
        <n v="1622382"/>
        <n v="1111447"/>
        <n v="63211"/>
        <n v="716702"/>
        <n v="1272697"/>
        <n v="1722059"/>
        <n v="1574821"/>
        <n v="1543528"/>
        <n v="1326258"/>
        <n v="1261056"/>
        <n v="1183410"/>
        <n v="1369898"/>
        <n v="600954"/>
        <n v="401995"/>
        <n v="376836"/>
        <n v="497836"/>
        <n v="458445"/>
        <n v="300169"/>
        <n v="296"/>
        <n v="741505"/>
        <n v="1007292"/>
        <n v="833801"/>
        <n v="933175"/>
        <n v="771993"/>
        <n v="764649"/>
        <n v="768505"/>
        <n v="1233160"/>
        <n v="940689"/>
        <n v="562617"/>
        <n v="774895"/>
        <n v="737691"/>
        <n v="957148"/>
        <n v="975582"/>
        <n v="70002"/>
        <n v="44902"/>
        <n v="234068"/>
        <n v="165417"/>
        <n v="167764"/>
        <n v="268927"/>
        <n v="131712"/>
        <n v="155610"/>
        <n v="182778"/>
        <n v="220005"/>
        <n v="168178"/>
        <n v="330643"/>
        <n v="366038"/>
        <n v="502871"/>
        <n v="319560"/>
        <n v="20394"/>
        <n v="684915"/>
        <n v="1252468"/>
        <n v="1023498"/>
        <n v="1063661"/>
        <n v="1081037"/>
        <n v="1237967"/>
        <n v="1306045"/>
        <n v="1560062"/>
        <n v="1576648"/>
        <n v="1727669"/>
        <n v="2203880"/>
        <n v="1919806"/>
        <n v="2087375"/>
        <n v="2318753"/>
        <n v="2163824"/>
        <n v="90776"/>
        <n v="1124"/>
        <n v="160378"/>
        <n v="606232"/>
        <n v="525692"/>
        <n v="564807"/>
        <n v="505616"/>
        <n v="695701"/>
        <n v="1148760"/>
        <n v="1222031"/>
        <n v="790176"/>
        <n v="857894"/>
        <n v="769880"/>
        <n v="630275"/>
        <n v="705568"/>
        <n v="723043"/>
        <n v="39769"/>
        <n v="5695734"/>
        <n v="1498318"/>
        <n v="92"/>
        <n v="1660923"/>
        <n v="4196889"/>
        <n v="19962205"/>
        <n v="6110275"/>
        <n v="9401529"/>
        <n v="12088650"/>
        <n v="16517052"/>
        <n v="646080"/>
        <n v="141531"/>
        <n v="1102880"/>
        <n v="1793366"/>
        <n v="2237498"/>
        <n v="1821837"/>
        <n v="1963015"/>
        <n v="1844305"/>
        <n v="2470879"/>
        <n v="2588746"/>
        <n v="2107289"/>
        <n v="3672773"/>
        <n v="3418957"/>
        <n v="6860482"/>
        <n v="8816114"/>
        <n v="6924289"/>
        <n v="200724"/>
        <n v="100438"/>
        <n v="183016"/>
        <n v="165300"/>
        <n v="153824"/>
        <n v="101046"/>
        <n v="167315"/>
        <n v="117040"/>
        <n v="215007"/>
        <n v="133498"/>
        <n v="115779"/>
        <n v="105178"/>
        <n v="127746"/>
        <n v="336049"/>
        <n v="324728"/>
        <n v="18204"/>
        <n v="69868"/>
        <n v="230863"/>
        <n v="89807"/>
        <n v="28111"/>
        <n v="12904"/>
        <n v="9052"/>
        <n v="11903"/>
        <n v="9274"/>
        <n v="9606"/>
        <n v="12110"/>
        <n v="11565"/>
        <n v="1049"/>
        <n v="352192"/>
        <n v="412500"/>
        <n v="400718"/>
        <n v="445636"/>
        <n v="474066"/>
        <n v="75885"/>
        <n v="110717"/>
        <n v="405760"/>
        <n v="392643"/>
        <n v="524585"/>
        <n v="499096"/>
        <n v="288458"/>
        <n v="293986"/>
        <n v="386856"/>
        <n v="19378"/>
        <n v="310432"/>
        <n v="492499"/>
        <n v="653154"/>
        <n v="833543"/>
        <n v="908610"/>
        <n v="888905"/>
        <n v="1528782"/>
        <n v="849088"/>
        <n v="292418"/>
        <n v="1237201"/>
        <n v="1442560"/>
        <n v="4542082"/>
        <n v="5415675"/>
        <n v="3415507"/>
        <n v="1766"/>
        <n v="16727"/>
        <n v="25879"/>
        <n v="30308"/>
        <n v="34265"/>
        <n v="11524"/>
        <n v="1494"/>
        <n v="1199"/>
        <n v="77754"/>
        <n v="745443"/>
        <n v="494131"/>
        <n v="373484"/>
        <n v="532056"/>
        <n v="964489"/>
        <n v="808390"/>
        <n v="1185362"/>
        <n v="425245"/>
        <n v="390365"/>
        <n v="749244"/>
        <n v="1009815"/>
        <n v="1286717"/>
        <n v="41221"/>
        <n v="4832247"/>
        <n v="5728700"/>
        <n v="6214597"/>
        <n v="7061912"/>
        <n v="7018398"/>
        <n v="7268491"/>
        <n v="6227053"/>
        <n v="7054153"/>
        <n v="15687327"/>
        <n v="8878302"/>
        <n v="4192"/>
        <n v="260491"/>
        <n v="2655433"/>
        <n v="4726569"/>
        <n v="3258895"/>
        <n v="4001947"/>
        <n v="7534658"/>
        <n v="10492520"/>
        <n v="7826167"/>
        <n v="7941882"/>
        <n v="7077047"/>
        <n v="9543837"/>
        <n v="12502016"/>
        <n v="8782871"/>
        <n v="351132"/>
        <n v="92705"/>
        <n v="529284"/>
        <n v="533138"/>
        <n v="527054"/>
        <n v="483721"/>
        <n v="435251"/>
        <n v="325570"/>
        <n v="255861"/>
        <n v="364580"/>
        <n v="339198"/>
        <n v="336895"/>
        <n v="359035"/>
        <n v="365618"/>
        <n v="26641"/>
        <n v="8271"/>
        <n v="5313056"/>
        <n v="4816104"/>
        <n v="4240000"/>
        <n v="4129788"/>
        <n v="4058251"/>
        <n v="3432123"/>
        <n v="3636683"/>
        <n v="4042457"/>
        <n v="5537626"/>
        <n v="11791940"/>
        <n v="18100810"/>
        <n v="1022204"/>
        <n v="4104506"/>
        <n v="7381817"/>
        <n v="7719185"/>
        <n v="7215121"/>
        <n v="8580439"/>
        <n v="9218506"/>
        <n v="17175499"/>
        <n v="21004514"/>
        <n v="11436085"/>
        <n v="13294562"/>
        <n v="8626868"/>
        <n v="10473496"/>
        <n v="12499685"/>
        <n v="519272"/>
        <n v="218977"/>
        <n v="492074"/>
        <n v="521701"/>
        <n v="381429"/>
        <n v="193895"/>
        <n v="73807"/>
        <n v="145969"/>
        <n v="154185"/>
        <n v="160591"/>
        <n v="102823"/>
        <n v="89902"/>
        <n v="88445"/>
        <n v="156518"/>
        <n v="194963"/>
        <n v="196340"/>
        <n v="216681"/>
        <n v="207387"/>
        <n v="13322"/>
        <n v="391000"/>
        <n v="1017294"/>
        <n v="1080332"/>
        <n v="633844"/>
        <n v="462339"/>
        <n v="1108273"/>
        <n v="828968"/>
        <n v="381263"/>
        <n v="169598"/>
        <n v="182996"/>
        <n v="16726"/>
        <n v="157932"/>
        <n v="954379"/>
        <n v="965276"/>
        <n v="1419243"/>
        <n v="1556191"/>
        <n v="1178818"/>
        <n v="963190"/>
        <n v="1133104"/>
        <n v="1609502"/>
        <n v="367137"/>
        <n v="1116030"/>
        <n v="13758174"/>
        <n v="16807396"/>
        <n v="36633150"/>
        <n v="44780007"/>
        <n v="22660166"/>
        <n v="29033298"/>
        <n v="14910897"/>
        <n v="22072199"/>
        <n v="27169668"/>
        <n v="1225062"/>
        <n v="5910170"/>
        <n v="10542051"/>
        <n v="11017153"/>
        <n v="11118143"/>
        <n v="10161058"/>
        <n v="8425385"/>
        <n v="3591"/>
        <n v="950"/>
        <n v="217219"/>
        <n v="357890"/>
        <n v="645594"/>
        <n v="241585"/>
        <n v="372241"/>
        <n v="612486"/>
        <n v="350954"/>
        <n v="404635"/>
        <n v="855140"/>
        <n v="23568"/>
        <n v="25236"/>
        <n v="4341539"/>
        <n v="4904135"/>
        <n v="4871436"/>
        <n v="4444067"/>
        <n v="3762541"/>
        <n v="5694036"/>
        <n v="5424239"/>
        <n v="5364759"/>
        <n v="5953638"/>
        <n v="5913609"/>
        <n v="410819"/>
        <n v="183934"/>
        <n v="715814"/>
        <n v="794995"/>
        <n v="883668"/>
        <n v="850156"/>
        <n v="568965"/>
        <n v="809701"/>
        <n v="737263"/>
        <n v="603203"/>
        <n v="691371"/>
        <n v="690028"/>
        <n v="37716"/>
        <n v="203834"/>
        <n v="619729"/>
        <n v="2178956"/>
        <n v="2611104"/>
        <n v="543645"/>
        <n v="519497"/>
        <n v="1278194"/>
        <n v="1976208"/>
        <n v="1632218"/>
        <n v="78761"/>
        <n v="2719950"/>
        <n v="2913671"/>
        <n v="2850159"/>
        <n v="2665307"/>
        <n v="2604368"/>
        <n v="3434568"/>
        <n v="3119643"/>
        <n v="2466747"/>
        <n v="2102950"/>
        <n v="2821210"/>
        <n v="252224"/>
        <n v="1954910"/>
        <n v="10850317"/>
        <n v="12917413"/>
        <n v="19348823"/>
        <n v="27746910"/>
        <n v="12633141"/>
        <n v="12402032"/>
        <n v="14166348"/>
        <n v="23134213"/>
        <n v="25617050"/>
        <n v="849871"/>
        <n v="588877"/>
        <n v="577907"/>
        <n v="866457"/>
        <n v="856114"/>
        <n v="549504"/>
        <n v="416594"/>
        <n v="782970"/>
        <n v="568756"/>
        <n v="1384504"/>
        <n v="13198"/>
        <n v="1460948"/>
        <n v="3377806"/>
        <n v="3773338"/>
        <n v="4309216"/>
        <n v="4967655"/>
        <n v="4109907"/>
        <n v="2861062"/>
        <n v="3043855"/>
        <n v="5344583"/>
        <n v="6941284"/>
        <n v="283721"/>
        <n v="2707524"/>
        <n v="4846724"/>
        <n v="5560911"/>
        <n v="5139119"/>
        <n v="4279585"/>
        <n v="4168059"/>
        <n v="3892241"/>
        <n v="818137"/>
        <n v="142927"/>
        <n v="599215"/>
        <n v="720566"/>
        <n v="507083"/>
        <n v="385836"/>
        <n v="318906"/>
        <n v="381622"/>
        <n v="335979"/>
        <n v="418061"/>
        <n v="14794"/>
        <n v="80634"/>
        <n v="274517"/>
        <n v="270385"/>
        <n v="295947"/>
        <n v="235076"/>
        <n v="323814"/>
        <n v="317039"/>
        <n v="329783"/>
        <n v="419842"/>
        <n v="554407"/>
        <n v="35696"/>
        <n v="675699"/>
        <n v="690489"/>
        <n v="1444483"/>
        <n v="903513"/>
        <n v="669163"/>
        <n v="457717"/>
        <n v="396124"/>
        <n v="332197"/>
        <n v="898490"/>
        <n v="65547"/>
        <n v="512783"/>
        <n v="1207228"/>
        <n v="1257135"/>
        <n v="1196598"/>
        <n v="1254458"/>
        <n v="504592"/>
        <n v="88453"/>
        <n v="428766"/>
        <n v="1200328"/>
        <n v="1305046"/>
        <n v="1121173"/>
        <n v="1310828"/>
        <n v="1177139"/>
        <n v="983332"/>
        <n v="899156"/>
        <n v="1279599"/>
        <n v="39974"/>
        <n v="9621"/>
        <n v="280989"/>
        <n v="239162"/>
        <n v="174506"/>
        <n v="235292"/>
        <n v="243432"/>
        <n v="300499"/>
        <n v="196641"/>
        <n v="164730"/>
        <n v="9349"/>
        <n v="4069599"/>
        <n v="28276564"/>
        <n v="25609072"/>
        <n v="20684736"/>
        <n v="27645072"/>
        <n v="22061753"/>
        <n v="38553425"/>
        <n v="34522866"/>
        <n v="28251464"/>
        <n v="2139060"/>
        <n v="1646585"/>
        <n v="12511336"/>
        <n v="12009051"/>
        <n v="10977349"/>
        <n v="14777590"/>
        <n v="12045955"/>
        <n v="19343526"/>
        <n v="18479882"/>
        <n v="14261859"/>
        <n v="940115"/>
        <n v="1037782"/>
        <n v="8532159"/>
        <n v="7711308"/>
        <n v="7580432"/>
        <n v="8771315"/>
        <n v="8123068"/>
        <n v="11373227"/>
        <n v="9238310"/>
        <n v="8987976"/>
        <n v="673984"/>
        <n v="14240524"/>
        <n v="17075152"/>
        <n v="14696522"/>
        <n v="20107078"/>
        <n v="17876218"/>
        <n v="30124808"/>
        <n v="25761712"/>
        <n v="18679407"/>
        <n v="1185240"/>
        <n v="54380"/>
        <n v="344501"/>
        <n v="455611"/>
        <n v="332847"/>
        <n v="324779"/>
        <n v="304754"/>
        <n v="219500"/>
        <n v="216340"/>
        <n v="287688"/>
        <n v="26347"/>
        <n v="281299"/>
        <n v="1063177"/>
        <n v="1875109"/>
        <n v="1414040"/>
        <n v="1798643"/>
        <n v="1673684"/>
        <n v="1196330"/>
        <n v="851971"/>
        <n v="1584207"/>
        <n v="80702"/>
        <n v="2012010"/>
        <n v="2499504"/>
        <n v="2702469"/>
        <n v="2945737"/>
        <n v="2687685"/>
        <n v="2871922"/>
        <n v="4644335"/>
        <n v="3401241"/>
        <n v="100964"/>
        <n v="704024"/>
        <n v="72631449"/>
        <n v="53854106"/>
        <n v="44220093"/>
        <n v="60489479"/>
        <n v="51411749"/>
        <n v="99984286"/>
        <n v="83783980"/>
        <n v="78155564"/>
        <n v="6779504"/>
        <n v="494684"/>
        <n v="1084335"/>
        <n v="967807"/>
        <n v="715555"/>
        <n v="667875"/>
        <n v="1124260"/>
        <n v="2233250"/>
        <n v="2689284"/>
        <n v="106596"/>
        <n v="1701587"/>
        <n v="3701629"/>
        <n v="4862796"/>
        <n v="3282177"/>
        <n v="2537398"/>
        <n v="2223242"/>
        <n v="1927211"/>
        <n v="1580716"/>
        <n v="139833"/>
        <n v="253032"/>
        <n v="1006893"/>
        <n v="1160437"/>
        <n v="1123238"/>
        <n v="785211"/>
        <n v="1461314"/>
        <n v="1808217"/>
        <n v="1534375"/>
        <n v="85853"/>
        <n v="4775191"/>
        <n v="3621102"/>
        <n v="4598710"/>
        <n v="3561374"/>
        <n v="4250276"/>
        <n v="956970"/>
        <n v="606886"/>
        <n v="29555"/>
        <n v="3268437"/>
        <n v="17085486"/>
        <n v="9694625"/>
        <n v="7594572"/>
        <n v="6308891"/>
        <n v="5764063"/>
        <n v="7013540"/>
        <n v="6426237"/>
        <n v="446455"/>
        <n v="39054907"/>
        <n v="46611610"/>
        <n v="42159090"/>
        <n v="36253222"/>
        <n v="36498957"/>
        <n v="33851254"/>
        <n v="41360280"/>
        <n v="1863656"/>
        <n v="74401"/>
        <n v="714843"/>
        <n v="375725"/>
        <n v="432121"/>
        <n v="271996"/>
        <n v="460696"/>
        <n v="722528"/>
        <n v="696486"/>
        <n v="35135"/>
        <n v="105695"/>
        <n v="144879"/>
        <n v="179461"/>
        <n v="184674"/>
        <n v="193376"/>
        <n v="222149"/>
        <n v="218645"/>
        <n v="11956"/>
        <n v="1467"/>
        <n v="24178"/>
        <n v="20356"/>
        <n v="30794"/>
        <n v="31083"/>
        <n v="33523"/>
        <n v="41059"/>
        <n v="43541"/>
        <n v="3461"/>
        <n v="3080614"/>
        <n v="4889330"/>
        <n v="4394694"/>
        <n v="3786371"/>
        <n v="3607774"/>
        <n v="4457767"/>
        <n v="4268331"/>
        <n v="171727"/>
        <n v="154501"/>
        <n v="356578"/>
        <n v="875540"/>
        <n v="417535"/>
        <n v="330168"/>
        <n v="431617"/>
        <n v="462378"/>
        <n v="19285"/>
        <n v="2699461"/>
        <n v="3985615"/>
        <n v="6902410"/>
        <n v="7536129"/>
        <n v="8133223"/>
        <n v="5939735"/>
        <n v="5341714"/>
        <n v="564792"/>
        <n v="1004823"/>
        <n v="1381120"/>
        <n v="1234093"/>
        <n v="1084977"/>
        <n v="940230"/>
        <n v="1208088"/>
        <n v="1404869"/>
        <n v="56611"/>
        <n v="80157"/>
        <n v="122445"/>
        <n v="115249"/>
        <n v="145145"/>
        <n v="191289"/>
        <n v="292761"/>
        <n v="225684"/>
        <n v="13698"/>
        <n v="6580"/>
        <n v="4424"/>
        <n v="2507"/>
        <n v="3583"/>
        <n v="965"/>
        <n v="114815"/>
        <n v="159461"/>
        <n v="138606"/>
        <n v="115515"/>
        <n v="106381"/>
        <n v="103037"/>
        <n v="7713"/>
        <n v="147900"/>
        <n v="243549"/>
        <n v="142761"/>
        <n v="231524"/>
        <n v="1053324"/>
        <n v="2489030"/>
        <n v="1223204"/>
        <n v="71333"/>
        <n v="744450"/>
        <n v="2355053"/>
        <n v="3387517"/>
        <n v="2447812"/>
        <n v="1831763"/>
        <n v="1515213"/>
        <n v="60330"/>
        <n v="3484664"/>
        <n v="5925660"/>
        <n v="5939647"/>
        <n v="2467139"/>
        <n v="1524593"/>
        <n v="566350"/>
        <n v="21312"/>
        <n v="6426"/>
        <n v="233430"/>
        <n v="197077"/>
        <n v="69381"/>
        <n v="18061"/>
        <n v="8977"/>
        <n v="882"/>
        <n v="43356"/>
        <n v="393613"/>
        <n v="377861"/>
        <n v="359704"/>
        <n v="435593"/>
        <n v="482192"/>
        <n v="29717"/>
        <n v="506334"/>
        <n v="293213"/>
        <n v="167804"/>
        <n v="166571"/>
        <n v="7875"/>
        <n v="298613"/>
        <n v="762221"/>
        <n v="366786"/>
        <n v="210725"/>
        <n v="172838"/>
        <n v="10935"/>
        <n v="258497"/>
        <n v="330141"/>
        <n v="183134"/>
        <n v="113662"/>
        <n v="113321"/>
        <n v="6823"/>
        <n v="37124"/>
        <n v="47736"/>
        <n v="23110"/>
        <n v="13083"/>
        <n v="14245"/>
        <n v="895"/>
        <n v="6341167"/>
        <n v="10528619"/>
        <n v="11086143"/>
        <n v="9708114"/>
        <n v="11011700"/>
        <n v="620321"/>
        <n v="93744"/>
        <n v="594128"/>
        <n v="671019"/>
        <n v="573414"/>
        <n v="636304"/>
        <n v="32840"/>
        <n v="243598"/>
        <n v="507556"/>
        <n v="527259"/>
        <n v="508680"/>
        <n v="18059"/>
        <n v="221857"/>
        <n v="2046383"/>
        <n v="3185033"/>
        <n v="1989838"/>
        <n v="110437"/>
        <n v="5264645"/>
        <n v="11791367"/>
        <n v="518253"/>
        <n v="641820"/>
        <n v="2018650"/>
        <n v="2513446"/>
        <n v="170956"/>
        <n v="1550089"/>
        <n v="5539823"/>
        <n v="289302"/>
        <n v="524271"/>
        <n v="981393"/>
        <n v="62523"/>
        <n v="81320"/>
        <n v="147172"/>
        <n v="7011"/>
        <n v="1699044"/>
        <n v="3120966"/>
        <n v="104885"/>
        <n v="16820"/>
        <n v="3900596"/>
        <n v="6401631"/>
        <n v="442989"/>
        <n v="149237"/>
        <n v="3316639"/>
        <n v="2284825"/>
        <n v="97465"/>
        <n v="569147"/>
        <n v="799219"/>
        <n v="34655"/>
        <n v="598484"/>
        <n v="84219"/>
        <n v="375186"/>
        <n v="23123"/>
        <n v="971620"/>
        <n v="76948"/>
        <n v="3879069"/>
        <n v="370676"/>
        <n v="279830"/>
        <n v="134790"/>
      </sharedItems>
      <fieldGroup base="4">
        <rangePr autoStart="0" startNum="10000" endNum="335696138" groupInterval="10000000"/>
        <groupItems count="36">
          <s v="&lt;10000"/>
          <s v="10000-10009999"/>
          <s v="10010000-20009999"/>
          <s v="20010000-30009999"/>
          <s v="30010000-40009999"/>
          <s v="40010000-50009999"/>
          <s v="50010000-60009999"/>
          <s v="60010000-70009999"/>
          <s v="70010000-80009999"/>
          <s v="80010000-90009999"/>
          <s v="90010000-100009999"/>
          <s v="100010000-110009999"/>
          <s v="110010000-120009999"/>
          <s v="120010000-130009999"/>
          <s v="130010000-140009999"/>
          <s v="140010000-150009999"/>
          <s v="150010000-160009999"/>
          <s v="160010000-170009999"/>
          <s v="170010000-180009999"/>
          <s v="180010000-190009999"/>
          <s v="190010000-200009999"/>
          <s v="200010000-210009999"/>
          <s v="210010000-220009999"/>
          <s v="220010000-230009999"/>
          <s v="230010000-240009999"/>
          <s v="240010000-250009999"/>
          <s v="250010000-260009999"/>
          <s v="260010000-270009999"/>
          <s v="270010000-280009999"/>
          <s v="280010000-290009999"/>
          <s v="290010000-300009999"/>
          <s v="300010000-310009999"/>
          <s v="310010000-320009999"/>
          <s v="320010000-330009999"/>
          <s v="330010000-340009999"/>
          <s v="&gt;34001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5">
  <r>
    <x v="0"/>
    <s v="Bombas"/>
    <x v="0"/>
    <x v="0"/>
    <x v="0"/>
  </r>
  <r>
    <x v="0"/>
    <s v="Bombas"/>
    <x v="0"/>
    <x v="1"/>
    <x v="0"/>
  </r>
  <r>
    <x v="0"/>
    <s v="Bombas"/>
    <x v="0"/>
    <x v="2"/>
    <x v="1"/>
  </r>
  <r>
    <x v="0"/>
    <s v="Bombas"/>
    <x v="0"/>
    <x v="3"/>
    <x v="2"/>
  </r>
  <r>
    <x v="0"/>
    <s v="Bombas"/>
    <x v="0"/>
    <x v="4"/>
    <x v="1"/>
  </r>
  <r>
    <x v="0"/>
    <s v="Bombas"/>
    <x v="0"/>
    <x v="5"/>
    <x v="3"/>
  </r>
  <r>
    <x v="0"/>
    <s v="Bombas"/>
    <x v="0"/>
    <x v="6"/>
    <x v="1"/>
  </r>
  <r>
    <x v="0"/>
    <s v="Bombas"/>
    <x v="0"/>
    <x v="7"/>
    <x v="2"/>
  </r>
  <r>
    <x v="0"/>
    <s v="Bombas"/>
    <x v="0"/>
    <x v="8"/>
    <x v="4"/>
  </r>
  <r>
    <x v="0"/>
    <s v="Bombas"/>
    <x v="0"/>
    <x v="9"/>
    <x v="0"/>
  </r>
  <r>
    <x v="0"/>
    <s v="Bombas"/>
    <x v="1"/>
    <x v="10"/>
    <x v="3"/>
  </r>
  <r>
    <x v="0"/>
    <s v="Bombas"/>
    <x v="1"/>
    <x v="11"/>
    <x v="5"/>
  </r>
  <r>
    <x v="0"/>
    <s v="Bombas"/>
    <x v="1"/>
    <x v="1"/>
    <x v="1"/>
  </r>
  <r>
    <x v="0"/>
    <s v="Bombas"/>
    <x v="1"/>
    <x v="2"/>
    <x v="1"/>
  </r>
  <r>
    <x v="1"/>
    <s v="Tea Collection"/>
    <x v="0"/>
    <x v="0"/>
    <x v="6"/>
  </r>
  <r>
    <x v="1"/>
    <s v="Tea Collection"/>
    <x v="0"/>
    <x v="1"/>
    <x v="7"/>
  </r>
  <r>
    <x v="1"/>
    <s v="Tea Collection"/>
    <x v="0"/>
    <x v="2"/>
    <x v="8"/>
  </r>
  <r>
    <x v="1"/>
    <s v="Tea Collection"/>
    <x v="0"/>
    <x v="3"/>
    <x v="9"/>
  </r>
  <r>
    <x v="1"/>
    <s v="Tea Collection"/>
    <x v="0"/>
    <x v="4"/>
    <x v="10"/>
  </r>
  <r>
    <x v="1"/>
    <s v="Tea Collection"/>
    <x v="0"/>
    <x v="5"/>
    <x v="0"/>
  </r>
  <r>
    <x v="1"/>
    <s v="Tea Collection"/>
    <x v="0"/>
    <x v="6"/>
    <x v="3"/>
  </r>
  <r>
    <x v="1"/>
    <s v="Tea Collection"/>
    <x v="0"/>
    <x v="7"/>
    <x v="1"/>
  </r>
  <r>
    <x v="1"/>
    <s v="Tea Collection"/>
    <x v="0"/>
    <x v="8"/>
    <x v="1"/>
  </r>
  <r>
    <x v="1"/>
    <s v="Tea Collection"/>
    <x v="0"/>
    <x v="9"/>
    <x v="11"/>
  </r>
  <r>
    <x v="1"/>
    <s v="Tea Collection"/>
    <x v="1"/>
    <x v="10"/>
    <x v="1"/>
  </r>
  <r>
    <x v="1"/>
    <s v="Tea Collection"/>
    <x v="1"/>
    <x v="11"/>
    <x v="1"/>
  </r>
  <r>
    <x v="1"/>
    <s v="Tea Collection"/>
    <x v="1"/>
    <x v="0"/>
    <x v="1"/>
  </r>
  <r>
    <x v="1"/>
    <s v="Tea Collection"/>
    <x v="1"/>
    <x v="1"/>
    <x v="1"/>
  </r>
  <r>
    <x v="2"/>
    <s v="Giggle"/>
    <x v="0"/>
    <x v="0"/>
    <x v="12"/>
  </r>
  <r>
    <x v="2"/>
    <s v="Giggle"/>
    <x v="0"/>
    <x v="1"/>
    <x v="13"/>
  </r>
  <r>
    <x v="2"/>
    <s v="Giggle"/>
    <x v="0"/>
    <x v="2"/>
    <x v="14"/>
  </r>
  <r>
    <x v="2"/>
    <s v="Giggle"/>
    <x v="0"/>
    <x v="3"/>
    <x v="15"/>
  </r>
  <r>
    <x v="2"/>
    <s v="Giggle"/>
    <x v="0"/>
    <x v="4"/>
    <x v="5"/>
  </r>
  <r>
    <x v="2"/>
    <s v="Giggle"/>
    <x v="0"/>
    <x v="5"/>
    <x v="16"/>
  </r>
  <r>
    <x v="2"/>
    <s v="Giggle"/>
    <x v="0"/>
    <x v="6"/>
    <x v="17"/>
  </r>
  <r>
    <x v="2"/>
    <s v="Giggle"/>
    <x v="0"/>
    <x v="7"/>
    <x v="18"/>
  </r>
  <r>
    <x v="2"/>
    <s v="Giggle"/>
    <x v="0"/>
    <x v="8"/>
    <x v="19"/>
  </r>
  <r>
    <x v="2"/>
    <s v="Giggle"/>
    <x v="0"/>
    <x v="9"/>
    <x v="20"/>
  </r>
  <r>
    <x v="2"/>
    <s v="Giggle"/>
    <x v="1"/>
    <x v="10"/>
    <x v="17"/>
  </r>
  <r>
    <x v="2"/>
    <s v="Giggle"/>
    <x v="1"/>
    <x v="11"/>
    <x v="18"/>
  </r>
  <r>
    <x v="2"/>
    <s v="Giggle"/>
    <x v="1"/>
    <x v="0"/>
    <x v="21"/>
  </r>
  <r>
    <x v="2"/>
    <s v="Giggle"/>
    <x v="1"/>
    <x v="1"/>
    <x v="22"/>
  </r>
  <r>
    <x v="3"/>
    <s v="Keepsake Quilting"/>
    <x v="0"/>
    <x v="0"/>
    <x v="1"/>
  </r>
  <r>
    <x v="3"/>
    <s v="Keepsake Quilting"/>
    <x v="0"/>
    <x v="1"/>
    <x v="23"/>
  </r>
  <r>
    <x v="3"/>
    <s v="Keepsake Quilting"/>
    <x v="0"/>
    <x v="2"/>
    <x v="24"/>
  </r>
  <r>
    <x v="3"/>
    <s v="Keepsake Quilting"/>
    <x v="0"/>
    <x v="3"/>
    <x v="24"/>
  </r>
  <r>
    <x v="3"/>
    <s v="Keepsake Quilting"/>
    <x v="0"/>
    <x v="4"/>
    <x v="1"/>
  </r>
  <r>
    <x v="3"/>
    <s v="Keepsake Quilting"/>
    <x v="0"/>
    <x v="5"/>
    <x v="3"/>
  </r>
  <r>
    <x v="3"/>
    <s v="Keepsake Quilting"/>
    <x v="0"/>
    <x v="7"/>
    <x v="0"/>
  </r>
  <r>
    <x v="3"/>
    <s v="Keepsake Quilting"/>
    <x v="0"/>
    <x v="8"/>
    <x v="0"/>
  </r>
  <r>
    <x v="3"/>
    <s v="Keepsake Quilting"/>
    <x v="1"/>
    <x v="1"/>
    <x v="1"/>
  </r>
  <r>
    <x v="4"/>
    <s v="Garmentory"/>
    <x v="1"/>
    <x v="10"/>
    <x v="23"/>
  </r>
  <r>
    <x v="4"/>
    <s v="Garmentory"/>
    <x v="1"/>
    <x v="11"/>
    <x v="1"/>
  </r>
  <r>
    <x v="4"/>
    <s v="Garmentory"/>
    <x v="1"/>
    <x v="0"/>
    <x v="23"/>
  </r>
  <r>
    <x v="4"/>
    <s v="Garmentory"/>
    <x v="1"/>
    <x v="2"/>
    <x v="0"/>
  </r>
  <r>
    <x v="5"/>
    <s v="Zady"/>
    <x v="1"/>
    <x v="10"/>
    <x v="1"/>
  </r>
  <r>
    <x v="6"/>
    <s v="Coldwater Creek"/>
    <x v="0"/>
    <x v="0"/>
    <x v="25"/>
  </r>
  <r>
    <x v="6"/>
    <s v="Coldwater Creek"/>
    <x v="0"/>
    <x v="1"/>
    <x v="26"/>
  </r>
  <r>
    <x v="6"/>
    <s v="Coldwater Creek"/>
    <x v="0"/>
    <x v="2"/>
    <x v="27"/>
  </r>
  <r>
    <x v="6"/>
    <s v="Coldwater Creek"/>
    <x v="0"/>
    <x v="3"/>
    <x v="28"/>
  </r>
  <r>
    <x v="6"/>
    <s v="Coldwater Creek"/>
    <x v="0"/>
    <x v="4"/>
    <x v="29"/>
  </r>
  <r>
    <x v="6"/>
    <s v="Coldwater Creek"/>
    <x v="0"/>
    <x v="5"/>
    <x v="30"/>
  </r>
  <r>
    <x v="6"/>
    <s v="Coldwater Creek"/>
    <x v="0"/>
    <x v="6"/>
    <x v="31"/>
  </r>
  <r>
    <x v="6"/>
    <s v="Coldwater Creek"/>
    <x v="0"/>
    <x v="7"/>
    <x v="32"/>
  </r>
  <r>
    <x v="6"/>
    <s v="Coldwater Creek"/>
    <x v="0"/>
    <x v="8"/>
    <x v="33"/>
  </r>
  <r>
    <x v="6"/>
    <s v="Coldwater Creek"/>
    <x v="0"/>
    <x v="9"/>
    <x v="34"/>
  </r>
  <r>
    <x v="6"/>
    <s v="Coldwater Creek"/>
    <x v="1"/>
    <x v="10"/>
    <x v="32"/>
  </r>
  <r>
    <x v="6"/>
    <s v="Coldwater Creek"/>
    <x v="1"/>
    <x v="11"/>
    <x v="35"/>
  </r>
  <r>
    <x v="6"/>
    <s v="Coldwater Creek"/>
    <x v="1"/>
    <x v="0"/>
    <x v="36"/>
  </r>
  <r>
    <x v="6"/>
    <s v="Coldwater Creek"/>
    <x v="1"/>
    <x v="1"/>
    <x v="11"/>
  </r>
  <r>
    <x v="6"/>
    <s v="Coldwater Creek"/>
    <x v="1"/>
    <x v="2"/>
    <x v="37"/>
  </r>
  <r>
    <x v="7"/>
    <s v="Greats"/>
    <x v="0"/>
    <x v="0"/>
    <x v="38"/>
  </r>
  <r>
    <x v="7"/>
    <s v="Greats"/>
    <x v="0"/>
    <x v="1"/>
    <x v="39"/>
  </r>
  <r>
    <x v="7"/>
    <s v="Greats"/>
    <x v="0"/>
    <x v="2"/>
    <x v="40"/>
  </r>
  <r>
    <x v="7"/>
    <s v="Greats"/>
    <x v="0"/>
    <x v="3"/>
    <x v="41"/>
  </r>
  <r>
    <x v="7"/>
    <s v="Greats"/>
    <x v="0"/>
    <x v="4"/>
    <x v="42"/>
  </r>
  <r>
    <x v="7"/>
    <s v="Greats"/>
    <x v="0"/>
    <x v="5"/>
    <x v="43"/>
  </r>
  <r>
    <x v="7"/>
    <s v="Greats"/>
    <x v="0"/>
    <x v="6"/>
    <x v="44"/>
  </r>
  <r>
    <x v="7"/>
    <s v="Greats"/>
    <x v="0"/>
    <x v="7"/>
    <x v="45"/>
  </r>
  <r>
    <x v="7"/>
    <s v="Greats"/>
    <x v="0"/>
    <x v="8"/>
    <x v="46"/>
  </r>
  <r>
    <x v="7"/>
    <s v="Greats"/>
    <x v="0"/>
    <x v="9"/>
    <x v="47"/>
  </r>
  <r>
    <x v="7"/>
    <s v="Greats"/>
    <x v="1"/>
    <x v="10"/>
    <x v="48"/>
  </r>
  <r>
    <x v="7"/>
    <s v="Greats"/>
    <x v="1"/>
    <x v="11"/>
    <x v="49"/>
  </r>
  <r>
    <x v="7"/>
    <s v="Greats"/>
    <x v="1"/>
    <x v="0"/>
    <x v="50"/>
  </r>
  <r>
    <x v="7"/>
    <s v="Greats"/>
    <x v="1"/>
    <x v="1"/>
    <x v="51"/>
  </r>
  <r>
    <x v="7"/>
    <s v="Greats"/>
    <x v="1"/>
    <x v="2"/>
    <x v="52"/>
  </r>
  <r>
    <x v="7"/>
    <s v="Greats"/>
    <x v="1"/>
    <x v="3"/>
    <x v="53"/>
  </r>
  <r>
    <x v="8"/>
    <s v="Adore Me"/>
    <x v="0"/>
    <x v="0"/>
    <x v="54"/>
  </r>
  <r>
    <x v="8"/>
    <s v="Adore Me"/>
    <x v="0"/>
    <x v="1"/>
    <x v="55"/>
  </r>
  <r>
    <x v="8"/>
    <s v="Adore Me"/>
    <x v="0"/>
    <x v="2"/>
    <x v="56"/>
  </r>
  <r>
    <x v="8"/>
    <s v="Adore Me"/>
    <x v="0"/>
    <x v="3"/>
    <x v="57"/>
  </r>
  <r>
    <x v="8"/>
    <s v="Adore Me"/>
    <x v="0"/>
    <x v="4"/>
    <x v="58"/>
  </r>
  <r>
    <x v="8"/>
    <s v="Adore Me"/>
    <x v="0"/>
    <x v="5"/>
    <x v="59"/>
  </r>
  <r>
    <x v="8"/>
    <s v="Adore Me"/>
    <x v="0"/>
    <x v="6"/>
    <x v="60"/>
  </r>
  <r>
    <x v="8"/>
    <s v="Adore Me"/>
    <x v="0"/>
    <x v="7"/>
    <x v="61"/>
  </r>
  <r>
    <x v="8"/>
    <s v="Adore Me"/>
    <x v="0"/>
    <x v="8"/>
    <x v="62"/>
  </r>
  <r>
    <x v="8"/>
    <s v="Adore Me"/>
    <x v="0"/>
    <x v="9"/>
    <x v="63"/>
  </r>
  <r>
    <x v="8"/>
    <s v="Adore Me"/>
    <x v="1"/>
    <x v="10"/>
    <x v="64"/>
  </r>
  <r>
    <x v="8"/>
    <s v="Adore Me"/>
    <x v="1"/>
    <x v="11"/>
    <x v="65"/>
  </r>
  <r>
    <x v="8"/>
    <s v="Adore Me"/>
    <x v="1"/>
    <x v="0"/>
    <x v="66"/>
  </r>
  <r>
    <x v="8"/>
    <s v="Adore Me"/>
    <x v="1"/>
    <x v="1"/>
    <x v="67"/>
  </r>
  <r>
    <x v="8"/>
    <s v="Adore Me"/>
    <x v="1"/>
    <x v="2"/>
    <x v="68"/>
  </r>
  <r>
    <x v="9"/>
    <s v="Even Financial"/>
    <x v="0"/>
    <x v="5"/>
    <x v="69"/>
  </r>
  <r>
    <x v="9"/>
    <s v="Even Financial"/>
    <x v="0"/>
    <x v="6"/>
    <x v="53"/>
  </r>
  <r>
    <x v="9"/>
    <s v="Even Financial"/>
    <x v="0"/>
    <x v="7"/>
    <x v="16"/>
  </r>
  <r>
    <x v="9"/>
    <s v="Even Financial"/>
    <x v="0"/>
    <x v="8"/>
    <x v="35"/>
  </r>
  <r>
    <x v="9"/>
    <s v="Even Financial"/>
    <x v="1"/>
    <x v="10"/>
    <x v="2"/>
  </r>
  <r>
    <x v="10"/>
    <s v="OpenSky"/>
    <x v="0"/>
    <x v="0"/>
    <x v="3"/>
  </r>
  <r>
    <x v="10"/>
    <s v="OpenSky"/>
    <x v="0"/>
    <x v="1"/>
    <x v="0"/>
  </r>
  <r>
    <x v="10"/>
    <s v="OpenSky"/>
    <x v="0"/>
    <x v="3"/>
    <x v="3"/>
  </r>
  <r>
    <x v="10"/>
    <s v="OpenSky"/>
    <x v="0"/>
    <x v="4"/>
    <x v="69"/>
  </r>
  <r>
    <x v="10"/>
    <s v="OpenSky"/>
    <x v="0"/>
    <x v="5"/>
    <x v="1"/>
  </r>
  <r>
    <x v="10"/>
    <s v="OpenSky"/>
    <x v="0"/>
    <x v="6"/>
    <x v="3"/>
  </r>
  <r>
    <x v="10"/>
    <s v="OpenSky"/>
    <x v="0"/>
    <x v="7"/>
    <x v="5"/>
  </r>
  <r>
    <x v="11"/>
    <s v="Blitsy"/>
    <x v="0"/>
    <x v="4"/>
    <x v="1"/>
  </r>
  <r>
    <x v="12"/>
    <s v="Eloquii"/>
    <x v="0"/>
    <x v="0"/>
    <x v="70"/>
  </r>
  <r>
    <x v="12"/>
    <s v="Eloquii"/>
    <x v="0"/>
    <x v="1"/>
    <x v="71"/>
  </r>
  <r>
    <x v="12"/>
    <s v="Eloquii"/>
    <x v="0"/>
    <x v="2"/>
    <x v="72"/>
  </r>
  <r>
    <x v="12"/>
    <s v="Eloquii"/>
    <x v="0"/>
    <x v="3"/>
    <x v="73"/>
  </r>
  <r>
    <x v="12"/>
    <s v="Eloquii"/>
    <x v="0"/>
    <x v="4"/>
    <x v="74"/>
  </r>
  <r>
    <x v="12"/>
    <s v="Eloquii"/>
    <x v="0"/>
    <x v="5"/>
    <x v="75"/>
  </r>
  <r>
    <x v="12"/>
    <s v="Eloquii"/>
    <x v="0"/>
    <x v="6"/>
    <x v="76"/>
  </r>
  <r>
    <x v="12"/>
    <s v="Eloquii"/>
    <x v="0"/>
    <x v="7"/>
    <x v="77"/>
  </r>
  <r>
    <x v="12"/>
    <s v="Eloquii"/>
    <x v="0"/>
    <x v="8"/>
    <x v="78"/>
  </r>
  <r>
    <x v="12"/>
    <s v="Eloquii"/>
    <x v="0"/>
    <x v="9"/>
    <x v="79"/>
  </r>
  <r>
    <x v="12"/>
    <s v="Eloquii"/>
    <x v="1"/>
    <x v="10"/>
    <x v="80"/>
  </r>
  <r>
    <x v="12"/>
    <s v="Eloquii"/>
    <x v="1"/>
    <x v="11"/>
    <x v="81"/>
  </r>
  <r>
    <x v="12"/>
    <s v="Eloquii"/>
    <x v="1"/>
    <x v="0"/>
    <x v="82"/>
  </r>
  <r>
    <x v="12"/>
    <s v="Eloquii"/>
    <x v="1"/>
    <x v="1"/>
    <x v="83"/>
  </r>
  <r>
    <x v="12"/>
    <s v="Eloquii"/>
    <x v="1"/>
    <x v="2"/>
    <x v="84"/>
  </r>
  <r>
    <x v="12"/>
    <s v="Eloquii"/>
    <x v="1"/>
    <x v="3"/>
    <x v="85"/>
  </r>
  <r>
    <x v="13"/>
    <s v="Drizly"/>
    <x v="0"/>
    <x v="0"/>
    <x v="63"/>
  </r>
  <r>
    <x v="13"/>
    <s v="Drizly"/>
    <x v="0"/>
    <x v="1"/>
    <x v="2"/>
  </r>
  <r>
    <x v="13"/>
    <s v="Drizly"/>
    <x v="0"/>
    <x v="2"/>
    <x v="69"/>
  </r>
  <r>
    <x v="13"/>
    <s v="Drizly"/>
    <x v="0"/>
    <x v="3"/>
    <x v="2"/>
  </r>
  <r>
    <x v="13"/>
    <s v="Drizly"/>
    <x v="0"/>
    <x v="4"/>
    <x v="23"/>
  </r>
  <r>
    <x v="13"/>
    <s v="Drizly"/>
    <x v="0"/>
    <x v="5"/>
    <x v="23"/>
  </r>
  <r>
    <x v="13"/>
    <s v="Drizly"/>
    <x v="0"/>
    <x v="6"/>
    <x v="3"/>
  </r>
  <r>
    <x v="13"/>
    <s v="Drizly"/>
    <x v="0"/>
    <x v="7"/>
    <x v="23"/>
  </r>
  <r>
    <x v="13"/>
    <s v="Drizly"/>
    <x v="0"/>
    <x v="8"/>
    <x v="3"/>
  </r>
  <r>
    <x v="13"/>
    <s v="Drizly"/>
    <x v="0"/>
    <x v="9"/>
    <x v="0"/>
  </r>
  <r>
    <x v="13"/>
    <s v="Drizly"/>
    <x v="1"/>
    <x v="10"/>
    <x v="0"/>
  </r>
  <r>
    <x v="13"/>
    <s v="Drizly"/>
    <x v="1"/>
    <x v="11"/>
    <x v="0"/>
  </r>
  <r>
    <x v="13"/>
    <s v="Drizly"/>
    <x v="1"/>
    <x v="0"/>
    <x v="23"/>
  </r>
  <r>
    <x v="13"/>
    <s v="Drizly"/>
    <x v="1"/>
    <x v="1"/>
    <x v="23"/>
  </r>
  <r>
    <x v="13"/>
    <s v="Drizly"/>
    <x v="1"/>
    <x v="3"/>
    <x v="1"/>
  </r>
  <r>
    <x v="14"/>
    <s v="Jet.com"/>
    <x v="0"/>
    <x v="0"/>
    <x v="1"/>
  </r>
  <r>
    <x v="14"/>
    <s v="Jet.com"/>
    <x v="0"/>
    <x v="1"/>
    <x v="0"/>
  </r>
  <r>
    <x v="14"/>
    <s v="Jet.com"/>
    <x v="0"/>
    <x v="3"/>
    <x v="23"/>
  </r>
  <r>
    <x v="14"/>
    <s v="Jet.com"/>
    <x v="0"/>
    <x v="4"/>
    <x v="23"/>
  </r>
  <r>
    <x v="14"/>
    <s v="Jet.com"/>
    <x v="0"/>
    <x v="5"/>
    <x v="20"/>
  </r>
  <r>
    <x v="14"/>
    <s v="Jet.com"/>
    <x v="0"/>
    <x v="6"/>
    <x v="86"/>
  </r>
  <r>
    <x v="14"/>
    <s v="Jet.com"/>
    <x v="0"/>
    <x v="7"/>
    <x v="87"/>
  </r>
  <r>
    <x v="14"/>
    <s v="Jet.com"/>
    <x v="0"/>
    <x v="8"/>
    <x v="88"/>
  </r>
  <r>
    <x v="14"/>
    <s v="Jet.com"/>
    <x v="0"/>
    <x v="9"/>
    <x v="89"/>
  </r>
  <r>
    <x v="14"/>
    <s v="Jet.com"/>
    <x v="1"/>
    <x v="10"/>
    <x v="90"/>
  </r>
  <r>
    <x v="14"/>
    <s v="Jet.com"/>
    <x v="1"/>
    <x v="11"/>
    <x v="91"/>
  </r>
  <r>
    <x v="14"/>
    <s v="Jet.com"/>
    <x v="1"/>
    <x v="0"/>
    <x v="32"/>
  </r>
  <r>
    <x v="14"/>
    <s v="Jet.com"/>
    <x v="1"/>
    <x v="1"/>
    <x v="92"/>
  </r>
  <r>
    <x v="14"/>
    <s v="Jet.com"/>
    <x v="1"/>
    <x v="2"/>
    <x v="36"/>
  </r>
  <r>
    <x v="15"/>
    <s v="VF Corp - Timberland"/>
    <x v="0"/>
    <x v="0"/>
    <x v="93"/>
  </r>
  <r>
    <x v="15"/>
    <s v="VF Corp - Timberland"/>
    <x v="0"/>
    <x v="1"/>
    <x v="94"/>
  </r>
  <r>
    <x v="15"/>
    <s v="VF Corp - Timberland"/>
    <x v="0"/>
    <x v="2"/>
    <x v="95"/>
  </r>
  <r>
    <x v="15"/>
    <s v="VF Corp - Timberland"/>
    <x v="0"/>
    <x v="3"/>
    <x v="96"/>
  </r>
  <r>
    <x v="15"/>
    <s v="VF Corp - Timberland"/>
    <x v="0"/>
    <x v="4"/>
    <x v="97"/>
  </r>
  <r>
    <x v="15"/>
    <s v="VF Corp - Timberland"/>
    <x v="0"/>
    <x v="5"/>
    <x v="98"/>
  </r>
  <r>
    <x v="15"/>
    <s v="VF Corp - Timberland"/>
    <x v="0"/>
    <x v="6"/>
    <x v="99"/>
  </r>
  <r>
    <x v="15"/>
    <s v="VF Corp - Timberland"/>
    <x v="0"/>
    <x v="7"/>
    <x v="100"/>
  </r>
  <r>
    <x v="15"/>
    <s v="VF Corp - Timberland"/>
    <x v="0"/>
    <x v="8"/>
    <x v="101"/>
  </r>
  <r>
    <x v="15"/>
    <s v="VF Corp - Timberland"/>
    <x v="0"/>
    <x v="9"/>
    <x v="32"/>
  </r>
  <r>
    <x v="15"/>
    <s v="VF Corp - Timberland"/>
    <x v="1"/>
    <x v="10"/>
    <x v="102"/>
  </r>
  <r>
    <x v="15"/>
    <s v="VF Corp - Timberland"/>
    <x v="1"/>
    <x v="11"/>
    <x v="13"/>
  </r>
  <r>
    <x v="15"/>
    <s v="VF Corp - Timberland"/>
    <x v="1"/>
    <x v="0"/>
    <x v="103"/>
  </r>
  <r>
    <x v="15"/>
    <s v="VF Corp - Timberland"/>
    <x v="1"/>
    <x v="1"/>
    <x v="35"/>
  </r>
  <r>
    <x v="15"/>
    <s v="VF Corp - Timberland"/>
    <x v="1"/>
    <x v="2"/>
    <x v="104"/>
  </r>
  <r>
    <x v="15"/>
    <s v="VF Corp - Timberland"/>
    <x v="1"/>
    <x v="3"/>
    <x v="0"/>
  </r>
  <r>
    <x v="16"/>
    <s v="Backstage LLC"/>
    <x v="0"/>
    <x v="6"/>
    <x v="1"/>
  </r>
  <r>
    <x v="16"/>
    <s v="Backstage LLC"/>
    <x v="0"/>
    <x v="7"/>
    <x v="1"/>
  </r>
  <r>
    <x v="16"/>
    <s v="Backstage LLC"/>
    <x v="1"/>
    <x v="11"/>
    <x v="1"/>
  </r>
  <r>
    <x v="16"/>
    <s v="Backstage LLC"/>
    <x v="1"/>
    <x v="2"/>
    <x v="104"/>
  </r>
  <r>
    <x v="17"/>
    <s v="Third Love"/>
    <x v="0"/>
    <x v="0"/>
    <x v="105"/>
  </r>
  <r>
    <x v="17"/>
    <s v="Third Love"/>
    <x v="0"/>
    <x v="1"/>
    <x v="106"/>
  </r>
  <r>
    <x v="17"/>
    <s v="Third Love"/>
    <x v="0"/>
    <x v="2"/>
    <x v="107"/>
  </r>
  <r>
    <x v="17"/>
    <s v="Third Love"/>
    <x v="0"/>
    <x v="3"/>
    <x v="108"/>
  </r>
  <r>
    <x v="17"/>
    <s v="Third Love"/>
    <x v="0"/>
    <x v="4"/>
    <x v="109"/>
  </r>
  <r>
    <x v="17"/>
    <s v="Third Love"/>
    <x v="0"/>
    <x v="5"/>
    <x v="110"/>
  </r>
  <r>
    <x v="17"/>
    <s v="Third Love"/>
    <x v="0"/>
    <x v="6"/>
    <x v="111"/>
  </r>
  <r>
    <x v="17"/>
    <s v="Third Love"/>
    <x v="0"/>
    <x v="7"/>
    <x v="112"/>
  </r>
  <r>
    <x v="17"/>
    <s v="Third Love"/>
    <x v="0"/>
    <x v="8"/>
    <x v="113"/>
  </r>
  <r>
    <x v="17"/>
    <s v="Third Love"/>
    <x v="0"/>
    <x v="9"/>
    <x v="114"/>
  </r>
  <r>
    <x v="17"/>
    <s v="Third Love"/>
    <x v="1"/>
    <x v="10"/>
    <x v="115"/>
  </r>
  <r>
    <x v="17"/>
    <s v="Third Love"/>
    <x v="1"/>
    <x v="11"/>
    <x v="116"/>
  </r>
  <r>
    <x v="17"/>
    <s v="Third Love"/>
    <x v="1"/>
    <x v="0"/>
    <x v="117"/>
  </r>
  <r>
    <x v="17"/>
    <s v="Third Love"/>
    <x v="1"/>
    <x v="1"/>
    <x v="118"/>
  </r>
  <r>
    <x v="17"/>
    <s v="Third Love"/>
    <x v="1"/>
    <x v="2"/>
    <x v="36"/>
  </r>
  <r>
    <x v="17"/>
    <s v="Third Love"/>
    <x v="1"/>
    <x v="3"/>
    <x v="3"/>
  </r>
  <r>
    <x v="18"/>
    <s v="Blue Apron"/>
    <x v="0"/>
    <x v="0"/>
    <x v="119"/>
  </r>
  <r>
    <x v="18"/>
    <s v="Blue Apron"/>
    <x v="0"/>
    <x v="1"/>
    <x v="120"/>
  </r>
  <r>
    <x v="18"/>
    <s v="Blue Apron"/>
    <x v="0"/>
    <x v="2"/>
    <x v="121"/>
  </r>
  <r>
    <x v="18"/>
    <s v="Blue Apron"/>
    <x v="0"/>
    <x v="3"/>
    <x v="122"/>
  </r>
  <r>
    <x v="18"/>
    <s v="Blue Apron"/>
    <x v="0"/>
    <x v="4"/>
    <x v="123"/>
  </r>
  <r>
    <x v="18"/>
    <s v="Blue Apron"/>
    <x v="0"/>
    <x v="5"/>
    <x v="124"/>
  </r>
  <r>
    <x v="18"/>
    <s v="Blue Apron"/>
    <x v="0"/>
    <x v="6"/>
    <x v="125"/>
  </r>
  <r>
    <x v="18"/>
    <s v="Blue Apron"/>
    <x v="0"/>
    <x v="7"/>
    <x v="126"/>
  </r>
  <r>
    <x v="18"/>
    <s v="Blue Apron"/>
    <x v="0"/>
    <x v="8"/>
    <x v="127"/>
  </r>
  <r>
    <x v="18"/>
    <s v="Blue Apron"/>
    <x v="0"/>
    <x v="9"/>
    <x v="128"/>
  </r>
  <r>
    <x v="18"/>
    <s v="Blue Apron"/>
    <x v="1"/>
    <x v="10"/>
    <x v="129"/>
  </r>
  <r>
    <x v="18"/>
    <s v="Blue Apron"/>
    <x v="1"/>
    <x v="11"/>
    <x v="130"/>
  </r>
  <r>
    <x v="18"/>
    <s v="Blue Apron"/>
    <x v="1"/>
    <x v="0"/>
    <x v="131"/>
  </r>
  <r>
    <x v="18"/>
    <s v="Blue Apron"/>
    <x v="1"/>
    <x v="1"/>
    <x v="132"/>
  </r>
  <r>
    <x v="18"/>
    <s v="Blue Apron"/>
    <x v="1"/>
    <x v="2"/>
    <x v="133"/>
  </r>
  <r>
    <x v="18"/>
    <s v="Blue Apron"/>
    <x v="1"/>
    <x v="3"/>
    <x v="134"/>
  </r>
  <r>
    <x v="19"/>
    <s v="Ballard"/>
    <x v="0"/>
    <x v="0"/>
    <x v="1"/>
  </r>
  <r>
    <x v="19"/>
    <s v="Ballard"/>
    <x v="0"/>
    <x v="1"/>
    <x v="0"/>
  </r>
  <r>
    <x v="19"/>
    <s v="Ballard"/>
    <x v="0"/>
    <x v="5"/>
    <x v="1"/>
  </r>
  <r>
    <x v="19"/>
    <s v="Ballard"/>
    <x v="0"/>
    <x v="6"/>
    <x v="1"/>
  </r>
  <r>
    <x v="19"/>
    <s v="Ballard"/>
    <x v="0"/>
    <x v="7"/>
    <x v="1"/>
  </r>
  <r>
    <x v="19"/>
    <s v="Ballard"/>
    <x v="1"/>
    <x v="10"/>
    <x v="1"/>
  </r>
  <r>
    <x v="19"/>
    <s v="Ballard"/>
    <x v="1"/>
    <x v="0"/>
    <x v="0"/>
  </r>
  <r>
    <x v="19"/>
    <s v="Ballard"/>
    <x v="1"/>
    <x v="1"/>
    <x v="1"/>
  </r>
  <r>
    <x v="19"/>
    <s v="Ballard"/>
    <x v="1"/>
    <x v="2"/>
    <x v="0"/>
  </r>
  <r>
    <x v="20"/>
    <s v="Boxed.com"/>
    <x v="0"/>
    <x v="0"/>
    <x v="135"/>
  </r>
  <r>
    <x v="20"/>
    <s v="Boxed.com"/>
    <x v="0"/>
    <x v="1"/>
    <x v="136"/>
  </r>
  <r>
    <x v="20"/>
    <s v="Boxed.com"/>
    <x v="0"/>
    <x v="2"/>
    <x v="137"/>
  </r>
  <r>
    <x v="20"/>
    <s v="Boxed.com"/>
    <x v="0"/>
    <x v="3"/>
    <x v="138"/>
  </r>
  <r>
    <x v="20"/>
    <s v="Boxed.com"/>
    <x v="0"/>
    <x v="4"/>
    <x v="139"/>
  </r>
  <r>
    <x v="20"/>
    <s v="Boxed.com"/>
    <x v="0"/>
    <x v="5"/>
    <x v="140"/>
  </r>
  <r>
    <x v="20"/>
    <s v="Boxed.com"/>
    <x v="0"/>
    <x v="6"/>
    <x v="141"/>
  </r>
  <r>
    <x v="20"/>
    <s v="Boxed.com"/>
    <x v="0"/>
    <x v="7"/>
    <x v="142"/>
  </r>
  <r>
    <x v="20"/>
    <s v="Boxed.com"/>
    <x v="0"/>
    <x v="8"/>
    <x v="143"/>
  </r>
  <r>
    <x v="20"/>
    <s v="Boxed.com"/>
    <x v="0"/>
    <x v="9"/>
    <x v="144"/>
  </r>
  <r>
    <x v="20"/>
    <s v="Boxed.com"/>
    <x v="1"/>
    <x v="10"/>
    <x v="145"/>
  </r>
  <r>
    <x v="20"/>
    <s v="Boxed.com"/>
    <x v="1"/>
    <x v="11"/>
    <x v="146"/>
  </r>
  <r>
    <x v="20"/>
    <s v="Boxed.com"/>
    <x v="1"/>
    <x v="0"/>
    <x v="147"/>
  </r>
  <r>
    <x v="20"/>
    <s v="Boxed.com"/>
    <x v="1"/>
    <x v="1"/>
    <x v="4"/>
  </r>
  <r>
    <x v="20"/>
    <s v="Boxed.com"/>
    <x v="1"/>
    <x v="2"/>
    <x v="148"/>
  </r>
  <r>
    <x v="21"/>
    <s v="Betterment"/>
    <x v="0"/>
    <x v="0"/>
    <x v="0"/>
  </r>
  <r>
    <x v="21"/>
    <s v="Betterment"/>
    <x v="0"/>
    <x v="2"/>
    <x v="0"/>
  </r>
  <r>
    <x v="21"/>
    <s v="Betterment"/>
    <x v="0"/>
    <x v="3"/>
    <x v="0"/>
  </r>
  <r>
    <x v="21"/>
    <s v="Betterment"/>
    <x v="0"/>
    <x v="4"/>
    <x v="23"/>
  </r>
  <r>
    <x v="21"/>
    <s v="Betterment"/>
    <x v="0"/>
    <x v="7"/>
    <x v="1"/>
  </r>
  <r>
    <x v="21"/>
    <s v="Betterment"/>
    <x v="1"/>
    <x v="11"/>
    <x v="23"/>
  </r>
  <r>
    <x v="22"/>
    <s v="VF Corp - The North Face"/>
    <x v="0"/>
    <x v="0"/>
    <x v="149"/>
  </r>
  <r>
    <x v="22"/>
    <s v="VF Corp - The North Face"/>
    <x v="0"/>
    <x v="1"/>
    <x v="150"/>
  </r>
  <r>
    <x v="22"/>
    <s v="VF Corp - The North Face"/>
    <x v="0"/>
    <x v="2"/>
    <x v="151"/>
  </r>
  <r>
    <x v="22"/>
    <s v="VF Corp - The North Face"/>
    <x v="0"/>
    <x v="3"/>
    <x v="152"/>
  </r>
  <r>
    <x v="22"/>
    <s v="VF Corp - The North Face"/>
    <x v="0"/>
    <x v="4"/>
    <x v="153"/>
  </r>
  <r>
    <x v="22"/>
    <s v="VF Corp - The North Face"/>
    <x v="0"/>
    <x v="5"/>
    <x v="154"/>
  </r>
  <r>
    <x v="22"/>
    <s v="VF Corp - The North Face"/>
    <x v="0"/>
    <x v="6"/>
    <x v="155"/>
  </r>
  <r>
    <x v="22"/>
    <s v="VF Corp - The North Face"/>
    <x v="0"/>
    <x v="7"/>
    <x v="156"/>
  </r>
  <r>
    <x v="22"/>
    <s v="VF Corp - The North Face"/>
    <x v="0"/>
    <x v="8"/>
    <x v="157"/>
  </r>
  <r>
    <x v="22"/>
    <s v="VF Corp - The North Face"/>
    <x v="0"/>
    <x v="9"/>
    <x v="158"/>
  </r>
  <r>
    <x v="22"/>
    <s v="VF Corp - The North Face"/>
    <x v="1"/>
    <x v="10"/>
    <x v="159"/>
  </r>
  <r>
    <x v="22"/>
    <s v="VF Corp - The North Face"/>
    <x v="1"/>
    <x v="11"/>
    <x v="160"/>
  </r>
  <r>
    <x v="22"/>
    <s v="VF Corp - The North Face"/>
    <x v="1"/>
    <x v="0"/>
    <x v="161"/>
  </r>
  <r>
    <x v="22"/>
    <s v="VF Corp - The North Face"/>
    <x v="1"/>
    <x v="1"/>
    <x v="162"/>
  </r>
  <r>
    <x v="22"/>
    <s v="VF Corp - The North Face"/>
    <x v="1"/>
    <x v="2"/>
    <x v="116"/>
  </r>
  <r>
    <x v="22"/>
    <s v="VF Corp - The North Face"/>
    <x v="1"/>
    <x v="3"/>
    <x v="22"/>
  </r>
  <r>
    <x v="23"/>
    <s v="GovX"/>
    <x v="1"/>
    <x v="10"/>
    <x v="1"/>
  </r>
  <r>
    <x v="23"/>
    <s v="GovX"/>
    <x v="1"/>
    <x v="11"/>
    <x v="23"/>
  </r>
  <r>
    <x v="24"/>
    <s v="VF Corp - Kipling"/>
    <x v="0"/>
    <x v="0"/>
    <x v="17"/>
  </r>
  <r>
    <x v="24"/>
    <s v="VF Corp - Kipling"/>
    <x v="0"/>
    <x v="3"/>
    <x v="0"/>
  </r>
  <r>
    <x v="24"/>
    <s v="VF Corp - Kipling"/>
    <x v="1"/>
    <x v="3"/>
    <x v="3"/>
  </r>
  <r>
    <x v="25"/>
    <s v="Fjallravenus"/>
    <x v="0"/>
    <x v="0"/>
    <x v="163"/>
  </r>
  <r>
    <x v="25"/>
    <s v="Fjallravenus"/>
    <x v="0"/>
    <x v="1"/>
    <x v="164"/>
  </r>
  <r>
    <x v="25"/>
    <s v="Fjallravenus"/>
    <x v="0"/>
    <x v="2"/>
    <x v="165"/>
  </r>
  <r>
    <x v="25"/>
    <s v="Fjallravenus"/>
    <x v="0"/>
    <x v="3"/>
    <x v="166"/>
  </r>
  <r>
    <x v="25"/>
    <s v="Fjallravenus"/>
    <x v="0"/>
    <x v="4"/>
    <x v="167"/>
  </r>
  <r>
    <x v="25"/>
    <s v="Fjallravenus"/>
    <x v="0"/>
    <x v="5"/>
    <x v="168"/>
  </r>
  <r>
    <x v="25"/>
    <s v="Fjallravenus"/>
    <x v="0"/>
    <x v="6"/>
    <x v="169"/>
  </r>
  <r>
    <x v="25"/>
    <s v="Fjallravenus"/>
    <x v="0"/>
    <x v="7"/>
    <x v="170"/>
  </r>
  <r>
    <x v="25"/>
    <s v="Fjallravenus"/>
    <x v="0"/>
    <x v="8"/>
    <x v="171"/>
  </r>
  <r>
    <x v="25"/>
    <s v="Fjallravenus"/>
    <x v="0"/>
    <x v="9"/>
    <x v="172"/>
  </r>
  <r>
    <x v="25"/>
    <s v="Fjallravenus"/>
    <x v="1"/>
    <x v="10"/>
    <x v="173"/>
  </r>
  <r>
    <x v="25"/>
    <s v="Fjallravenus"/>
    <x v="1"/>
    <x v="11"/>
    <x v="174"/>
  </r>
  <r>
    <x v="25"/>
    <s v="Fjallravenus"/>
    <x v="1"/>
    <x v="0"/>
    <x v="0"/>
  </r>
  <r>
    <x v="25"/>
    <s v="Fjallravenus"/>
    <x v="1"/>
    <x v="2"/>
    <x v="23"/>
  </r>
  <r>
    <x v="26"/>
    <s v="Johnnie O"/>
    <x v="0"/>
    <x v="0"/>
    <x v="175"/>
  </r>
  <r>
    <x v="26"/>
    <s v="Johnnie O"/>
    <x v="0"/>
    <x v="1"/>
    <x v="176"/>
  </r>
  <r>
    <x v="26"/>
    <s v="Johnnie O"/>
    <x v="0"/>
    <x v="2"/>
    <x v="177"/>
  </r>
  <r>
    <x v="26"/>
    <s v="Johnnie O"/>
    <x v="0"/>
    <x v="3"/>
    <x v="178"/>
  </r>
  <r>
    <x v="26"/>
    <s v="Johnnie O"/>
    <x v="0"/>
    <x v="4"/>
    <x v="179"/>
  </r>
  <r>
    <x v="26"/>
    <s v="Johnnie O"/>
    <x v="0"/>
    <x v="5"/>
    <x v="180"/>
  </r>
  <r>
    <x v="26"/>
    <s v="Johnnie O"/>
    <x v="0"/>
    <x v="6"/>
    <x v="181"/>
  </r>
  <r>
    <x v="26"/>
    <s v="Johnnie O"/>
    <x v="0"/>
    <x v="7"/>
    <x v="182"/>
  </r>
  <r>
    <x v="26"/>
    <s v="Johnnie O"/>
    <x v="0"/>
    <x v="8"/>
    <x v="183"/>
  </r>
  <r>
    <x v="26"/>
    <s v="Johnnie O"/>
    <x v="0"/>
    <x v="9"/>
    <x v="184"/>
  </r>
  <r>
    <x v="26"/>
    <s v="Johnnie O"/>
    <x v="1"/>
    <x v="10"/>
    <x v="185"/>
  </r>
  <r>
    <x v="26"/>
    <s v="Johnnie O"/>
    <x v="1"/>
    <x v="11"/>
    <x v="186"/>
  </r>
  <r>
    <x v="26"/>
    <s v="Johnnie O"/>
    <x v="1"/>
    <x v="0"/>
    <x v="187"/>
  </r>
  <r>
    <x v="26"/>
    <s v="Johnnie O"/>
    <x v="1"/>
    <x v="1"/>
    <x v="188"/>
  </r>
  <r>
    <x v="26"/>
    <s v="Johnnie O"/>
    <x v="1"/>
    <x v="2"/>
    <x v="189"/>
  </r>
  <r>
    <x v="26"/>
    <s v="Johnnie O"/>
    <x v="1"/>
    <x v="3"/>
    <x v="190"/>
  </r>
  <r>
    <x v="27"/>
    <s v="Lumens"/>
    <x v="0"/>
    <x v="0"/>
    <x v="191"/>
  </r>
  <r>
    <x v="27"/>
    <s v="Lumens"/>
    <x v="0"/>
    <x v="1"/>
    <x v="192"/>
  </r>
  <r>
    <x v="27"/>
    <s v="Lumens"/>
    <x v="0"/>
    <x v="2"/>
    <x v="193"/>
  </r>
  <r>
    <x v="27"/>
    <s v="Lumens"/>
    <x v="0"/>
    <x v="3"/>
    <x v="194"/>
  </r>
  <r>
    <x v="27"/>
    <s v="Lumens"/>
    <x v="0"/>
    <x v="4"/>
    <x v="195"/>
  </r>
  <r>
    <x v="27"/>
    <s v="Lumens"/>
    <x v="0"/>
    <x v="5"/>
    <x v="196"/>
  </r>
  <r>
    <x v="27"/>
    <s v="Lumens"/>
    <x v="0"/>
    <x v="6"/>
    <x v="197"/>
  </r>
  <r>
    <x v="27"/>
    <s v="Lumens"/>
    <x v="0"/>
    <x v="7"/>
    <x v="198"/>
  </r>
  <r>
    <x v="27"/>
    <s v="Lumens"/>
    <x v="0"/>
    <x v="8"/>
    <x v="199"/>
  </r>
  <r>
    <x v="27"/>
    <s v="Lumens"/>
    <x v="0"/>
    <x v="9"/>
    <x v="200"/>
  </r>
  <r>
    <x v="27"/>
    <s v="Lumens"/>
    <x v="1"/>
    <x v="10"/>
    <x v="201"/>
  </r>
  <r>
    <x v="27"/>
    <s v="Lumens"/>
    <x v="1"/>
    <x v="11"/>
    <x v="202"/>
  </r>
  <r>
    <x v="27"/>
    <s v="Lumens"/>
    <x v="1"/>
    <x v="0"/>
    <x v="203"/>
  </r>
  <r>
    <x v="27"/>
    <s v="Lumens"/>
    <x v="1"/>
    <x v="1"/>
    <x v="204"/>
  </r>
  <r>
    <x v="27"/>
    <s v="Lumens"/>
    <x v="1"/>
    <x v="2"/>
    <x v="205"/>
  </r>
  <r>
    <x v="27"/>
    <s v="Lumens"/>
    <x v="1"/>
    <x v="3"/>
    <x v="206"/>
  </r>
  <r>
    <x v="28"/>
    <s v="CommonBond"/>
    <x v="0"/>
    <x v="0"/>
    <x v="207"/>
  </r>
  <r>
    <x v="28"/>
    <s v="CommonBond"/>
    <x v="0"/>
    <x v="1"/>
    <x v="104"/>
  </r>
  <r>
    <x v="28"/>
    <s v="CommonBond"/>
    <x v="0"/>
    <x v="2"/>
    <x v="23"/>
  </r>
  <r>
    <x v="28"/>
    <s v="CommonBond"/>
    <x v="0"/>
    <x v="4"/>
    <x v="1"/>
  </r>
  <r>
    <x v="29"/>
    <s v="Cole Haan"/>
    <x v="0"/>
    <x v="0"/>
    <x v="208"/>
  </r>
  <r>
    <x v="29"/>
    <s v="Cole Haan"/>
    <x v="0"/>
    <x v="1"/>
    <x v="209"/>
  </r>
  <r>
    <x v="29"/>
    <s v="Cole Haan"/>
    <x v="0"/>
    <x v="2"/>
    <x v="210"/>
  </r>
  <r>
    <x v="29"/>
    <s v="Cole Haan"/>
    <x v="0"/>
    <x v="3"/>
    <x v="211"/>
  </r>
  <r>
    <x v="29"/>
    <s v="Cole Haan"/>
    <x v="0"/>
    <x v="4"/>
    <x v="212"/>
  </r>
  <r>
    <x v="29"/>
    <s v="Cole Haan"/>
    <x v="0"/>
    <x v="5"/>
    <x v="213"/>
  </r>
  <r>
    <x v="29"/>
    <s v="Cole Haan"/>
    <x v="0"/>
    <x v="6"/>
    <x v="214"/>
  </r>
  <r>
    <x v="29"/>
    <s v="Cole Haan"/>
    <x v="0"/>
    <x v="7"/>
    <x v="215"/>
  </r>
  <r>
    <x v="29"/>
    <s v="Cole Haan"/>
    <x v="0"/>
    <x v="8"/>
    <x v="216"/>
  </r>
  <r>
    <x v="29"/>
    <s v="Cole Haan"/>
    <x v="0"/>
    <x v="9"/>
    <x v="217"/>
  </r>
  <r>
    <x v="29"/>
    <s v="Cole Haan"/>
    <x v="1"/>
    <x v="10"/>
    <x v="218"/>
  </r>
  <r>
    <x v="29"/>
    <s v="Cole Haan"/>
    <x v="1"/>
    <x v="11"/>
    <x v="218"/>
  </r>
  <r>
    <x v="29"/>
    <s v="Cole Haan"/>
    <x v="1"/>
    <x v="0"/>
    <x v="64"/>
  </r>
  <r>
    <x v="29"/>
    <s v="Cole Haan"/>
    <x v="1"/>
    <x v="1"/>
    <x v="219"/>
  </r>
  <r>
    <x v="29"/>
    <s v="Cole Haan"/>
    <x v="1"/>
    <x v="2"/>
    <x v="220"/>
  </r>
  <r>
    <x v="29"/>
    <s v="Cole Haan"/>
    <x v="1"/>
    <x v="3"/>
    <x v="3"/>
  </r>
  <r>
    <x v="30"/>
    <s v="Journelle"/>
    <x v="0"/>
    <x v="3"/>
    <x v="1"/>
  </r>
  <r>
    <x v="31"/>
    <s v="The Motley Fool"/>
    <x v="0"/>
    <x v="0"/>
    <x v="221"/>
  </r>
  <r>
    <x v="31"/>
    <s v="The Motley Fool"/>
    <x v="0"/>
    <x v="1"/>
    <x v="222"/>
  </r>
  <r>
    <x v="31"/>
    <s v="The Motley Fool"/>
    <x v="0"/>
    <x v="2"/>
    <x v="223"/>
  </r>
  <r>
    <x v="31"/>
    <s v="The Motley Fool"/>
    <x v="0"/>
    <x v="3"/>
    <x v="224"/>
  </r>
  <r>
    <x v="31"/>
    <s v="The Motley Fool"/>
    <x v="0"/>
    <x v="4"/>
    <x v="225"/>
  </r>
  <r>
    <x v="31"/>
    <s v="The Motley Fool"/>
    <x v="0"/>
    <x v="5"/>
    <x v="226"/>
  </r>
  <r>
    <x v="31"/>
    <s v="The Motley Fool"/>
    <x v="0"/>
    <x v="6"/>
    <x v="227"/>
  </r>
  <r>
    <x v="31"/>
    <s v="The Motley Fool"/>
    <x v="0"/>
    <x v="7"/>
    <x v="228"/>
  </r>
  <r>
    <x v="31"/>
    <s v="The Motley Fool"/>
    <x v="0"/>
    <x v="8"/>
    <x v="229"/>
  </r>
  <r>
    <x v="31"/>
    <s v="The Motley Fool"/>
    <x v="0"/>
    <x v="9"/>
    <x v="230"/>
  </r>
  <r>
    <x v="31"/>
    <s v="The Motley Fool"/>
    <x v="1"/>
    <x v="10"/>
    <x v="231"/>
  </r>
  <r>
    <x v="31"/>
    <s v="The Motley Fool"/>
    <x v="1"/>
    <x v="11"/>
    <x v="232"/>
  </r>
  <r>
    <x v="31"/>
    <s v="The Motley Fool"/>
    <x v="1"/>
    <x v="0"/>
    <x v="233"/>
  </r>
  <r>
    <x v="31"/>
    <s v="The Motley Fool"/>
    <x v="1"/>
    <x v="1"/>
    <x v="234"/>
  </r>
  <r>
    <x v="31"/>
    <s v="The Motley Fool"/>
    <x v="1"/>
    <x v="2"/>
    <x v="235"/>
  </r>
  <r>
    <x v="31"/>
    <s v="The Motley Fool"/>
    <x v="1"/>
    <x v="3"/>
    <x v="236"/>
  </r>
  <r>
    <x v="32"/>
    <s v="RBX"/>
    <x v="0"/>
    <x v="0"/>
    <x v="237"/>
  </r>
  <r>
    <x v="32"/>
    <s v="RBX"/>
    <x v="0"/>
    <x v="1"/>
    <x v="238"/>
  </r>
  <r>
    <x v="32"/>
    <s v="RBX"/>
    <x v="0"/>
    <x v="2"/>
    <x v="239"/>
  </r>
  <r>
    <x v="32"/>
    <s v="RBX"/>
    <x v="0"/>
    <x v="3"/>
    <x v="240"/>
  </r>
  <r>
    <x v="32"/>
    <s v="RBX"/>
    <x v="0"/>
    <x v="4"/>
    <x v="241"/>
  </r>
  <r>
    <x v="32"/>
    <s v="RBX"/>
    <x v="0"/>
    <x v="5"/>
    <x v="242"/>
  </r>
  <r>
    <x v="32"/>
    <s v="RBX"/>
    <x v="0"/>
    <x v="6"/>
    <x v="243"/>
  </r>
  <r>
    <x v="32"/>
    <s v="RBX"/>
    <x v="0"/>
    <x v="7"/>
    <x v="244"/>
  </r>
  <r>
    <x v="32"/>
    <s v="RBX"/>
    <x v="0"/>
    <x v="8"/>
    <x v="245"/>
  </r>
  <r>
    <x v="32"/>
    <s v="RBX"/>
    <x v="0"/>
    <x v="9"/>
    <x v="246"/>
  </r>
  <r>
    <x v="32"/>
    <s v="RBX"/>
    <x v="1"/>
    <x v="10"/>
    <x v="247"/>
  </r>
  <r>
    <x v="32"/>
    <s v="RBX"/>
    <x v="1"/>
    <x v="11"/>
    <x v="248"/>
  </r>
  <r>
    <x v="32"/>
    <s v="RBX"/>
    <x v="1"/>
    <x v="0"/>
    <x v="249"/>
  </r>
  <r>
    <x v="32"/>
    <s v="RBX"/>
    <x v="1"/>
    <x v="1"/>
    <x v="250"/>
  </r>
  <r>
    <x v="32"/>
    <s v="RBX"/>
    <x v="1"/>
    <x v="2"/>
    <x v="251"/>
  </r>
  <r>
    <x v="32"/>
    <s v="RBX"/>
    <x v="1"/>
    <x v="3"/>
    <x v="252"/>
  </r>
  <r>
    <x v="33"/>
    <s v="JustFab"/>
    <x v="0"/>
    <x v="0"/>
    <x v="11"/>
  </r>
  <r>
    <x v="33"/>
    <s v="JustFab"/>
    <x v="0"/>
    <x v="2"/>
    <x v="68"/>
  </r>
  <r>
    <x v="33"/>
    <s v="JustFab"/>
    <x v="0"/>
    <x v="3"/>
    <x v="68"/>
  </r>
  <r>
    <x v="33"/>
    <s v="JustFab"/>
    <x v="0"/>
    <x v="4"/>
    <x v="2"/>
  </r>
  <r>
    <x v="33"/>
    <s v="JustFab"/>
    <x v="0"/>
    <x v="5"/>
    <x v="3"/>
  </r>
  <r>
    <x v="33"/>
    <s v="JustFab"/>
    <x v="0"/>
    <x v="6"/>
    <x v="1"/>
  </r>
  <r>
    <x v="33"/>
    <s v="JustFab"/>
    <x v="0"/>
    <x v="7"/>
    <x v="1"/>
  </r>
  <r>
    <x v="33"/>
    <s v="JustFab"/>
    <x v="0"/>
    <x v="8"/>
    <x v="1"/>
  </r>
  <r>
    <x v="33"/>
    <s v="JustFab"/>
    <x v="0"/>
    <x v="9"/>
    <x v="1"/>
  </r>
  <r>
    <x v="33"/>
    <s v="JustFab"/>
    <x v="1"/>
    <x v="10"/>
    <x v="5"/>
  </r>
  <r>
    <x v="33"/>
    <s v="JustFab"/>
    <x v="1"/>
    <x v="11"/>
    <x v="23"/>
  </r>
  <r>
    <x v="33"/>
    <s v="JustFab"/>
    <x v="1"/>
    <x v="0"/>
    <x v="0"/>
  </r>
  <r>
    <x v="33"/>
    <s v="JustFab"/>
    <x v="1"/>
    <x v="2"/>
    <x v="3"/>
  </r>
  <r>
    <x v="34"/>
    <s v="Saatchi Art"/>
    <x v="0"/>
    <x v="0"/>
    <x v="37"/>
  </r>
  <r>
    <x v="34"/>
    <s v="Saatchi Art"/>
    <x v="0"/>
    <x v="1"/>
    <x v="60"/>
  </r>
  <r>
    <x v="34"/>
    <s v="Saatchi Art"/>
    <x v="0"/>
    <x v="2"/>
    <x v="16"/>
  </r>
  <r>
    <x v="34"/>
    <s v="Saatchi Art"/>
    <x v="0"/>
    <x v="3"/>
    <x v="148"/>
  </r>
  <r>
    <x v="34"/>
    <s v="Saatchi Art"/>
    <x v="0"/>
    <x v="4"/>
    <x v="253"/>
  </r>
  <r>
    <x v="34"/>
    <s v="Saatchi Art"/>
    <x v="0"/>
    <x v="5"/>
    <x v="18"/>
  </r>
  <r>
    <x v="34"/>
    <s v="Saatchi Art"/>
    <x v="0"/>
    <x v="6"/>
    <x v="11"/>
  </r>
  <r>
    <x v="34"/>
    <s v="Saatchi Art"/>
    <x v="0"/>
    <x v="7"/>
    <x v="23"/>
  </r>
  <r>
    <x v="34"/>
    <s v="Saatchi Art"/>
    <x v="0"/>
    <x v="8"/>
    <x v="19"/>
  </r>
  <r>
    <x v="34"/>
    <s v="Saatchi Art"/>
    <x v="0"/>
    <x v="9"/>
    <x v="19"/>
  </r>
  <r>
    <x v="34"/>
    <s v="Saatchi Art"/>
    <x v="1"/>
    <x v="10"/>
    <x v="3"/>
  </r>
  <r>
    <x v="34"/>
    <s v="Saatchi Art"/>
    <x v="1"/>
    <x v="11"/>
    <x v="5"/>
  </r>
  <r>
    <x v="34"/>
    <s v="Saatchi Art"/>
    <x v="1"/>
    <x v="0"/>
    <x v="3"/>
  </r>
  <r>
    <x v="34"/>
    <s v="Saatchi Art"/>
    <x v="1"/>
    <x v="1"/>
    <x v="3"/>
  </r>
  <r>
    <x v="34"/>
    <s v="Saatchi Art"/>
    <x v="1"/>
    <x v="2"/>
    <x v="16"/>
  </r>
  <r>
    <x v="35"/>
    <s v="Vow to be Chic"/>
    <x v="0"/>
    <x v="0"/>
    <x v="31"/>
  </r>
  <r>
    <x v="35"/>
    <s v="Vow to be Chic"/>
    <x v="0"/>
    <x v="1"/>
    <x v="254"/>
  </r>
  <r>
    <x v="35"/>
    <s v="Vow to be Chic"/>
    <x v="0"/>
    <x v="2"/>
    <x v="255"/>
  </r>
  <r>
    <x v="35"/>
    <s v="Vow to be Chic"/>
    <x v="0"/>
    <x v="3"/>
    <x v="255"/>
  </r>
  <r>
    <x v="35"/>
    <s v="Vow to be Chic"/>
    <x v="0"/>
    <x v="4"/>
    <x v="256"/>
  </r>
  <r>
    <x v="35"/>
    <s v="Vow to be Chic"/>
    <x v="0"/>
    <x v="5"/>
    <x v="103"/>
  </r>
  <r>
    <x v="35"/>
    <s v="Vow to be Chic"/>
    <x v="0"/>
    <x v="6"/>
    <x v="36"/>
  </r>
  <r>
    <x v="35"/>
    <s v="Vow to be Chic"/>
    <x v="0"/>
    <x v="7"/>
    <x v="31"/>
  </r>
  <r>
    <x v="35"/>
    <s v="Vow to be Chic"/>
    <x v="0"/>
    <x v="8"/>
    <x v="89"/>
  </r>
  <r>
    <x v="35"/>
    <s v="Vow to be Chic"/>
    <x v="0"/>
    <x v="9"/>
    <x v="32"/>
  </r>
  <r>
    <x v="35"/>
    <s v="Vow to be Chic"/>
    <x v="1"/>
    <x v="10"/>
    <x v="257"/>
  </r>
  <r>
    <x v="35"/>
    <s v="Vow to be Chic"/>
    <x v="1"/>
    <x v="11"/>
    <x v="258"/>
  </r>
  <r>
    <x v="35"/>
    <s v="Vow to be Chic"/>
    <x v="1"/>
    <x v="0"/>
    <x v="259"/>
  </r>
  <r>
    <x v="35"/>
    <s v="Vow to be Chic"/>
    <x v="1"/>
    <x v="1"/>
    <x v="260"/>
  </r>
  <r>
    <x v="35"/>
    <s v="Vow to be Chic"/>
    <x v="1"/>
    <x v="2"/>
    <x v="4"/>
  </r>
  <r>
    <x v="36"/>
    <s v="Tumi"/>
    <x v="0"/>
    <x v="0"/>
    <x v="0"/>
  </r>
  <r>
    <x v="36"/>
    <s v="Tumi"/>
    <x v="0"/>
    <x v="1"/>
    <x v="1"/>
  </r>
  <r>
    <x v="36"/>
    <s v="Tumi"/>
    <x v="0"/>
    <x v="2"/>
    <x v="3"/>
  </r>
  <r>
    <x v="36"/>
    <s v="Tumi"/>
    <x v="0"/>
    <x v="3"/>
    <x v="3"/>
  </r>
  <r>
    <x v="36"/>
    <s v="Tumi"/>
    <x v="0"/>
    <x v="4"/>
    <x v="18"/>
  </r>
  <r>
    <x v="36"/>
    <s v="Tumi"/>
    <x v="0"/>
    <x v="5"/>
    <x v="23"/>
  </r>
  <r>
    <x v="36"/>
    <s v="Tumi"/>
    <x v="0"/>
    <x v="6"/>
    <x v="1"/>
  </r>
  <r>
    <x v="36"/>
    <s v="Tumi"/>
    <x v="0"/>
    <x v="9"/>
    <x v="34"/>
  </r>
  <r>
    <x v="36"/>
    <s v="Tumi"/>
    <x v="1"/>
    <x v="10"/>
    <x v="261"/>
  </r>
  <r>
    <x v="36"/>
    <s v="Tumi"/>
    <x v="1"/>
    <x v="0"/>
    <x v="11"/>
  </r>
  <r>
    <x v="36"/>
    <s v="Tumi"/>
    <x v="1"/>
    <x v="1"/>
    <x v="262"/>
  </r>
  <r>
    <x v="36"/>
    <s v="Tumi"/>
    <x v="1"/>
    <x v="2"/>
    <x v="263"/>
  </r>
  <r>
    <x v="36"/>
    <s v="Tumi"/>
    <x v="1"/>
    <x v="3"/>
    <x v="264"/>
  </r>
  <r>
    <x v="37"/>
    <s v="Lendio"/>
    <x v="0"/>
    <x v="0"/>
    <x v="265"/>
  </r>
  <r>
    <x v="37"/>
    <s v="Lendio"/>
    <x v="0"/>
    <x v="1"/>
    <x v="266"/>
  </r>
  <r>
    <x v="37"/>
    <s v="Lendio"/>
    <x v="0"/>
    <x v="2"/>
    <x v="267"/>
  </r>
  <r>
    <x v="37"/>
    <s v="Lendio"/>
    <x v="0"/>
    <x v="3"/>
    <x v="268"/>
  </r>
  <r>
    <x v="37"/>
    <s v="Lendio"/>
    <x v="0"/>
    <x v="4"/>
    <x v="269"/>
  </r>
  <r>
    <x v="37"/>
    <s v="Lendio"/>
    <x v="0"/>
    <x v="5"/>
    <x v="270"/>
  </r>
  <r>
    <x v="37"/>
    <s v="Lendio"/>
    <x v="0"/>
    <x v="6"/>
    <x v="271"/>
  </r>
  <r>
    <x v="37"/>
    <s v="Lendio"/>
    <x v="0"/>
    <x v="7"/>
    <x v="272"/>
  </r>
  <r>
    <x v="37"/>
    <s v="Lendio"/>
    <x v="0"/>
    <x v="8"/>
    <x v="273"/>
  </r>
  <r>
    <x v="37"/>
    <s v="Lendio"/>
    <x v="0"/>
    <x v="9"/>
    <x v="274"/>
  </r>
  <r>
    <x v="37"/>
    <s v="Lendio"/>
    <x v="1"/>
    <x v="10"/>
    <x v="275"/>
  </r>
  <r>
    <x v="37"/>
    <s v="Lendio"/>
    <x v="1"/>
    <x v="11"/>
    <x v="276"/>
  </r>
  <r>
    <x v="37"/>
    <s v="Lendio"/>
    <x v="1"/>
    <x v="0"/>
    <x v="277"/>
  </r>
  <r>
    <x v="37"/>
    <s v="Lendio"/>
    <x v="1"/>
    <x v="1"/>
    <x v="278"/>
  </r>
  <r>
    <x v="37"/>
    <s v="Lendio"/>
    <x v="1"/>
    <x v="2"/>
    <x v="56"/>
  </r>
  <r>
    <x v="37"/>
    <s v="Lendio"/>
    <x v="1"/>
    <x v="3"/>
    <x v="11"/>
  </r>
  <r>
    <x v="38"/>
    <s v="Credo Mobile"/>
    <x v="1"/>
    <x v="1"/>
    <x v="0"/>
  </r>
  <r>
    <x v="39"/>
    <s v="Five Four Club"/>
    <x v="0"/>
    <x v="1"/>
    <x v="0"/>
  </r>
  <r>
    <x v="40"/>
    <s v="The Real Real"/>
    <x v="0"/>
    <x v="0"/>
    <x v="59"/>
  </r>
  <r>
    <x v="40"/>
    <s v="The Real Real"/>
    <x v="0"/>
    <x v="1"/>
    <x v="33"/>
  </r>
  <r>
    <x v="40"/>
    <s v="The Real Real"/>
    <x v="0"/>
    <x v="2"/>
    <x v="59"/>
  </r>
  <r>
    <x v="40"/>
    <s v="The Real Real"/>
    <x v="0"/>
    <x v="3"/>
    <x v="279"/>
  </r>
  <r>
    <x v="40"/>
    <s v="The Real Real"/>
    <x v="0"/>
    <x v="4"/>
    <x v="34"/>
  </r>
  <r>
    <x v="40"/>
    <s v="The Real Real"/>
    <x v="0"/>
    <x v="5"/>
    <x v="280"/>
  </r>
  <r>
    <x v="40"/>
    <s v="The Real Real"/>
    <x v="0"/>
    <x v="6"/>
    <x v="281"/>
  </r>
  <r>
    <x v="40"/>
    <s v="The Real Real"/>
    <x v="0"/>
    <x v="7"/>
    <x v="88"/>
  </r>
  <r>
    <x v="40"/>
    <s v="The Real Real"/>
    <x v="0"/>
    <x v="8"/>
    <x v="282"/>
  </r>
  <r>
    <x v="40"/>
    <s v="The Real Real"/>
    <x v="0"/>
    <x v="9"/>
    <x v="283"/>
  </r>
  <r>
    <x v="40"/>
    <s v="The Real Real"/>
    <x v="1"/>
    <x v="10"/>
    <x v="65"/>
  </r>
  <r>
    <x v="40"/>
    <s v="The Real Real"/>
    <x v="1"/>
    <x v="11"/>
    <x v="65"/>
  </r>
  <r>
    <x v="40"/>
    <s v="The Real Real"/>
    <x v="1"/>
    <x v="0"/>
    <x v="217"/>
  </r>
  <r>
    <x v="40"/>
    <s v="The Real Real"/>
    <x v="1"/>
    <x v="1"/>
    <x v="21"/>
  </r>
  <r>
    <x v="40"/>
    <s v="The Real Real"/>
    <x v="1"/>
    <x v="2"/>
    <x v="37"/>
  </r>
  <r>
    <x v="41"/>
    <s v="Destination XL"/>
    <x v="0"/>
    <x v="5"/>
    <x v="1"/>
  </r>
  <r>
    <x v="42"/>
    <s v="Little Bits"/>
    <x v="0"/>
    <x v="0"/>
    <x v="284"/>
  </r>
  <r>
    <x v="42"/>
    <s v="Little Bits"/>
    <x v="0"/>
    <x v="1"/>
    <x v="285"/>
  </r>
  <r>
    <x v="42"/>
    <s v="Little Bits"/>
    <x v="0"/>
    <x v="2"/>
    <x v="256"/>
  </r>
  <r>
    <x v="42"/>
    <s v="Little Bits"/>
    <x v="0"/>
    <x v="3"/>
    <x v="53"/>
  </r>
  <r>
    <x v="42"/>
    <s v="Little Bits"/>
    <x v="0"/>
    <x v="4"/>
    <x v="21"/>
  </r>
  <r>
    <x v="42"/>
    <s v="Little Bits"/>
    <x v="0"/>
    <x v="5"/>
    <x v="148"/>
  </r>
  <r>
    <x v="42"/>
    <s v="Little Bits"/>
    <x v="0"/>
    <x v="6"/>
    <x v="24"/>
  </r>
  <r>
    <x v="42"/>
    <s v="Little Bits"/>
    <x v="0"/>
    <x v="7"/>
    <x v="69"/>
  </r>
  <r>
    <x v="42"/>
    <s v="Little Bits"/>
    <x v="0"/>
    <x v="8"/>
    <x v="253"/>
  </r>
  <r>
    <x v="42"/>
    <s v="Little Bits"/>
    <x v="0"/>
    <x v="9"/>
    <x v="0"/>
  </r>
  <r>
    <x v="42"/>
    <s v="Little Bits"/>
    <x v="1"/>
    <x v="10"/>
    <x v="0"/>
  </r>
  <r>
    <x v="42"/>
    <s v="Little Bits"/>
    <x v="1"/>
    <x v="11"/>
    <x v="23"/>
  </r>
  <r>
    <x v="42"/>
    <s v="Little Bits"/>
    <x v="1"/>
    <x v="0"/>
    <x v="11"/>
  </r>
  <r>
    <x v="42"/>
    <s v="Little Bits"/>
    <x v="1"/>
    <x v="1"/>
    <x v="0"/>
  </r>
  <r>
    <x v="42"/>
    <s v="Little Bits"/>
    <x v="1"/>
    <x v="2"/>
    <x v="148"/>
  </r>
  <r>
    <x v="43"/>
    <s v="Zachys"/>
    <x v="0"/>
    <x v="0"/>
    <x v="286"/>
  </r>
  <r>
    <x v="43"/>
    <s v="Zachys"/>
    <x v="0"/>
    <x v="1"/>
    <x v="287"/>
  </r>
  <r>
    <x v="43"/>
    <s v="Zachys"/>
    <x v="0"/>
    <x v="2"/>
    <x v="288"/>
  </r>
  <r>
    <x v="43"/>
    <s v="Zachys"/>
    <x v="0"/>
    <x v="3"/>
    <x v="289"/>
  </r>
  <r>
    <x v="43"/>
    <s v="Zachys"/>
    <x v="0"/>
    <x v="4"/>
    <x v="290"/>
  </r>
  <r>
    <x v="43"/>
    <s v="Zachys"/>
    <x v="0"/>
    <x v="5"/>
    <x v="291"/>
  </r>
  <r>
    <x v="43"/>
    <s v="Zachys"/>
    <x v="0"/>
    <x v="6"/>
    <x v="292"/>
  </r>
  <r>
    <x v="43"/>
    <s v="Zachys"/>
    <x v="0"/>
    <x v="7"/>
    <x v="293"/>
  </r>
  <r>
    <x v="43"/>
    <s v="Zachys"/>
    <x v="0"/>
    <x v="8"/>
    <x v="294"/>
  </r>
  <r>
    <x v="43"/>
    <s v="Zachys"/>
    <x v="0"/>
    <x v="9"/>
    <x v="295"/>
  </r>
  <r>
    <x v="43"/>
    <s v="Zachys"/>
    <x v="1"/>
    <x v="10"/>
    <x v="296"/>
  </r>
  <r>
    <x v="43"/>
    <s v="Zachys"/>
    <x v="1"/>
    <x v="11"/>
    <x v="297"/>
  </r>
  <r>
    <x v="43"/>
    <s v="Zachys"/>
    <x v="1"/>
    <x v="0"/>
    <x v="298"/>
  </r>
  <r>
    <x v="43"/>
    <s v="Zachys"/>
    <x v="1"/>
    <x v="1"/>
    <x v="299"/>
  </r>
  <r>
    <x v="43"/>
    <s v="Zachys"/>
    <x v="1"/>
    <x v="2"/>
    <x v="300"/>
  </r>
  <r>
    <x v="43"/>
    <s v="Zachys"/>
    <x v="1"/>
    <x v="3"/>
    <x v="301"/>
  </r>
  <r>
    <x v="44"/>
    <s v="Huckberry"/>
    <x v="0"/>
    <x v="0"/>
    <x v="63"/>
  </r>
  <r>
    <x v="44"/>
    <s v="Huckberry"/>
    <x v="0"/>
    <x v="1"/>
    <x v="5"/>
  </r>
  <r>
    <x v="44"/>
    <s v="Huckberry"/>
    <x v="0"/>
    <x v="2"/>
    <x v="3"/>
  </r>
  <r>
    <x v="44"/>
    <s v="Huckberry"/>
    <x v="0"/>
    <x v="3"/>
    <x v="1"/>
  </r>
  <r>
    <x v="44"/>
    <s v="Huckberry"/>
    <x v="0"/>
    <x v="4"/>
    <x v="69"/>
  </r>
  <r>
    <x v="44"/>
    <s v="Huckberry"/>
    <x v="0"/>
    <x v="5"/>
    <x v="0"/>
  </r>
  <r>
    <x v="44"/>
    <s v="Huckberry"/>
    <x v="0"/>
    <x v="6"/>
    <x v="3"/>
  </r>
  <r>
    <x v="44"/>
    <s v="Huckberry"/>
    <x v="0"/>
    <x v="7"/>
    <x v="23"/>
  </r>
  <r>
    <x v="44"/>
    <s v="Huckberry"/>
    <x v="0"/>
    <x v="8"/>
    <x v="0"/>
  </r>
  <r>
    <x v="44"/>
    <s v="Huckberry"/>
    <x v="0"/>
    <x v="9"/>
    <x v="2"/>
  </r>
  <r>
    <x v="44"/>
    <s v="Huckberry"/>
    <x v="1"/>
    <x v="10"/>
    <x v="11"/>
  </r>
  <r>
    <x v="44"/>
    <s v="Huckberry"/>
    <x v="1"/>
    <x v="11"/>
    <x v="69"/>
  </r>
  <r>
    <x v="44"/>
    <s v="Huckberry"/>
    <x v="1"/>
    <x v="1"/>
    <x v="0"/>
  </r>
  <r>
    <x v="44"/>
    <s v="Huckberry"/>
    <x v="1"/>
    <x v="2"/>
    <x v="0"/>
  </r>
  <r>
    <x v="45"/>
    <s v="One Kings Lane"/>
    <x v="0"/>
    <x v="0"/>
    <x v="302"/>
  </r>
  <r>
    <x v="45"/>
    <s v="One Kings Lane"/>
    <x v="0"/>
    <x v="1"/>
    <x v="303"/>
  </r>
  <r>
    <x v="45"/>
    <s v="One Kings Lane"/>
    <x v="0"/>
    <x v="2"/>
    <x v="304"/>
  </r>
  <r>
    <x v="45"/>
    <s v="One Kings Lane"/>
    <x v="0"/>
    <x v="3"/>
    <x v="305"/>
  </r>
  <r>
    <x v="45"/>
    <s v="One Kings Lane"/>
    <x v="0"/>
    <x v="4"/>
    <x v="306"/>
  </r>
  <r>
    <x v="45"/>
    <s v="One Kings Lane"/>
    <x v="0"/>
    <x v="5"/>
    <x v="307"/>
  </r>
  <r>
    <x v="45"/>
    <s v="One Kings Lane"/>
    <x v="0"/>
    <x v="6"/>
    <x v="308"/>
  </r>
  <r>
    <x v="45"/>
    <s v="One Kings Lane"/>
    <x v="0"/>
    <x v="7"/>
    <x v="309"/>
  </r>
  <r>
    <x v="45"/>
    <s v="One Kings Lane"/>
    <x v="0"/>
    <x v="8"/>
    <x v="310"/>
  </r>
  <r>
    <x v="45"/>
    <s v="One Kings Lane"/>
    <x v="0"/>
    <x v="9"/>
    <x v="311"/>
  </r>
  <r>
    <x v="45"/>
    <s v="One Kings Lane"/>
    <x v="1"/>
    <x v="10"/>
    <x v="312"/>
  </r>
  <r>
    <x v="45"/>
    <s v="One Kings Lane"/>
    <x v="1"/>
    <x v="11"/>
    <x v="313"/>
  </r>
  <r>
    <x v="45"/>
    <s v="One Kings Lane"/>
    <x v="1"/>
    <x v="0"/>
    <x v="314"/>
  </r>
  <r>
    <x v="45"/>
    <s v="One Kings Lane"/>
    <x v="1"/>
    <x v="1"/>
    <x v="315"/>
  </r>
  <r>
    <x v="45"/>
    <s v="One Kings Lane"/>
    <x v="1"/>
    <x v="2"/>
    <x v="316"/>
  </r>
  <r>
    <x v="45"/>
    <s v="One Kings Lane"/>
    <x v="1"/>
    <x v="3"/>
    <x v="317"/>
  </r>
  <r>
    <x v="46"/>
    <s v="Swimsuits For All"/>
    <x v="0"/>
    <x v="1"/>
    <x v="0"/>
  </r>
  <r>
    <x v="46"/>
    <s v="Swimsuits For All"/>
    <x v="0"/>
    <x v="2"/>
    <x v="3"/>
  </r>
  <r>
    <x v="46"/>
    <s v="Swimsuits For All"/>
    <x v="0"/>
    <x v="5"/>
    <x v="1"/>
  </r>
  <r>
    <x v="46"/>
    <s v="Swimsuits For All"/>
    <x v="1"/>
    <x v="1"/>
    <x v="23"/>
  </r>
  <r>
    <x v="47"/>
    <s v="Madewell"/>
    <x v="0"/>
    <x v="0"/>
    <x v="318"/>
  </r>
  <r>
    <x v="47"/>
    <s v="Madewell"/>
    <x v="0"/>
    <x v="1"/>
    <x v="319"/>
  </r>
  <r>
    <x v="47"/>
    <s v="Madewell"/>
    <x v="0"/>
    <x v="2"/>
    <x v="320"/>
  </r>
  <r>
    <x v="47"/>
    <s v="Madewell"/>
    <x v="0"/>
    <x v="3"/>
    <x v="321"/>
  </r>
  <r>
    <x v="47"/>
    <s v="Madewell"/>
    <x v="0"/>
    <x v="4"/>
    <x v="322"/>
  </r>
  <r>
    <x v="47"/>
    <s v="Madewell"/>
    <x v="0"/>
    <x v="5"/>
    <x v="323"/>
  </r>
  <r>
    <x v="47"/>
    <s v="Madewell"/>
    <x v="0"/>
    <x v="6"/>
    <x v="324"/>
  </r>
  <r>
    <x v="47"/>
    <s v="Madewell"/>
    <x v="0"/>
    <x v="7"/>
    <x v="325"/>
  </r>
  <r>
    <x v="47"/>
    <s v="Madewell"/>
    <x v="0"/>
    <x v="8"/>
    <x v="326"/>
  </r>
  <r>
    <x v="47"/>
    <s v="Madewell"/>
    <x v="0"/>
    <x v="9"/>
    <x v="327"/>
  </r>
  <r>
    <x v="47"/>
    <s v="Madewell"/>
    <x v="1"/>
    <x v="10"/>
    <x v="328"/>
  </r>
  <r>
    <x v="47"/>
    <s v="Madewell"/>
    <x v="1"/>
    <x v="11"/>
    <x v="329"/>
  </r>
  <r>
    <x v="47"/>
    <s v="Madewell"/>
    <x v="1"/>
    <x v="0"/>
    <x v="330"/>
  </r>
  <r>
    <x v="47"/>
    <s v="Madewell"/>
    <x v="1"/>
    <x v="1"/>
    <x v="331"/>
  </r>
  <r>
    <x v="47"/>
    <s v="Madewell"/>
    <x v="1"/>
    <x v="2"/>
    <x v="332"/>
  </r>
  <r>
    <x v="47"/>
    <s v="Madewell"/>
    <x v="1"/>
    <x v="3"/>
    <x v="333"/>
  </r>
  <r>
    <x v="48"/>
    <s v="Peacock Alley"/>
    <x v="0"/>
    <x v="0"/>
    <x v="334"/>
  </r>
  <r>
    <x v="48"/>
    <s v="Peacock Alley"/>
    <x v="0"/>
    <x v="1"/>
    <x v="335"/>
  </r>
  <r>
    <x v="48"/>
    <s v="Peacock Alley"/>
    <x v="0"/>
    <x v="2"/>
    <x v="336"/>
  </r>
  <r>
    <x v="48"/>
    <s v="Peacock Alley"/>
    <x v="0"/>
    <x v="3"/>
    <x v="337"/>
  </r>
  <r>
    <x v="48"/>
    <s v="Peacock Alley"/>
    <x v="0"/>
    <x v="4"/>
    <x v="338"/>
  </r>
  <r>
    <x v="48"/>
    <s v="Peacock Alley"/>
    <x v="0"/>
    <x v="5"/>
    <x v="339"/>
  </r>
  <r>
    <x v="48"/>
    <s v="Peacock Alley"/>
    <x v="0"/>
    <x v="6"/>
    <x v="340"/>
  </r>
  <r>
    <x v="48"/>
    <s v="Peacock Alley"/>
    <x v="0"/>
    <x v="7"/>
    <x v="341"/>
  </r>
  <r>
    <x v="48"/>
    <s v="Peacock Alley"/>
    <x v="0"/>
    <x v="8"/>
    <x v="342"/>
  </r>
  <r>
    <x v="48"/>
    <s v="Peacock Alley"/>
    <x v="0"/>
    <x v="9"/>
    <x v="343"/>
  </r>
  <r>
    <x v="48"/>
    <s v="Peacock Alley"/>
    <x v="1"/>
    <x v="10"/>
    <x v="344"/>
  </r>
  <r>
    <x v="48"/>
    <s v="Peacock Alley"/>
    <x v="1"/>
    <x v="11"/>
    <x v="345"/>
  </r>
  <r>
    <x v="48"/>
    <s v="Peacock Alley"/>
    <x v="1"/>
    <x v="0"/>
    <x v="346"/>
  </r>
  <r>
    <x v="48"/>
    <s v="Peacock Alley"/>
    <x v="1"/>
    <x v="1"/>
    <x v="347"/>
  </r>
  <r>
    <x v="48"/>
    <s v="Peacock Alley"/>
    <x v="1"/>
    <x v="2"/>
    <x v="348"/>
  </r>
  <r>
    <x v="48"/>
    <s v="Peacock Alley"/>
    <x v="1"/>
    <x v="3"/>
    <x v="349"/>
  </r>
  <r>
    <x v="49"/>
    <s v="VF Corp - Jansport"/>
    <x v="0"/>
    <x v="0"/>
    <x v="350"/>
  </r>
  <r>
    <x v="49"/>
    <s v="VF Corp - Jansport"/>
    <x v="0"/>
    <x v="1"/>
    <x v="19"/>
  </r>
  <r>
    <x v="49"/>
    <s v="VF Corp - Jansport"/>
    <x v="0"/>
    <x v="2"/>
    <x v="69"/>
  </r>
  <r>
    <x v="49"/>
    <s v="VF Corp - Jansport"/>
    <x v="0"/>
    <x v="3"/>
    <x v="18"/>
  </r>
  <r>
    <x v="49"/>
    <s v="VF Corp - Jansport"/>
    <x v="0"/>
    <x v="4"/>
    <x v="4"/>
  </r>
  <r>
    <x v="49"/>
    <s v="VF Corp - Jansport"/>
    <x v="0"/>
    <x v="5"/>
    <x v="0"/>
  </r>
  <r>
    <x v="49"/>
    <s v="VF Corp - Jansport"/>
    <x v="0"/>
    <x v="6"/>
    <x v="3"/>
  </r>
  <r>
    <x v="49"/>
    <s v="VF Corp - Jansport"/>
    <x v="0"/>
    <x v="7"/>
    <x v="69"/>
  </r>
  <r>
    <x v="49"/>
    <s v="VF Corp - Jansport"/>
    <x v="0"/>
    <x v="8"/>
    <x v="0"/>
  </r>
  <r>
    <x v="49"/>
    <s v="VF Corp - Jansport"/>
    <x v="0"/>
    <x v="9"/>
    <x v="0"/>
  </r>
  <r>
    <x v="49"/>
    <s v="VF Corp - Jansport"/>
    <x v="1"/>
    <x v="11"/>
    <x v="1"/>
  </r>
  <r>
    <x v="49"/>
    <s v="VF Corp - Jansport"/>
    <x v="1"/>
    <x v="0"/>
    <x v="2"/>
  </r>
  <r>
    <x v="49"/>
    <s v="VF Corp - Jansport"/>
    <x v="1"/>
    <x v="1"/>
    <x v="0"/>
  </r>
  <r>
    <x v="49"/>
    <s v="VF Corp - Jansport"/>
    <x v="1"/>
    <x v="2"/>
    <x v="2"/>
  </r>
  <r>
    <x v="50"/>
    <s v="Uncommon Goods"/>
    <x v="0"/>
    <x v="0"/>
    <x v="1"/>
  </r>
  <r>
    <x v="50"/>
    <s v="Uncommon Goods"/>
    <x v="0"/>
    <x v="2"/>
    <x v="1"/>
  </r>
  <r>
    <x v="50"/>
    <s v="Uncommon Goods"/>
    <x v="0"/>
    <x v="3"/>
    <x v="23"/>
  </r>
  <r>
    <x v="50"/>
    <s v="Uncommon Goods"/>
    <x v="1"/>
    <x v="1"/>
    <x v="0"/>
  </r>
  <r>
    <x v="51"/>
    <s v="Lootcrate"/>
    <x v="0"/>
    <x v="0"/>
    <x v="351"/>
  </r>
  <r>
    <x v="51"/>
    <s v="Lootcrate"/>
    <x v="0"/>
    <x v="1"/>
    <x v="100"/>
  </r>
  <r>
    <x v="51"/>
    <s v="Lootcrate"/>
    <x v="0"/>
    <x v="2"/>
    <x v="352"/>
  </r>
  <r>
    <x v="51"/>
    <s v="Lootcrate"/>
    <x v="0"/>
    <x v="3"/>
    <x v="36"/>
  </r>
  <r>
    <x v="51"/>
    <s v="Lootcrate"/>
    <x v="0"/>
    <x v="4"/>
    <x v="60"/>
  </r>
  <r>
    <x v="51"/>
    <s v="Lootcrate"/>
    <x v="0"/>
    <x v="5"/>
    <x v="63"/>
  </r>
  <r>
    <x v="51"/>
    <s v="Lootcrate"/>
    <x v="0"/>
    <x v="6"/>
    <x v="20"/>
  </r>
  <r>
    <x v="51"/>
    <s v="Lootcrate"/>
    <x v="0"/>
    <x v="7"/>
    <x v="69"/>
  </r>
  <r>
    <x v="51"/>
    <s v="Lootcrate"/>
    <x v="0"/>
    <x v="8"/>
    <x v="68"/>
  </r>
  <r>
    <x v="51"/>
    <s v="Lootcrate"/>
    <x v="0"/>
    <x v="9"/>
    <x v="2"/>
  </r>
  <r>
    <x v="51"/>
    <s v="Lootcrate"/>
    <x v="1"/>
    <x v="10"/>
    <x v="3"/>
  </r>
  <r>
    <x v="51"/>
    <s v="Lootcrate"/>
    <x v="1"/>
    <x v="11"/>
    <x v="3"/>
  </r>
  <r>
    <x v="51"/>
    <s v="Lootcrate"/>
    <x v="1"/>
    <x v="0"/>
    <x v="24"/>
  </r>
  <r>
    <x v="51"/>
    <s v="Lootcrate"/>
    <x v="1"/>
    <x v="1"/>
    <x v="23"/>
  </r>
  <r>
    <x v="51"/>
    <s v="Lootcrate"/>
    <x v="1"/>
    <x v="2"/>
    <x v="18"/>
  </r>
  <r>
    <x v="51"/>
    <s v="Lootcrate"/>
    <x v="1"/>
    <x v="3"/>
    <x v="1"/>
  </r>
  <r>
    <x v="52"/>
    <s v="Stadium Goods"/>
    <x v="0"/>
    <x v="0"/>
    <x v="353"/>
  </r>
  <r>
    <x v="52"/>
    <s v="Stadium Goods"/>
    <x v="0"/>
    <x v="1"/>
    <x v="354"/>
  </r>
  <r>
    <x v="52"/>
    <s v="Stadium Goods"/>
    <x v="0"/>
    <x v="2"/>
    <x v="355"/>
  </r>
  <r>
    <x v="52"/>
    <s v="Stadium Goods"/>
    <x v="0"/>
    <x v="3"/>
    <x v="356"/>
  </r>
  <r>
    <x v="52"/>
    <s v="Stadium Goods"/>
    <x v="0"/>
    <x v="4"/>
    <x v="357"/>
  </r>
  <r>
    <x v="52"/>
    <s v="Stadium Goods"/>
    <x v="0"/>
    <x v="5"/>
    <x v="358"/>
  </r>
  <r>
    <x v="52"/>
    <s v="Stadium Goods"/>
    <x v="0"/>
    <x v="6"/>
    <x v="359"/>
  </r>
  <r>
    <x v="52"/>
    <s v="Stadium Goods"/>
    <x v="0"/>
    <x v="7"/>
    <x v="360"/>
  </r>
  <r>
    <x v="52"/>
    <s v="Stadium Goods"/>
    <x v="0"/>
    <x v="8"/>
    <x v="361"/>
  </r>
  <r>
    <x v="52"/>
    <s v="Stadium Goods"/>
    <x v="0"/>
    <x v="9"/>
    <x v="362"/>
  </r>
  <r>
    <x v="52"/>
    <s v="Stadium Goods"/>
    <x v="1"/>
    <x v="10"/>
    <x v="363"/>
  </r>
  <r>
    <x v="52"/>
    <s v="Stadium Goods"/>
    <x v="1"/>
    <x v="11"/>
    <x v="364"/>
  </r>
  <r>
    <x v="52"/>
    <s v="Stadium Goods"/>
    <x v="1"/>
    <x v="0"/>
    <x v="365"/>
  </r>
  <r>
    <x v="52"/>
    <s v="Stadium Goods"/>
    <x v="1"/>
    <x v="1"/>
    <x v="366"/>
  </r>
  <r>
    <x v="52"/>
    <s v="Stadium Goods"/>
    <x v="1"/>
    <x v="2"/>
    <x v="367"/>
  </r>
  <r>
    <x v="52"/>
    <s v="Stadium Goods"/>
    <x v="1"/>
    <x v="3"/>
    <x v="368"/>
  </r>
  <r>
    <x v="53"/>
    <s v="Try The World"/>
    <x v="0"/>
    <x v="0"/>
    <x v="369"/>
  </r>
  <r>
    <x v="53"/>
    <s v="Try The World"/>
    <x v="0"/>
    <x v="1"/>
    <x v="370"/>
  </r>
  <r>
    <x v="53"/>
    <s v="Try The World"/>
    <x v="0"/>
    <x v="2"/>
    <x v="371"/>
  </r>
  <r>
    <x v="53"/>
    <s v="Try The World"/>
    <x v="0"/>
    <x v="3"/>
    <x v="372"/>
  </r>
  <r>
    <x v="53"/>
    <s v="Try The World"/>
    <x v="0"/>
    <x v="4"/>
    <x v="373"/>
  </r>
  <r>
    <x v="53"/>
    <s v="Try The World"/>
    <x v="0"/>
    <x v="5"/>
    <x v="374"/>
  </r>
  <r>
    <x v="53"/>
    <s v="Try The World"/>
    <x v="0"/>
    <x v="6"/>
    <x v="375"/>
  </r>
  <r>
    <x v="53"/>
    <s v="Try The World"/>
    <x v="0"/>
    <x v="7"/>
    <x v="376"/>
  </r>
  <r>
    <x v="53"/>
    <s v="Try The World"/>
    <x v="0"/>
    <x v="8"/>
    <x v="377"/>
  </r>
  <r>
    <x v="53"/>
    <s v="Try The World"/>
    <x v="0"/>
    <x v="9"/>
    <x v="378"/>
  </r>
  <r>
    <x v="53"/>
    <s v="Try The World"/>
    <x v="1"/>
    <x v="10"/>
    <x v="379"/>
  </r>
  <r>
    <x v="53"/>
    <s v="Try The World"/>
    <x v="1"/>
    <x v="11"/>
    <x v="380"/>
  </r>
  <r>
    <x v="53"/>
    <s v="Try The World"/>
    <x v="1"/>
    <x v="0"/>
    <x v="381"/>
  </r>
  <r>
    <x v="53"/>
    <s v="Try The World"/>
    <x v="1"/>
    <x v="1"/>
    <x v="382"/>
  </r>
  <r>
    <x v="53"/>
    <s v="Try The World"/>
    <x v="1"/>
    <x v="2"/>
    <x v="383"/>
  </r>
  <r>
    <x v="53"/>
    <s v="Try The World"/>
    <x v="1"/>
    <x v="3"/>
    <x v="384"/>
  </r>
  <r>
    <x v="54"/>
    <s v="Urban Outfitters"/>
    <x v="0"/>
    <x v="0"/>
    <x v="385"/>
  </r>
  <r>
    <x v="54"/>
    <s v="Urban Outfitters"/>
    <x v="0"/>
    <x v="1"/>
    <x v="386"/>
  </r>
  <r>
    <x v="54"/>
    <s v="Urban Outfitters"/>
    <x v="0"/>
    <x v="2"/>
    <x v="387"/>
  </r>
  <r>
    <x v="54"/>
    <s v="Urban Outfitters"/>
    <x v="0"/>
    <x v="3"/>
    <x v="388"/>
  </r>
  <r>
    <x v="54"/>
    <s v="Urban Outfitters"/>
    <x v="0"/>
    <x v="4"/>
    <x v="389"/>
  </r>
  <r>
    <x v="54"/>
    <s v="Urban Outfitters"/>
    <x v="0"/>
    <x v="5"/>
    <x v="390"/>
  </r>
  <r>
    <x v="54"/>
    <s v="Urban Outfitters"/>
    <x v="0"/>
    <x v="6"/>
    <x v="391"/>
  </r>
  <r>
    <x v="54"/>
    <s v="Urban Outfitters"/>
    <x v="0"/>
    <x v="7"/>
    <x v="392"/>
  </r>
  <r>
    <x v="54"/>
    <s v="Urban Outfitters"/>
    <x v="0"/>
    <x v="8"/>
    <x v="393"/>
  </r>
  <r>
    <x v="54"/>
    <s v="Urban Outfitters"/>
    <x v="0"/>
    <x v="9"/>
    <x v="394"/>
  </r>
  <r>
    <x v="54"/>
    <s v="Urban Outfitters"/>
    <x v="1"/>
    <x v="10"/>
    <x v="395"/>
  </r>
  <r>
    <x v="54"/>
    <s v="Urban Outfitters"/>
    <x v="1"/>
    <x v="11"/>
    <x v="396"/>
  </r>
  <r>
    <x v="54"/>
    <s v="Urban Outfitters"/>
    <x v="1"/>
    <x v="0"/>
    <x v="397"/>
  </r>
  <r>
    <x v="54"/>
    <s v="Urban Outfitters"/>
    <x v="1"/>
    <x v="1"/>
    <x v="398"/>
  </r>
  <r>
    <x v="54"/>
    <s v="Urban Outfitters"/>
    <x v="1"/>
    <x v="2"/>
    <x v="399"/>
  </r>
  <r>
    <x v="54"/>
    <s v="Urban Outfitters"/>
    <x v="1"/>
    <x v="3"/>
    <x v="103"/>
  </r>
  <r>
    <x v="55"/>
    <s v="Lively"/>
    <x v="0"/>
    <x v="0"/>
    <x v="400"/>
  </r>
  <r>
    <x v="55"/>
    <s v="Lively"/>
    <x v="0"/>
    <x v="1"/>
    <x v="401"/>
  </r>
  <r>
    <x v="55"/>
    <s v="Lively"/>
    <x v="0"/>
    <x v="2"/>
    <x v="402"/>
  </r>
  <r>
    <x v="55"/>
    <s v="Lively"/>
    <x v="0"/>
    <x v="3"/>
    <x v="403"/>
  </r>
  <r>
    <x v="55"/>
    <s v="Lively"/>
    <x v="0"/>
    <x v="4"/>
    <x v="404"/>
  </r>
  <r>
    <x v="55"/>
    <s v="Lively"/>
    <x v="0"/>
    <x v="5"/>
    <x v="405"/>
  </r>
  <r>
    <x v="55"/>
    <s v="Lively"/>
    <x v="0"/>
    <x v="6"/>
    <x v="406"/>
  </r>
  <r>
    <x v="55"/>
    <s v="Lively"/>
    <x v="0"/>
    <x v="7"/>
    <x v="407"/>
  </r>
  <r>
    <x v="55"/>
    <s v="Lively"/>
    <x v="0"/>
    <x v="8"/>
    <x v="408"/>
  </r>
  <r>
    <x v="55"/>
    <s v="Lively"/>
    <x v="0"/>
    <x v="9"/>
    <x v="409"/>
  </r>
  <r>
    <x v="55"/>
    <s v="Lively"/>
    <x v="1"/>
    <x v="10"/>
    <x v="410"/>
  </r>
  <r>
    <x v="55"/>
    <s v="Lively"/>
    <x v="1"/>
    <x v="11"/>
    <x v="411"/>
  </r>
  <r>
    <x v="55"/>
    <s v="Lively"/>
    <x v="1"/>
    <x v="0"/>
    <x v="412"/>
  </r>
  <r>
    <x v="55"/>
    <s v="Lively"/>
    <x v="1"/>
    <x v="1"/>
    <x v="413"/>
  </r>
  <r>
    <x v="55"/>
    <s v="Lively"/>
    <x v="1"/>
    <x v="2"/>
    <x v="414"/>
  </r>
  <r>
    <x v="55"/>
    <s v="Lively"/>
    <x v="1"/>
    <x v="3"/>
    <x v="415"/>
  </r>
  <r>
    <x v="56"/>
    <s v="Bonobos"/>
    <x v="0"/>
    <x v="7"/>
    <x v="1"/>
  </r>
  <r>
    <x v="56"/>
    <s v="Bonobos"/>
    <x v="1"/>
    <x v="1"/>
    <x v="1"/>
  </r>
  <r>
    <x v="57"/>
    <s v="World of Watches"/>
    <x v="0"/>
    <x v="0"/>
    <x v="416"/>
  </r>
  <r>
    <x v="57"/>
    <s v="World of Watches"/>
    <x v="0"/>
    <x v="1"/>
    <x v="417"/>
  </r>
  <r>
    <x v="57"/>
    <s v="World of Watches"/>
    <x v="0"/>
    <x v="2"/>
    <x v="19"/>
  </r>
  <r>
    <x v="57"/>
    <s v="World of Watches"/>
    <x v="0"/>
    <x v="3"/>
    <x v="1"/>
  </r>
  <r>
    <x v="57"/>
    <s v="World of Watches"/>
    <x v="0"/>
    <x v="5"/>
    <x v="1"/>
  </r>
  <r>
    <x v="57"/>
    <s v="World of Watches"/>
    <x v="1"/>
    <x v="10"/>
    <x v="1"/>
  </r>
  <r>
    <x v="58"/>
    <s v="Modcloth"/>
    <x v="0"/>
    <x v="0"/>
    <x v="418"/>
  </r>
  <r>
    <x v="58"/>
    <s v="Modcloth"/>
    <x v="0"/>
    <x v="1"/>
    <x v="419"/>
  </r>
  <r>
    <x v="58"/>
    <s v="Modcloth"/>
    <x v="0"/>
    <x v="2"/>
    <x v="420"/>
  </r>
  <r>
    <x v="58"/>
    <s v="Modcloth"/>
    <x v="0"/>
    <x v="3"/>
    <x v="421"/>
  </r>
  <r>
    <x v="58"/>
    <s v="Modcloth"/>
    <x v="0"/>
    <x v="4"/>
    <x v="422"/>
  </r>
  <r>
    <x v="58"/>
    <s v="Modcloth"/>
    <x v="0"/>
    <x v="5"/>
    <x v="423"/>
  </r>
  <r>
    <x v="58"/>
    <s v="Modcloth"/>
    <x v="0"/>
    <x v="6"/>
    <x v="424"/>
  </r>
  <r>
    <x v="58"/>
    <s v="Modcloth"/>
    <x v="0"/>
    <x v="7"/>
    <x v="425"/>
  </r>
  <r>
    <x v="58"/>
    <s v="Modcloth"/>
    <x v="0"/>
    <x v="8"/>
    <x v="426"/>
  </r>
  <r>
    <x v="58"/>
    <s v="Modcloth"/>
    <x v="0"/>
    <x v="9"/>
    <x v="427"/>
  </r>
  <r>
    <x v="58"/>
    <s v="Modcloth"/>
    <x v="1"/>
    <x v="10"/>
    <x v="428"/>
  </r>
  <r>
    <x v="58"/>
    <s v="Modcloth"/>
    <x v="1"/>
    <x v="11"/>
    <x v="429"/>
  </r>
  <r>
    <x v="58"/>
    <s v="Modcloth"/>
    <x v="1"/>
    <x v="0"/>
    <x v="430"/>
  </r>
  <r>
    <x v="58"/>
    <s v="Modcloth"/>
    <x v="1"/>
    <x v="1"/>
    <x v="431"/>
  </r>
  <r>
    <x v="58"/>
    <s v="Modcloth"/>
    <x v="1"/>
    <x v="2"/>
    <x v="432"/>
  </r>
  <r>
    <x v="58"/>
    <s v="Modcloth"/>
    <x v="1"/>
    <x v="3"/>
    <x v="433"/>
  </r>
  <r>
    <x v="59"/>
    <s v="When I Work"/>
    <x v="0"/>
    <x v="0"/>
    <x v="35"/>
  </r>
  <r>
    <x v="59"/>
    <s v="When I Work"/>
    <x v="0"/>
    <x v="1"/>
    <x v="258"/>
  </r>
  <r>
    <x v="59"/>
    <s v="When I Work"/>
    <x v="0"/>
    <x v="2"/>
    <x v="34"/>
  </r>
  <r>
    <x v="59"/>
    <s v="When I Work"/>
    <x v="0"/>
    <x v="3"/>
    <x v="434"/>
  </r>
  <r>
    <x v="59"/>
    <s v="When I Work"/>
    <x v="0"/>
    <x v="4"/>
    <x v="36"/>
  </r>
  <r>
    <x v="59"/>
    <s v="When I Work"/>
    <x v="0"/>
    <x v="5"/>
    <x v="103"/>
  </r>
  <r>
    <x v="59"/>
    <s v="When I Work"/>
    <x v="0"/>
    <x v="6"/>
    <x v="12"/>
  </r>
  <r>
    <x v="59"/>
    <s v="When I Work"/>
    <x v="0"/>
    <x v="7"/>
    <x v="15"/>
  </r>
  <r>
    <x v="59"/>
    <s v="When I Work"/>
    <x v="0"/>
    <x v="8"/>
    <x v="103"/>
  </r>
  <r>
    <x v="59"/>
    <s v="When I Work"/>
    <x v="0"/>
    <x v="9"/>
    <x v="17"/>
  </r>
  <r>
    <x v="59"/>
    <s v="When I Work"/>
    <x v="1"/>
    <x v="10"/>
    <x v="68"/>
  </r>
  <r>
    <x v="59"/>
    <s v="When I Work"/>
    <x v="1"/>
    <x v="11"/>
    <x v="63"/>
  </r>
  <r>
    <x v="59"/>
    <s v="When I Work"/>
    <x v="1"/>
    <x v="0"/>
    <x v="23"/>
  </r>
  <r>
    <x v="59"/>
    <s v="When I Work"/>
    <x v="1"/>
    <x v="1"/>
    <x v="23"/>
  </r>
  <r>
    <x v="59"/>
    <s v="When I Work"/>
    <x v="1"/>
    <x v="2"/>
    <x v="4"/>
  </r>
  <r>
    <x v="60"/>
    <s v="1st Dibs"/>
    <x v="0"/>
    <x v="0"/>
    <x v="435"/>
  </r>
  <r>
    <x v="60"/>
    <s v="1st Dibs"/>
    <x v="0"/>
    <x v="1"/>
    <x v="436"/>
  </r>
  <r>
    <x v="60"/>
    <s v="1st Dibs"/>
    <x v="0"/>
    <x v="2"/>
    <x v="437"/>
  </r>
  <r>
    <x v="60"/>
    <s v="1st Dibs"/>
    <x v="0"/>
    <x v="3"/>
    <x v="438"/>
  </r>
  <r>
    <x v="60"/>
    <s v="1st Dibs"/>
    <x v="0"/>
    <x v="4"/>
    <x v="439"/>
  </r>
  <r>
    <x v="60"/>
    <s v="1st Dibs"/>
    <x v="0"/>
    <x v="5"/>
    <x v="34"/>
  </r>
  <r>
    <x v="60"/>
    <s v="1st Dibs"/>
    <x v="0"/>
    <x v="6"/>
    <x v="89"/>
  </r>
  <r>
    <x v="60"/>
    <s v="1st Dibs"/>
    <x v="0"/>
    <x v="7"/>
    <x v="22"/>
  </r>
  <r>
    <x v="60"/>
    <s v="1st Dibs"/>
    <x v="0"/>
    <x v="8"/>
    <x v="86"/>
  </r>
  <r>
    <x v="60"/>
    <s v="1st Dibs"/>
    <x v="0"/>
    <x v="9"/>
    <x v="53"/>
  </r>
  <r>
    <x v="60"/>
    <s v="1st Dibs"/>
    <x v="1"/>
    <x v="10"/>
    <x v="219"/>
  </r>
  <r>
    <x v="60"/>
    <s v="1st Dibs"/>
    <x v="1"/>
    <x v="11"/>
    <x v="15"/>
  </r>
  <r>
    <x v="60"/>
    <s v="1st Dibs"/>
    <x v="1"/>
    <x v="0"/>
    <x v="36"/>
  </r>
  <r>
    <x v="60"/>
    <s v="1st Dibs"/>
    <x v="1"/>
    <x v="1"/>
    <x v="14"/>
  </r>
  <r>
    <x v="60"/>
    <s v="1st Dibs"/>
    <x v="1"/>
    <x v="2"/>
    <x v="31"/>
  </r>
  <r>
    <x v="60"/>
    <s v="1st Dibs"/>
    <x v="1"/>
    <x v="3"/>
    <x v="103"/>
  </r>
  <r>
    <x v="61"/>
    <s v="Under Armour"/>
    <x v="0"/>
    <x v="0"/>
    <x v="440"/>
  </r>
  <r>
    <x v="61"/>
    <s v="Under Armour"/>
    <x v="0"/>
    <x v="1"/>
    <x v="441"/>
  </r>
  <r>
    <x v="61"/>
    <s v="Under Armour"/>
    <x v="0"/>
    <x v="2"/>
    <x v="442"/>
  </r>
  <r>
    <x v="61"/>
    <s v="Under Armour"/>
    <x v="0"/>
    <x v="3"/>
    <x v="443"/>
  </r>
  <r>
    <x v="61"/>
    <s v="Under Armour"/>
    <x v="0"/>
    <x v="4"/>
    <x v="444"/>
  </r>
  <r>
    <x v="61"/>
    <s v="Under Armour"/>
    <x v="0"/>
    <x v="5"/>
    <x v="445"/>
  </r>
  <r>
    <x v="61"/>
    <s v="Under Armour"/>
    <x v="0"/>
    <x v="6"/>
    <x v="446"/>
  </r>
  <r>
    <x v="61"/>
    <s v="Under Armour"/>
    <x v="0"/>
    <x v="7"/>
    <x v="447"/>
  </r>
  <r>
    <x v="61"/>
    <s v="Under Armour"/>
    <x v="0"/>
    <x v="8"/>
    <x v="448"/>
  </r>
  <r>
    <x v="61"/>
    <s v="Under Armour"/>
    <x v="0"/>
    <x v="9"/>
    <x v="449"/>
  </r>
  <r>
    <x v="61"/>
    <s v="Under Armour"/>
    <x v="1"/>
    <x v="10"/>
    <x v="450"/>
  </r>
  <r>
    <x v="61"/>
    <s v="Under Armour"/>
    <x v="1"/>
    <x v="11"/>
    <x v="451"/>
  </r>
  <r>
    <x v="61"/>
    <s v="Under Armour"/>
    <x v="1"/>
    <x v="0"/>
    <x v="452"/>
  </r>
  <r>
    <x v="61"/>
    <s v="Under Armour"/>
    <x v="1"/>
    <x v="1"/>
    <x v="453"/>
  </r>
  <r>
    <x v="61"/>
    <s v="Under Armour"/>
    <x v="1"/>
    <x v="2"/>
    <x v="454"/>
  </r>
  <r>
    <x v="61"/>
    <s v="Under Armour"/>
    <x v="1"/>
    <x v="3"/>
    <x v="455"/>
  </r>
  <r>
    <x v="62"/>
    <s v="Craftsy"/>
    <x v="0"/>
    <x v="0"/>
    <x v="456"/>
  </r>
  <r>
    <x v="62"/>
    <s v="Craftsy"/>
    <x v="0"/>
    <x v="1"/>
    <x v="434"/>
  </r>
  <r>
    <x v="62"/>
    <s v="Craftsy"/>
    <x v="0"/>
    <x v="2"/>
    <x v="89"/>
  </r>
  <r>
    <x v="62"/>
    <s v="Craftsy"/>
    <x v="0"/>
    <x v="3"/>
    <x v="220"/>
  </r>
  <r>
    <x v="62"/>
    <s v="Craftsy"/>
    <x v="0"/>
    <x v="4"/>
    <x v="260"/>
  </r>
  <r>
    <x v="62"/>
    <s v="Craftsy"/>
    <x v="0"/>
    <x v="5"/>
    <x v="3"/>
  </r>
  <r>
    <x v="62"/>
    <s v="Craftsy"/>
    <x v="0"/>
    <x v="6"/>
    <x v="350"/>
  </r>
  <r>
    <x v="62"/>
    <s v="Craftsy"/>
    <x v="0"/>
    <x v="7"/>
    <x v="148"/>
  </r>
  <r>
    <x v="62"/>
    <s v="Craftsy"/>
    <x v="0"/>
    <x v="8"/>
    <x v="37"/>
  </r>
  <r>
    <x v="62"/>
    <s v="Craftsy"/>
    <x v="0"/>
    <x v="9"/>
    <x v="4"/>
  </r>
  <r>
    <x v="62"/>
    <s v="Craftsy"/>
    <x v="1"/>
    <x v="10"/>
    <x v="20"/>
  </r>
  <r>
    <x v="62"/>
    <s v="Craftsy"/>
    <x v="1"/>
    <x v="11"/>
    <x v="24"/>
  </r>
  <r>
    <x v="62"/>
    <s v="Craftsy"/>
    <x v="1"/>
    <x v="0"/>
    <x v="11"/>
  </r>
  <r>
    <x v="62"/>
    <s v="Craftsy"/>
    <x v="1"/>
    <x v="1"/>
    <x v="24"/>
  </r>
  <r>
    <x v="62"/>
    <s v="Craftsy"/>
    <x v="1"/>
    <x v="2"/>
    <x v="457"/>
  </r>
  <r>
    <x v="62"/>
    <s v="Craftsy"/>
    <x v="1"/>
    <x v="3"/>
    <x v="3"/>
  </r>
  <r>
    <x v="63"/>
    <s v="Home Shopping Network"/>
    <x v="0"/>
    <x v="0"/>
    <x v="458"/>
  </r>
  <r>
    <x v="63"/>
    <s v="Home Shopping Network"/>
    <x v="0"/>
    <x v="1"/>
    <x v="459"/>
  </r>
  <r>
    <x v="63"/>
    <s v="Home Shopping Network"/>
    <x v="0"/>
    <x v="2"/>
    <x v="460"/>
  </r>
  <r>
    <x v="63"/>
    <s v="Home Shopping Network"/>
    <x v="0"/>
    <x v="3"/>
    <x v="461"/>
  </r>
  <r>
    <x v="63"/>
    <s v="Home Shopping Network"/>
    <x v="0"/>
    <x v="4"/>
    <x v="462"/>
  </r>
  <r>
    <x v="63"/>
    <s v="Home Shopping Network"/>
    <x v="0"/>
    <x v="5"/>
    <x v="463"/>
  </r>
  <r>
    <x v="63"/>
    <s v="Home Shopping Network"/>
    <x v="0"/>
    <x v="6"/>
    <x v="464"/>
  </r>
  <r>
    <x v="63"/>
    <s v="Home Shopping Network"/>
    <x v="0"/>
    <x v="7"/>
    <x v="465"/>
  </r>
  <r>
    <x v="63"/>
    <s v="Home Shopping Network"/>
    <x v="0"/>
    <x v="8"/>
    <x v="466"/>
  </r>
  <r>
    <x v="63"/>
    <s v="Home Shopping Network"/>
    <x v="0"/>
    <x v="9"/>
    <x v="467"/>
  </r>
  <r>
    <x v="63"/>
    <s v="Home Shopping Network"/>
    <x v="1"/>
    <x v="10"/>
    <x v="468"/>
  </r>
  <r>
    <x v="63"/>
    <s v="Home Shopping Network"/>
    <x v="1"/>
    <x v="11"/>
    <x v="469"/>
  </r>
  <r>
    <x v="63"/>
    <s v="Home Shopping Network"/>
    <x v="1"/>
    <x v="0"/>
    <x v="470"/>
  </r>
  <r>
    <x v="63"/>
    <s v="Home Shopping Network"/>
    <x v="1"/>
    <x v="1"/>
    <x v="471"/>
  </r>
  <r>
    <x v="63"/>
    <s v="Home Shopping Network"/>
    <x v="1"/>
    <x v="2"/>
    <x v="472"/>
  </r>
  <r>
    <x v="63"/>
    <s v="Home Shopping Network"/>
    <x v="1"/>
    <x v="3"/>
    <x v="63"/>
  </r>
  <r>
    <x v="64"/>
    <s v="Mack Weldon"/>
    <x v="0"/>
    <x v="0"/>
    <x v="473"/>
  </r>
  <r>
    <x v="64"/>
    <s v="Mack Weldon"/>
    <x v="0"/>
    <x v="1"/>
    <x v="474"/>
  </r>
  <r>
    <x v="64"/>
    <s v="Mack Weldon"/>
    <x v="0"/>
    <x v="2"/>
    <x v="475"/>
  </r>
  <r>
    <x v="64"/>
    <s v="Mack Weldon"/>
    <x v="0"/>
    <x v="3"/>
    <x v="476"/>
  </r>
  <r>
    <x v="64"/>
    <s v="Mack Weldon"/>
    <x v="0"/>
    <x v="4"/>
    <x v="477"/>
  </r>
  <r>
    <x v="64"/>
    <s v="Mack Weldon"/>
    <x v="0"/>
    <x v="5"/>
    <x v="478"/>
  </r>
  <r>
    <x v="64"/>
    <s v="Mack Weldon"/>
    <x v="0"/>
    <x v="6"/>
    <x v="479"/>
  </r>
  <r>
    <x v="64"/>
    <s v="Mack Weldon"/>
    <x v="0"/>
    <x v="7"/>
    <x v="480"/>
  </r>
  <r>
    <x v="64"/>
    <s v="Mack Weldon"/>
    <x v="0"/>
    <x v="8"/>
    <x v="481"/>
  </r>
  <r>
    <x v="64"/>
    <s v="Mack Weldon"/>
    <x v="0"/>
    <x v="9"/>
    <x v="482"/>
  </r>
  <r>
    <x v="64"/>
    <s v="Mack Weldon"/>
    <x v="1"/>
    <x v="10"/>
    <x v="483"/>
  </r>
  <r>
    <x v="64"/>
    <s v="Mack Weldon"/>
    <x v="1"/>
    <x v="11"/>
    <x v="484"/>
  </r>
  <r>
    <x v="64"/>
    <s v="Mack Weldon"/>
    <x v="1"/>
    <x v="0"/>
    <x v="485"/>
  </r>
  <r>
    <x v="64"/>
    <s v="Mack Weldon"/>
    <x v="1"/>
    <x v="1"/>
    <x v="486"/>
  </r>
  <r>
    <x v="64"/>
    <s v="Mack Weldon"/>
    <x v="1"/>
    <x v="2"/>
    <x v="487"/>
  </r>
  <r>
    <x v="64"/>
    <s v="Mack Weldon"/>
    <x v="1"/>
    <x v="3"/>
    <x v="488"/>
  </r>
  <r>
    <x v="65"/>
    <s v="ABC Marketer"/>
    <x v="0"/>
    <x v="0"/>
    <x v="489"/>
  </r>
  <r>
    <x v="65"/>
    <s v="ABC Marketer"/>
    <x v="0"/>
    <x v="1"/>
    <x v="22"/>
  </r>
  <r>
    <x v="65"/>
    <s v="ABC Marketer"/>
    <x v="0"/>
    <x v="2"/>
    <x v="257"/>
  </r>
  <r>
    <x v="65"/>
    <s v="ABC Marketer"/>
    <x v="0"/>
    <x v="3"/>
    <x v="257"/>
  </r>
  <r>
    <x v="65"/>
    <s v="ABC Marketer"/>
    <x v="0"/>
    <x v="4"/>
    <x v="490"/>
  </r>
  <r>
    <x v="65"/>
    <s v="ABC Marketer"/>
    <x v="0"/>
    <x v="5"/>
    <x v="17"/>
  </r>
  <r>
    <x v="65"/>
    <s v="ABC Marketer"/>
    <x v="0"/>
    <x v="6"/>
    <x v="17"/>
  </r>
  <r>
    <x v="65"/>
    <s v="ABC Marketer"/>
    <x v="0"/>
    <x v="7"/>
    <x v="15"/>
  </r>
  <r>
    <x v="65"/>
    <s v="ABC Marketer"/>
    <x v="0"/>
    <x v="8"/>
    <x v="21"/>
  </r>
  <r>
    <x v="65"/>
    <s v="ABC Marketer"/>
    <x v="0"/>
    <x v="9"/>
    <x v="491"/>
  </r>
  <r>
    <x v="65"/>
    <s v="ABC Marketer"/>
    <x v="1"/>
    <x v="10"/>
    <x v="22"/>
  </r>
  <r>
    <x v="65"/>
    <s v="ABC Marketer"/>
    <x v="1"/>
    <x v="11"/>
    <x v="491"/>
  </r>
  <r>
    <x v="65"/>
    <s v="ABC Marketer"/>
    <x v="1"/>
    <x v="0"/>
    <x v="18"/>
  </r>
  <r>
    <x v="65"/>
    <s v="ABC Marketer"/>
    <x v="1"/>
    <x v="1"/>
    <x v="148"/>
  </r>
  <r>
    <x v="66"/>
    <s v="BarkBox"/>
    <x v="0"/>
    <x v="0"/>
    <x v="492"/>
  </r>
  <r>
    <x v="66"/>
    <s v="BarkBox"/>
    <x v="0"/>
    <x v="1"/>
    <x v="493"/>
  </r>
  <r>
    <x v="66"/>
    <s v="BarkBox"/>
    <x v="0"/>
    <x v="2"/>
    <x v="494"/>
  </r>
  <r>
    <x v="66"/>
    <s v="BarkBox"/>
    <x v="0"/>
    <x v="3"/>
    <x v="495"/>
  </r>
  <r>
    <x v="66"/>
    <s v="BarkBox"/>
    <x v="0"/>
    <x v="4"/>
    <x v="496"/>
  </r>
  <r>
    <x v="66"/>
    <s v="BarkBox"/>
    <x v="0"/>
    <x v="5"/>
    <x v="497"/>
  </r>
  <r>
    <x v="66"/>
    <s v="BarkBox"/>
    <x v="0"/>
    <x v="6"/>
    <x v="456"/>
  </r>
  <r>
    <x v="66"/>
    <s v="BarkBox"/>
    <x v="0"/>
    <x v="7"/>
    <x v="434"/>
  </r>
  <r>
    <x v="66"/>
    <s v="BarkBox"/>
    <x v="0"/>
    <x v="8"/>
    <x v="257"/>
  </r>
  <r>
    <x v="66"/>
    <s v="BarkBox"/>
    <x v="0"/>
    <x v="9"/>
    <x v="35"/>
  </r>
  <r>
    <x v="66"/>
    <s v="BarkBox"/>
    <x v="1"/>
    <x v="10"/>
    <x v="19"/>
  </r>
  <r>
    <x v="66"/>
    <s v="BarkBox"/>
    <x v="1"/>
    <x v="11"/>
    <x v="11"/>
  </r>
  <r>
    <x v="66"/>
    <s v="BarkBox"/>
    <x v="1"/>
    <x v="0"/>
    <x v="3"/>
  </r>
  <r>
    <x v="66"/>
    <s v="BarkBox"/>
    <x v="1"/>
    <x v="1"/>
    <x v="3"/>
  </r>
  <r>
    <x v="66"/>
    <s v="BarkBox"/>
    <x v="1"/>
    <x v="2"/>
    <x v="35"/>
  </r>
  <r>
    <x v="67"/>
    <s v="Shoes of Prey"/>
    <x v="0"/>
    <x v="0"/>
    <x v="7"/>
  </r>
  <r>
    <x v="67"/>
    <s v="Shoes of Prey"/>
    <x v="0"/>
    <x v="1"/>
    <x v="256"/>
  </r>
  <r>
    <x v="67"/>
    <s v="Shoes of Prey"/>
    <x v="0"/>
    <x v="2"/>
    <x v="66"/>
  </r>
  <r>
    <x v="67"/>
    <s v="Shoes of Prey"/>
    <x v="0"/>
    <x v="3"/>
    <x v="88"/>
  </r>
  <r>
    <x v="67"/>
    <s v="Shoes of Prey"/>
    <x v="0"/>
    <x v="4"/>
    <x v="15"/>
  </r>
  <r>
    <x v="67"/>
    <s v="Shoes of Prey"/>
    <x v="0"/>
    <x v="5"/>
    <x v="13"/>
  </r>
  <r>
    <x v="67"/>
    <s v="Shoes of Prey"/>
    <x v="0"/>
    <x v="6"/>
    <x v="22"/>
  </r>
  <r>
    <x v="67"/>
    <s v="Shoes of Prey"/>
    <x v="0"/>
    <x v="7"/>
    <x v="490"/>
  </r>
  <r>
    <x v="67"/>
    <s v="Shoes of Prey"/>
    <x v="0"/>
    <x v="8"/>
    <x v="103"/>
  </r>
  <r>
    <x v="67"/>
    <s v="Shoes of Prey"/>
    <x v="0"/>
    <x v="9"/>
    <x v="489"/>
  </r>
  <r>
    <x v="67"/>
    <s v="Shoes of Prey"/>
    <x v="1"/>
    <x v="10"/>
    <x v="17"/>
  </r>
  <r>
    <x v="67"/>
    <s v="Shoes of Prey"/>
    <x v="1"/>
    <x v="11"/>
    <x v="37"/>
  </r>
  <r>
    <x v="67"/>
    <s v="Shoes of Prey"/>
    <x v="1"/>
    <x v="0"/>
    <x v="92"/>
  </r>
  <r>
    <x v="67"/>
    <s v="Shoes of Prey"/>
    <x v="1"/>
    <x v="1"/>
    <x v="15"/>
  </r>
  <r>
    <x v="67"/>
    <s v="Shoes of Prey"/>
    <x v="1"/>
    <x v="2"/>
    <x v="11"/>
  </r>
  <r>
    <x v="68"/>
    <s v="Hylete - Old"/>
    <x v="0"/>
    <x v="7"/>
    <x v="23"/>
  </r>
  <r>
    <x v="69"/>
    <s v="Zappos"/>
    <x v="0"/>
    <x v="2"/>
    <x v="11"/>
  </r>
  <r>
    <x v="69"/>
    <s v="Zappos"/>
    <x v="0"/>
    <x v="9"/>
    <x v="1"/>
  </r>
  <r>
    <x v="69"/>
    <s v="Zappos"/>
    <x v="1"/>
    <x v="11"/>
    <x v="1"/>
  </r>
  <r>
    <x v="70"/>
    <s v="Frank and Oak"/>
    <x v="0"/>
    <x v="0"/>
    <x v="3"/>
  </r>
  <r>
    <x v="70"/>
    <s v="Frank and Oak"/>
    <x v="0"/>
    <x v="1"/>
    <x v="148"/>
  </r>
  <r>
    <x v="70"/>
    <s v="Frank and Oak"/>
    <x v="0"/>
    <x v="2"/>
    <x v="104"/>
  </r>
  <r>
    <x v="70"/>
    <s v="Frank and Oak"/>
    <x v="0"/>
    <x v="3"/>
    <x v="24"/>
  </r>
  <r>
    <x v="70"/>
    <s v="Frank and Oak"/>
    <x v="0"/>
    <x v="4"/>
    <x v="19"/>
  </r>
  <r>
    <x v="71"/>
    <s v="Joybird"/>
    <x v="0"/>
    <x v="0"/>
    <x v="498"/>
  </r>
  <r>
    <x v="71"/>
    <s v="Joybird"/>
    <x v="0"/>
    <x v="1"/>
    <x v="499"/>
  </r>
  <r>
    <x v="71"/>
    <s v="Joybird"/>
    <x v="0"/>
    <x v="2"/>
    <x v="500"/>
  </r>
  <r>
    <x v="71"/>
    <s v="Joybird"/>
    <x v="0"/>
    <x v="3"/>
    <x v="501"/>
  </r>
  <r>
    <x v="71"/>
    <s v="Joybird"/>
    <x v="0"/>
    <x v="4"/>
    <x v="502"/>
  </r>
  <r>
    <x v="71"/>
    <s v="Joybird"/>
    <x v="0"/>
    <x v="5"/>
    <x v="503"/>
  </r>
  <r>
    <x v="71"/>
    <s v="Joybird"/>
    <x v="0"/>
    <x v="6"/>
    <x v="504"/>
  </r>
  <r>
    <x v="71"/>
    <s v="Joybird"/>
    <x v="0"/>
    <x v="7"/>
    <x v="505"/>
  </r>
  <r>
    <x v="71"/>
    <s v="Joybird"/>
    <x v="0"/>
    <x v="8"/>
    <x v="506"/>
  </r>
  <r>
    <x v="71"/>
    <s v="Joybird"/>
    <x v="0"/>
    <x v="9"/>
    <x v="507"/>
  </r>
  <r>
    <x v="71"/>
    <s v="Joybird"/>
    <x v="1"/>
    <x v="10"/>
    <x v="508"/>
  </r>
  <r>
    <x v="71"/>
    <s v="Joybird"/>
    <x v="1"/>
    <x v="11"/>
    <x v="509"/>
  </r>
  <r>
    <x v="71"/>
    <s v="Joybird"/>
    <x v="1"/>
    <x v="0"/>
    <x v="510"/>
  </r>
  <r>
    <x v="71"/>
    <s v="Joybird"/>
    <x v="1"/>
    <x v="1"/>
    <x v="511"/>
  </r>
  <r>
    <x v="71"/>
    <s v="Joybird"/>
    <x v="1"/>
    <x v="2"/>
    <x v="512"/>
  </r>
  <r>
    <x v="71"/>
    <s v="Joybird"/>
    <x v="1"/>
    <x v="3"/>
    <x v="19"/>
  </r>
  <r>
    <x v="72"/>
    <s v="Republic of Tea"/>
    <x v="0"/>
    <x v="2"/>
    <x v="23"/>
  </r>
  <r>
    <x v="72"/>
    <s v="Republic of Tea"/>
    <x v="0"/>
    <x v="4"/>
    <x v="0"/>
  </r>
  <r>
    <x v="73"/>
    <s v="Dover Saddlery"/>
    <x v="0"/>
    <x v="0"/>
    <x v="61"/>
  </r>
  <r>
    <x v="73"/>
    <s v="Dover Saddlery"/>
    <x v="0"/>
    <x v="1"/>
    <x v="15"/>
  </r>
  <r>
    <x v="73"/>
    <s v="Dover Saddlery"/>
    <x v="0"/>
    <x v="2"/>
    <x v="257"/>
  </r>
  <r>
    <x v="73"/>
    <s v="Dover Saddlery"/>
    <x v="0"/>
    <x v="3"/>
    <x v="22"/>
  </r>
  <r>
    <x v="73"/>
    <s v="Dover Saddlery"/>
    <x v="0"/>
    <x v="4"/>
    <x v="103"/>
  </r>
  <r>
    <x v="73"/>
    <s v="Dover Saddlery"/>
    <x v="0"/>
    <x v="5"/>
    <x v="350"/>
  </r>
  <r>
    <x v="73"/>
    <s v="Dover Saddlery"/>
    <x v="0"/>
    <x v="6"/>
    <x v="12"/>
  </r>
  <r>
    <x v="73"/>
    <s v="Dover Saddlery"/>
    <x v="0"/>
    <x v="7"/>
    <x v="257"/>
  </r>
  <r>
    <x v="73"/>
    <s v="Dover Saddlery"/>
    <x v="0"/>
    <x v="8"/>
    <x v="4"/>
  </r>
  <r>
    <x v="73"/>
    <s v="Dover Saddlery"/>
    <x v="0"/>
    <x v="9"/>
    <x v="3"/>
  </r>
  <r>
    <x v="73"/>
    <s v="Dover Saddlery"/>
    <x v="1"/>
    <x v="10"/>
    <x v="3"/>
  </r>
  <r>
    <x v="73"/>
    <s v="Dover Saddlery"/>
    <x v="1"/>
    <x v="11"/>
    <x v="1"/>
  </r>
  <r>
    <x v="73"/>
    <s v="Dover Saddlery"/>
    <x v="1"/>
    <x v="0"/>
    <x v="24"/>
  </r>
  <r>
    <x v="74"/>
    <s v="Lucky Brand"/>
    <x v="0"/>
    <x v="0"/>
    <x v="513"/>
  </r>
  <r>
    <x v="74"/>
    <s v="Lucky Brand"/>
    <x v="0"/>
    <x v="1"/>
    <x v="514"/>
  </r>
  <r>
    <x v="74"/>
    <s v="Lucky Brand"/>
    <x v="0"/>
    <x v="2"/>
    <x v="515"/>
  </r>
  <r>
    <x v="74"/>
    <s v="Lucky Brand"/>
    <x v="0"/>
    <x v="3"/>
    <x v="516"/>
  </r>
  <r>
    <x v="74"/>
    <s v="Lucky Brand"/>
    <x v="0"/>
    <x v="4"/>
    <x v="517"/>
  </r>
  <r>
    <x v="74"/>
    <s v="Lucky Brand"/>
    <x v="0"/>
    <x v="5"/>
    <x v="518"/>
  </r>
  <r>
    <x v="74"/>
    <s v="Lucky Brand"/>
    <x v="0"/>
    <x v="6"/>
    <x v="519"/>
  </r>
  <r>
    <x v="74"/>
    <s v="Lucky Brand"/>
    <x v="0"/>
    <x v="7"/>
    <x v="520"/>
  </r>
  <r>
    <x v="74"/>
    <s v="Lucky Brand"/>
    <x v="0"/>
    <x v="8"/>
    <x v="521"/>
  </r>
  <r>
    <x v="74"/>
    <s v="Lucky Brand"/>
    <x v="0"/>
    <x v="9"/>
    <x v="522"/>
  </r>
  <r>
    <x v="74"/>
    <s v="Lucky Brand"/>
    <x v="1"/>
    <x v="10"/>
    <x v="523"/>
  </r>
  <r>
    <x v="74"/>
    <s v="Lucky Brand"/>
    <x v="1"/>
    <x v="11"/>
    <x v="524"/>
  </r>
  <r>
    <x v="74"/>
    <s v="Lucky Brand"/>
    <x v="1"/>
    <x v="0"/>
    <x v="525"/>
  </r>
  <r>
    <x v="74"/>
    <s v="Lucky Brand"/>
    <x v="1"/>
    <x v="1"/>
    <x v="526"/>
  </r>
  <r>
    <x v="74"/>
    <s v="Lucky Brand"/>
    <x v="1"/>
    <x v="2"/>
    <x v="527"/>
  </r>
  <r>
    <x v="74"/>
    <s v="Lucky Brand"/>
    <x v="1"/>
    <x v="3"/>
    <x v="528"/>
  </r>
  <r>
    <x v="75"/>
    <s v="VF Corp - Wrangler"/>
    <x v="0"/>
    <x v="0"/>
    <x v="5"/>
  </r>
  <r>
    <x v="75"/>
    <s v="VF Corp - Wrangler"/>
    <x v="0"/>
    <x v="1"/>
    <x v="5"/>
  </r>
  <r>
    <x v="75"/>
    <s v="VF Corp - Wrangler"/>
    <x v="0"/>
    <x v="2"/>
    <x v="11"/>
  </r>
  <r>
    <x v="75"/>
    <s v="VF Corp - Wrangler"/>
    <x v="0"/>
    <x v="3"/>
    <x v="11"/>
  </r>
  <r>
    <x v="75"/>
    <s v="VF Corp - Wrangler"/>
    <x v="0"/>
    <x v="4"/>
    <x v="3"/>
  </r>
  <r>
    <x v="75"/>
    <s v="VF Corp - Wrangler"/>
    <x v="0"/>
    <x v="5"/>
    <x v="3"/>
  </r>
  <r>
    <x v="75"/>
    <s v="VF Corp - Wrangler"/>
    <x v="0"/>
    <x v="6"/>
    <x v="23"/>
  </r>
  <r>
    <x v="75"/>
    <s v="VF Corp - Wrangler"/>
    <x v="0"/>
    <x v="7"/>
    <x v="23"/>
  </r>
  <r>
    <x v="75"/>
    <s v="VF Corp - Wrangler"/>
    <x v="0"/>
    <x v="9"/>
    <x v="2"/>
  </r>
  <r>
    <x v="75"/>
    <s v="VF Corp - Wrangler"/>
    <x v="1"/>
    <x v="10"/>
    <x v="1"/>
  </r>
  <r>
    <x v="75"/>
    <s v="VF Corp - Wrangler"/>
    <x v="1"/>
    <x v="11"/>
    <x v="0"/>
  </r>
  <r>
    <x v="75"/>
    <s v="VF Corp - Wrangler"/>
    <x v="1"/>
    <x v="1"/>
    <x v="1"/>
  </r>
  <r>
    <x v="76"/>
    <s v="Shinola"/>
    <x v="0"/>
    <x v="0"/>
    <x v="3"/>
  </r>
  <r>
    <x v="76"/>
    <s v="Shinola"/>
    <x v="0"/>
    <x v="1"/>
    <x v="0"/>
  </r>
  <r>
    <x v="76"/>
    <s v="Shinola"/>
    <x v="0"/>
    <x v="2"/>
    <x v="23"/>
  </r>
  <r>
    <x v="76"/>
    <s v="Shinola"/>
    <x v="0"/>
    <x v="5"/>
    <x v="0"/>
  </r>
  <r>
    <x v="76"/>
    <s v="Shinola"/>
    <x v="0"/>
    <x v="7"/>
    <x v="1"/>
  </r>
  <r>
    <x v="76"/>
    <s v="Shinola"/>
    <x v="0"/>
    <x v="8"/>
    <x v="1"/>
  </r>
  <r>
    <x v="76"/>
    <s v="Shinola"/>
    <x v="0"/>
    <x v="9"/>
    <x v="0"/>
  </r>
  <r>
    <x v="76"/>
    <s v="Shinola"/>
    <x v="1"/>
    <x v="0"/>
    <x v="3"/>
  </r>
  <r>
    <x v="76"/>
    <s v="Shinola"/>
    <x v="1"/>
    <x v="1"/>
    <x v="1"/>
  </r>
  <r>
    <x v="77"/>
    <s v="Mackenzie-Childs"/>
    <x v="0"/>
    <x v="0"/>
    <x v="529"/>
  </r>
  <r>
    <x v="77"/>
    <s v="Mackenzie-Childs"/>
    <x v="0"/>
    <x v="1"/>
    <x v="530"/>
  </r>
  <r>
    <x v="77"/>
    <s v="Mackenzie-Childs"/>
    <x v="0"/>
    <x v="2"/>
    <x v="531"/>
  </r>
  <r>
    <x v="77"/>
    <s v="Mackenzie-Childs"/>
    <x v="0"/>
    <x v="3"/>
    <x v="532"/>
  </r>
  <r>
    <x v="77"/>
    <s v="Mackenzie-Childs"/>
    <x v="0"/>
    <x v="4"/>
    <x v="533"/>
  </r>
  <r>
    <x v="77"/>
    <s v="Mackenzie-Childs"/>
    <x v="0"/>
    <x v="5"/>
    <x v="534"/>
  </r>
  <r>
    <x v="77"/>
    <s v="Mackenzie-Childs"/>
    <x v="0"/>
    <x v="6"/>
    <x v="535"/>
  </r>
  <r>
    <x v="77"/>
    <s v="Mackenzie-Childs"/>
    <x v="0"/>
    <x v="7"/>
    <x v="536"/>
  </r>
  <r>
    <x v="77"/>
    <s v="Mackenzie-Childs"/>
    <x v="0"/>
    <x v="8"/>
    <x v="537"/>
  </r>
  <r>
    <x v="77"/>
    <s v="Mackenzie-Childs"/>
    <x v="0"/>
    <x v="9"/>
    <x v="538"/>
  </r>
  <r>
    <x v="77"/>
    <s v="Mackenzie-Childs"/>
    <x v="1"/>
    <x v="10"/>
    <x v="539"/>
  </r>
  <r>
    <x v="77"/>
    <s v="Mackenzie-Childs"/>
    <x v="1"/>
    <x v="11"/>
    <x v="540"/>
  </r>
  <r>
    <x v="77"/>
    <s v="Mackenzie-Childs"/>
    <x v="1"/>
    <x v="0"/>
    <x v="541"/>
  </r>
  <r>
    <x v="77"/>
    <s v="Mackenzie-Childs"/>
    <x v="1"/>
    <x v="1"/>
    <x v="542"/>
  </r>
  <r>
    <x v="77"/>
    <s v="Mackenzie-Childs"/>
    <x v="1"/>
    <x v="2"/>
    <x v="543"/>
  </r>
  <r>
    <x v="77"/>
    <s v="Mackenzie-Childs"/>
    <x v="1"/>
    <x v="3"/>
    <x v="544"/>
  </r>
  <r>
    <x v="78"/>
    <s v="Jack Erwin"/>
    <x v="0"/>
    <x v="0"/>
    <x v="21"/>
  </r>
  <r>
    <x v="78"/>
    <s v="Jack Erwin"/>
    <x v="0"/>
    <x v="1"/>
    <x v="4"/>
  </r>
  <r>
    <x v="78"/>
    <s v="Jack Erwin"/>
    <x v="0"/>
    <x v="2"/>
    <x v="219"/>
  </r>
  <r>
    <x v="78"/>
    <s v="Jack Erwin"/>
    <x v="0"/>
    <x v="3"/>
    <x v="21"/>
  </r>
  <r>
    <x v="78"/>
    <s v="Jack Erwin"/>
    <x v="0"/>
    <x v="4"/>
    <x v="12"/>
  </r>
  <r>
    <x v="78"/>
    <s v="Jack Erwin"/>
    <x v="0"/>
    <x v="5"/>
    <x v="490"/>
  </r>
  <r>
    <x v="78"/>
    <s v="Jack Erwin"/>
    <x v="0"/>
    <x v="6"/>
    <x v="17"/>
  </r>
  <r>
    <x v="78"/>
    <s v="Jack Erwin"/>
    <x v="0"/>
    <x v="7"/>
    <x v="254"/>
  </r>
  <r>
    <x v="78"/>
    <s v="Jack Erwin"/>
    <x v="0"/>
    <x v="8"/>
    <x v="4"/>
  </r>
  <r>
    <x v="78"/>
    <s v="Jack Erwin"/>
    <x v="0"/>
    <x v="9"/>
    <x v="13"/>
  </r>
  <r>
    <x v="78"/>
    <s v="Jack Erwin"/>
    <x v="1"/>
    <x v="10"/>
    <x v="491"/>
  </r>
  <r>
    <x v="78"/>
    <s v="Jack Erwin"/>
    <x v="1"/>
    <x v="11"/>
    <x v="257"/>
  </r>
  <r>
    <x v="78"/>
    <s v="Jack Erwin"/>
    <x v="1"/>
    <x v="0"/>
    <x v="34"/>
  </r>
  <r>
    <x v="78"/>
    <s v="Jack Erwin"/>
    <x v="1"/>
    <x v="1"/>
    <x v="491"/>
  </r>
  <r>
    <x v="78"/>
    <s v="Jack Erwin"/>
    <x v="1"/>
    <x v="2"/>
    <x v="4"/>
  </r>
  <r>
    <x v="79"/>
    <s v="Simplisafe"/>
    <x v="0"/>
    <x v="0"/>
    <x v="545"/>
  </r>
  <r>
    <x v="79"/>
    <s v="Simplisafe"/>
    <x v="0"/>
    <x v="1"/>
    <x v="546"/>
  </r>
  <r>
    <x v="79"/>
    <s v="Simplisafe"/>
    <x v="0"/>
    <x v="2"/>
    <x v="547"/>
  </r>
  <r>
    <x v="79"/>
    <s v="Simplisafe"/>
    <x v="0"/>
    <x v="3"/>
    <x v="548"/>
  </r>
  <r>
    <x v="79"/>
    <s v="Simplisafe"/>
    <x v="0"/>
    <x v="4"/>
    <x v="549"/>
  </r>
  <r>
    <x v="79"/>
    <s v="Simplisafe"/>
    <x v="0"/>
    <x v="5"/>
    <x v="550"/>
  </r>
  <r>
    <x v="79"/>
    <s v="Simplisafe"/>
    <x v="0"/>
    <x v="6"/>
    <x v="551"/>
  </r>
  <r>
    <x v="79"/>
    <s v="Simplisafe"/>
    <x v="0"/>
    <x v="7"/>
    <x v="552"/>
  </r>
  <r>
    <x v="79"/>
    <s v="Simplisafe"/>
    <x v="0"/>
    <x v="8"/>
    <x v="553"/>
  </r>
  <r>
    <x v="79"/>
    <s v="Simplisafe"/>
    <x v="0"/>
    <x v="9"/>
    <x v="554"/>
  </r>
  <r>
    <x v="79"/>
    <s v="Simplisafe"/>
    <x v="1"/>
    <x v="10"/>
    <x v="555"/>
  </r>
  <r>
    <x v="79"/>
    <s v="Simplisafe"/>
    <x v="1"/>
    <x v="11"/>
    <x v="556"/>
  </r>
  <r>
    <x v="79"/>
    <s v="Simplisafe"/>
    <x v="1"/>
    <x v="0"/>
    <x v="557"/>
  </r>
  <r>
    <x v="79"/>
    <s v="Simplisafe"/>
    <x v="1"/>
    <x v="1"/>
    <x v="558"/>
  </r>
  <r>
    <x v="79"/>
    <s v="Simplisafe"/>
    <x v="1"/>
    <x v="2"/>
    <x v="559"/>
  </r>
  <r>
    <x v="79"/>
    <s v="Simplisafe"/>
    <x v="1"/>
    <x v="3"/>
    <x v="560"/>
  </r>
  <r>
    <x v="80"/>
    <s v="Burlington Coat Factory"/>
    <x v="0"/>
    <x v="0"/>
    <x v="561"/>
  </r>
  <r>
    <x v="80"/>
    <s v="Burlington Coat Factory"/>
    <x v="0"/>
    <x v="1"/>
    <x v="562"/>
  </r>
  <r>
    <x v="80"/>
    <s v="Burlington Coat Factory"/>
    <x v="0"/>
    <x v="2"/>
    <x v="563"/>
  </r>
  <r>
    <x v="80"/>
    <s v="Burlington Coat Factory"/>
    <x v="0"/>
    <x v="3"/>
    <x v="564"/>
  </r>
  <r>
    <x v="80"/>
    <s v="Burlington Coat Factory"/>
    <x v="0"/>
    <x v="4"/>
    <x v="565"/>
  </r>
  <r>
    <x v="80"/>
    <s v="Burlington Coat Factory"/>
    <x v="0"/>
    <x v="5"/>
    <x v="566"/>
  </r>
  <r>
    <x v="80"/>
    <s v="Burlington Coat Factory"/>
    <x v="0"/>
    <x v="6"/>
    <x v="567"/>
  </r>
  <r>
    <x v="80"/>
    <s v="Burlington Coat Factory"/>
    <x v="0"/>
    <x v="7"/>
    <x v="568"/>
  </r>
  <r>
    <x v="80"/>
    <s v="Burlington Coat Factory"/>
    <x v="0"/>
    <x v="8"/>
    <x v="569"/>
  </r>
  <r>
    <x v="80"/>
    <s v="Burlington Coat Factory"/>
    <x v="0"/>
    <x v="9"/>
    <x v="570"/>
  </r>
  <r>
    <x v="80"/>
    <s v="Burlington Coat Factory"/>
    <x v="1"/>
    <x v="10"/>
    <x v="571"/>
  </r>
  <r>
    <x v="80"/>
    <s v="Burlington Coat Factory"/>
    <x v="1"/>
    <x v="11"/>
    <x v="572"/>
  </r>
  <r>
    <x v="80"/>
    <s v="Burlington Coat Factory"/>
    <x v="1"/>
    <x v="0"/>
    <x v="573"/>
  </r>
  <r>
    <x v="80"/>
    <s v="Burlington Coat Factory"/>
    <x v="1"/>
    <x v="1"/>
    <x v="574"/>
  </r>
  <r>
    <x v="80"/>
    <s v="Burlington Coat Factory"/>
    <x v="1"/>
    <x v="2"/>
    <x v="575"/>
  </r>
  <r>
    <x v="80"/>
    <s v="Burlington Coat Factory"/>
    <x v="1"/>
    <x v="3"/>
    <x v="4"/>
  </r>
  <r>
    <x v="81"/>
    <s v="Ivory Ella"/>
    <x v="0"/>
    <x v="0"/>
    <x v="576"/>
  </r>
  <r>
    <x v="81"/>
    <s v="Ivory Ella"/>
    <x v="0"/>
    <x v="1"/>
    <x v="577"/>
  </r>
  <r>
    <x v="81"/>
    <s v="Ivory Ella"/>
    <x v="0"/>
    <x v="2"/>
    <x v="578"/>
  </r>
  <r>
    <x v="81"/>
    <s v="Ivory Ella"/>
    <x v="0"/>
    <x v="3"/>
    <x v="579"/>
  </r>
  <r>
    <x v="81"/>
    <s v="Ivory Ella"/>
    <x v="0"/>
    <x v="4"/>
    <x v="580"/>
  </r>
  <r>
    <x v="81"/>
    <s v="Ivory Ella"/>
    <x v="0"/>
    <x v="5"/>
    <x v="581"/>
  </r>
  <r>
    <x v="81"/>
    <s v="Ivory Ella"/>
    <x v="0"/>
    <x v="6"/>
    <x v="582"/>
  </r>
  <r>
    <x v="81"/>
    <s v="Ivory Ella"/>
    <x v="0"/>
    <x v="7"/>
    <x v="583"/>
  </r>
  <r>
    <x v="81"/>
    <s v="Ivory Ella"/>
    <x v="0"/>
    <x v="8"/>
    <x v="584"/>
  </r>
  <r>
    <x v="81"/>
    <s v="Ivory Ella"/>
    <x v="0"/>
    <x v="9"/>
    <x v="89"/>
  </r>
  <r>
    <x v="81"/>
    <s v="Ivory Ella"/>
    <x v="1"/>
    <x v="10"/>
    <x v="21"/>
  </r>
  <r>
    <x v="81"/>
    <s v="Ivory Ella"/>
    <x v="1"/>
    <x v="11"/>
    <x v="585"/>
  </r>
  <r>
    <x v="81"/>
    <s v="Ivory Ella"/>
    <x v="1"/>
    <x v="0"/>
    <x v="586"/>
  </r>
  <r>
    <x v="81"/>
    <s v="Ivory Ella"/>
    <x v="1"/>
    <x v="1"/>
    <x v="587"/>
  </r>
  <r>
    <x v="81"/>
    <s v="Ivory Ella"/>
    <x v="1"/>
    <x v="2"/>
    <x v="588"/>
  </r>
  <r>
    <x v="81"/>
    <s v="Ivory Ella"/>
    <x v="1"/>
    <x v="3"/>
    <x v="589"/>
  </r>
  <r>
    <x v="82"/>
    <s v="Hamptons Lane"/>
    <x v="0"/>
    <x v="1"/>
    <x v="1"/>
  </r>
  <r>
    <x v="83"/>
    <s v="Scottevest"/>
    <x v="0"/>
    <x v="0"/>
    <x v="590"/>
  </r>
  <r>
    <x v="83"/>
    <s v="Scottevest"/>
    <x v="0"/>
    <x v="1"/>
    <x v="591"/>
  </r>
  <r>
    <x v="83"/>
    <s v="Scottevest"/>
    <x v="0"/>
    <x v="2"/>
    <x v="592"/>
  </r>
  <r>
    <x v="83"/>
    <s v="Scottevest"/>
    <x v="0"/>
    <x v="3"/>
    <x v="593"/>
  </r>
  <r>
    <x v="83"/>
    <s v="Scottevest"/>
    <x v="0"/>
    <x v="4"/>
    <x v="594"/>
  </r>
  <r>
    <x v="83"/>
    <s v="Scottevest"/>
    <x v="0"/>
    <x v="5"/>
    <x v="595"/>
  </r>
  <r>
    <x v="83"/>
    <s v="Scottevest"/>
    <x v="0"/>
    <x v="6"/>
    <x v="281"/>
  </r>
  <r>
    <x v="83"/>
    <s v="Scottevest"/>
    <x v="0"/>
    <x v="7"/>
    <x v="89"/>
  </r>
  <r>
    <x v="83"/>
    <s v="Scottevest"/>
    <x v="0"/>
    <x v="8"/>
    <x v="66"/>
  </r>
  <r>
    <x v="83"/>
    <s v="Scottevest"/>
    <x v="0"/>
    <x v="9"/>
    <x v="253"/>
  </r>
  <r>
    <x v="83"/>
    <s v="Scottevest"/>
    <x v="1"/>
    <x v="10"/>
    <x v="490"/>
  </r>
  <r>
    <x v="83"/>
    <s v="Scottevest"/>
    <x v="1"/>
    <x v="11"/>
    <x v="24"/>
  </r>
  <r>
    <x v="83"/>
    <s v="Scottevest"/>
    <x v="1"/>
    <x v="0"/>
    <x v="148"/>
  </r>
  <r>
    <x v="83"/>
    <s v="Scottevest"/>
    <x v="1"/>
    <x v="1"/>
    <x v="24"/>
  </r>
  <r>
    <x v="83"/>
    <s v="Scottevest"/>
    <x v="1"/>
    <x v="2"/>
    <x v="23"/>
  </r>
  <r>
    <x v="84"/>
    <s v="Walmart"/>
    <x v="0"/>
    <x v="0"/>
    <x v="596"/>
  </r>
  <r>
    <x v="84"/>
    <s v="Walmart"/>
    <x v="0"/>
    <x v="1"/>
    <x v="597"/>
  </r>
  <r>
    <x v="84"/>
    <s v="Walmart"/>
    <x v="0"/>
    <x v="2"/>
    <x v="598"/>
  </r>
  <r>
    <x v="84"/>
    <s v="Walmart"/>
    <x v="0"/>
    <x v="3"/>
    <x v="599"/>
  </r>
  <r>
    <x v="84"/>
    <s v="Walmart"/>
    <x v="0"/>
    <x v="4"/>
    <x v="600"/>
  </r>
  <r>
    <x v="84"/>
    <s v="Walmart"/>
    <x v="0"/>
    <x v="5"/>
    <x v="601"/>
  </r>
  <r>
    <x v="84"/>
    <s v="Walmart"/>
    <x v="0"/>
    <x v="6"/>
    <x v="602"/>
  </r>
  <r>
    <x v="84"/>
    <s v="Walmart"/>
    <x v="0"/>
    <x v="7"/>
    <x v="603"/>
  </r>
  <r>
    <x v="84"/>
    <s v="Walmart"/>
    <x v="0"/>
    <x v="8"/>
    <x v="604"/>
  </r>
  <r>
    <x v="84"/>
    <s v="Walmart"/>
    <x v="0"/>
    <x v="9"/>
    <x v="605"/>
  </r>
  <r>
    <x v="84"/>
    <s v="Walmart"/>
    <x v="1"/>
    <x v="10"/>
    <x v="606"/>
  </r>
  <r>
    <x v="84"/>
    <s v="Walmart"/>
    <x v="1"/>
    <x v="11"/>
    <x v="607"/>
  </r>
  <r>
    <x v="84"/>
    <s v="Walmart"/>
    <x v="1"/>
    <x v="0"/>
    <x v="608"/>
  </r>
  <r>
    <x v="84"/>
    <s v="Walmart"/>
    <x v="1"/>
    <x v="1"/>
    <x v="609"/>
  </r>
  <r>
    <x v="84"/>
    <s v="Walmart"/>
    <x v="1"/>
    <x v="2"/>
    <x v="610"/>
  </r>
  <r>
    <x v="85"/>
    <s v="Birdwell"/>
    <x v="0"/>
    <x v="0"/>
    <x v="611"/>
  </r>
  <r>
    <x v="85"/>
    <s v="Birdwell"/>
    <x v="0"/>
    <x v="1"/>
    <x v="612"/>
  </r>
  <r>
    <x v="85"/>
    <s v="Birdwell"/>
    <x v="0"/>
    <x v="2"/>
    <x v="613"/>
  </r>
  <r>
    <x v="85"/>
    <s v="Birdwell"/>
    <x v="0"/>
    <x v="3"/>
    <x v="614"/>
  </r>
  <r>
    <x v="85"/>
    <s v="Birdwell"/>
    <x v="0"/>
    <x v="4"/>
    <x v="615"/>
  </r>
  <r>
    <x v="85"/>
    <s v="Birdwell"/>
    <x v="0"/>
    <x v="5"/>
    <x v="616"/>
  </r>
  <r>
    <x v="85"/>
    <s v="Birdwell"/>
    <x v="0"/>
    <x v="6"/>
    <x v="617"/>
  </r>
  <r>
    <x v="85"/>
    <s v="Birdwell"/>
    <x v="0"/>
    <x v="7"/>
    <x v="618"/>
  </r>
  <r>
    <x v="85"/>
    <s v="Birdwell"/>
    <x v="0"/>
    <x v="8"/>
    <x v="619"/>
  </r>
  <r>
    <x v="85"/>
    <s v="Birdwell"/>
    <x v="0"/>
    <x v="9"/>
    <x v="620"/>
  </r>
  <r>
    <x v="85"/>
    <s v="Birdwell"/>
    <x v="1"/>
    <x v="10"/>
    <x v="621"/>
  </r>
  <r>
    <x v="85"/>
    <s v="Birdwell"/>
    <x v="1"/>
    <x v="11"/>
    <x v="622"/>
  </r>
  <r>
    <x v="85"/>
    <s v="Birdwell"/>
    <x v="1"/>
    <x v="0"/>
    <x v="623"/>
  </r>
  <r>
    <x v="85"/>
    <s v="Birdwell"/>
    <x v="1"/>
    <x v="1"/>
    <x v="624"/>
  </r>
  <r>
    <x v="85"/>
    <s v="Birdwell"/>
    <x v="1"/>
    <x v="2"/>
    <x v="625"/>
  </r>
  <r>
    <x v="85"/>
    <s v="Birdwell"/>
    <x v="1"/>
    <x v="3"/>
    <x v="626"/>
  </r>
  <r>
    <x v="86"/>
    <s v="American Giant"/>
    <x v="0"/>
    <x v="3"/>
    <x v="0"/>
  </r>
  <r>
    <x v="86"/>
    <s v="American Giant"/>
    <x v="0"/>
    <x v="7"/>
    <x v="0"/>
  </r>
  <r>
    <x v="86"/>
    <s v="American Giant"/>
    <x v="1"/>
    <x v="11"/>
    <x v="24"/>
  </r>
  <r>
    <x v="86"/>
    <s v="American Giant"/>
    <x v="1"/>
    <x v="0"/>
    <x v="3"/>
  </r>
  <r>
    <x v="87"/>
    <s v="USP Motorsports"/>
    <x v="0"/>
    <x v="0"/>
    <x v="257"/>
  </r>
  <r>
    <x v="87"/>
    <s v="USP Motorsports"/>
    <x v="0"/>
    <x v="1"/>
    <x v="148"/>
  </r>
  <r>
    <x v="87"/>
    <s v="USP Motorsports"/>
    <x v="0"/>
    <x v="2"/>
    <x v="53"/>
  </r>
  <r>
    <x v="87"/>
    <s v="USP Motorsports"/>
    <x v="0"/>
    <x v="3"/>
    <x v="32"/>
  </r>
  <r>
    <x v="87"/>
    <s v="USP Motorsports"/>
    <x v="0"/>
    <x v="4"/>
    <x v="35"/>
  </r>
  <r>
    <x v="87"/>
    <s v="USP Motorsports"/>
    <x v="0"/>
    <x v="5"/>
    <x v="5"/>
  </r>
  <r>
    <x v="87"/>
    <s v="USP Motorsports"/>
    <x v="0"/>
    <x v="6"/>
    <x v="491"/>
  </r>
  <r>
    <x v="87"/>
    <s v="USP Motorsports"/>
    <x v="0"/>
    <x v="7"/>
    <x v="22"/>
  </r>
  <r>
    <x v="87"/>
    <s v="USP Motorsports"/>
    <x v="0"/>
    <x v="8"/>
    <x v="37"/>
  </r>
  <r>
    <x v="87"/>
    <s v="USP Motorsports"/>
    <x v="0"/>
    <x v="9"/>
    <x v="258"/>
  </r>
  <r>
    <x v="87"/>
    <s v="USP Motorsports"/>
    <x v="1"/>
    <x v="10"/>
    <x v="148"/>
  </r>
  <r>
    <x v="87"/>
    <s v="USP Motorsports"/>
    <x v="1"/>
    <x v="11"/>
    <x v="21"/>
  </r>
  <r>
    <x v="87"/>
    <s v="USP Motorsports"/>
    <x v="1"/>
    <x v="0"/>
    <x v="219"/>
  </r>
  <r>
    <x v="87"/>
    <s v="USP Motorsports"/>
    <x v="1"/>
    <x v="1"/>
    <x v="17"/>
  </r>
  <r>
    <x v="87"/>
    <s v="USP Motorsports"/>
    <x v="1"/>
    <x v="2"/>
    <x v="23"/>
  </r>
  <r>
    <x v="88"/>
    <s v="Zola"/>
    <x v="0"/>
    <x v="9"/>
    <x v="1"/>
  </r>
  <r>
    <x v="88"/>
    <s v="Zola"/>
    <x v="1"/>
    <x v="10"/>
    <x v="1"/>
  </r>
  <r>
    <x v="89"/>
    <s v="Illy"/>
    <x v="0"/>
    <x v="0"/>
    <x v="148"/>
  </r>
  <r>
    <x v="89"/>
    <s v="Illy"/>
    <x v="0"/>
    <x v="1"/>
    <x v="63"/>
  </r>
  <r>
    <x v="89"/>
    <s v="Illy"/>
    <x v="0"/>
    <x v="2"/>
    <x v="253"/>
  </r>
  <r>
    <x v="89"/>
    <s v="Illy"/>
    <x v="0"/>
    <x v="3"/>
    <x v="350"/>
  </r>
  <r>
    <x v="89"/>
    <s v="Illy"/>
    <x v="0"/>
    <x v="4"/>
    <x v="18"/>
  </r>
  <r>
    <x v="89"/>
    <s v="Illy"/>
    <x v="0"/>
    <x v="5"/>
    <x v="24"/>
  </r>
  <r>
    <x v="89"/>
    <s v="Illy"/>
    <x v="0"/>
    <x v="6"/>
    <x v="2"/>
  </r>
  <r>
    <x v="89"/>
    <s v="Illy"/>
    <x v="0"/>
    <x v="7"/>
    <x v="63"/>
  </r>
  <r>
    <x v="89"/>
    <s v="Illy"/>
    <x v="0"/>
    <x v="8"/>
    <x v="92"/>
  </r>
  <r>
    <x v="89"/>
    <s v="Illy"/>
    <x v="0"/>
    <x v="9"/>
    <x v="35"/>
  </r>
  <r>
    <x v="89"/>
    <s v="Illy"/>
    <x v="1"/>
    <x v="10"/>
    <x v="68"/>
  </r>
  <r>
    <x v="89"/>
    <s v="Illy"/>
    <x v="1"/>
    <x v="11"/>
    <x v="92"/>
  </r>
  <r>
    <x v="89"/>
    <s v="Illy"/>
    <x v="1"/>
    <x v="0"/>
    <x v="104"/>
  </r>
  <r>
    <x v="89"/>
    <s v="Illy"/>
    <x v="1"/>
    <x v="1"/>
    <x v="22"/>
  </r>
  <r>
    <x v="89"/>
    <s v="Illy"/>
    <x v="1"/>
    <x v="2"/>
    <x v="11"/>
  </r>
  <r>
    <x v="89"/>
    <s v="Illy"/>
    <x v="1"/>
    <x v="3"/>
    <x v="0"/>
  </r>
  <r>
    <x v="90"/>
    <s v="Plated"/>
    <x v="0"/>
    <x v="0"/>
    <x v="0"/>
  </r>
  <r>
    <x v="91"/>
    <s v="Readers"/>
    <x v="0"/>
    <x v="0"/>
    <x v="5"/>
  </r>
  <r>
    <x v="91"/>
    <s v="Readers"/>
    <x v="0"/>
    <x v="1"/>
    <x v="20"/>
  </r>
  <r>
    <x v="91"/>
    <s v="Readers"/>
    <x v="0"/>
    <x v="2"/>
    <x v="69"/>
  </r>
  <r>
    <x v="91"/>
    <s v="Readers"/>
    <x v="0"/>
    <x v="3"/>
    <x v="4"/>
  </r>
  <r>
    <x v="91"/>
    <s v="Readers"/>
    <x v="0"/>
    <x v="4"/>
    <x v="11"/>
  </r>
  <r>
    <x v="91"/>
    <s v="Readers"/>
    <x v="0"/>
    <x v="5"/>
    <x v="3"/>
  </r>
  <r>
    <x v="91"/>
    <s v="Readers"/>
    <x v="0"/>
    <x v="6"/>
    <x v="104"/>
  </r>
  <r>
    <x v="91"/>
    <s v="Readers"/>
    <x v="0"/>
    <x v="7"/>
    <x v="0"/>
  </r>
  <r>
    <x v="91"/>
    <s v="Readers"/>
    <x v="0"/>
    <x v="8"/>
    <x v="3"/>
  </r>
  <r>
    <x v="91"/>
    <s v="Readers"/>
    <x v="0"/>
    <x v="9"/>
    <x v="0"/>
  </r>
  <r>
    <x v="91"/>
    <s v="Readers"/>
    <x v="1"/>
    <x v="10"/>
    <x v="3"/>
  </r>
  <r>
    <x v="91"/>
    <s v="Readers"/>
    <x v="1"/>
    <x v="11"/>
    <x v="104"/>
  </r>
  <r>
    <x v="91"/>
    <s v="Readers"/>
    <x v="1"/>
    <x v="0"/>
    <x v="23"/>
  </r>
  <r>
    <x v="91"/>
    <s v="Readers"/>
    <x v="1"/>
    <x v="1"/>
    <x v="0"/>
  </r>
  <r>
    <x v="91"/>
    <s v="Readers"/>
    <x v="1"/>
    <x v="2"/>
    <x v="0"/>
  </r>
  <r>
    <x v="91"/>
    <s v="Readers"/>
    <x v="1"/>
    <x v="3"/>
    <x v="1"/>
  </r>
  <r>
    <x v="92"/>
    <s v="Parachute Home"/>
    <x v="0"/>
    <x v="0"/>
    <x v="627"/>
  </r>
  <r>
    <x v="92"/>
    <s v="Parachute Home"/>
    <x v="0"/>
    <x v="1"/>
    <x v="628"/>
  </r>
  <r>
    <x v="92"/>
    <s v="Parachute Home"/>
    <x v="0"/>
    <x v="2"/>
    <x v="629"/>
  </r>
  <r>
    <x v="92"/>
    <s v="Parachute Home"/>
    <x v="0"/>
    <x v="3"/>
    <x v="630"/>
  </r>
  <r>
    <x v="92"/>
    <s v="Parachute Home"/>
    <x v="0"/>
    <x v="4"/>
    <x v="631"/>
  </r>
  <r>
    <x v="92"/>
    <s v="Parachute Home"/>
    <x v="0"/>
    <x v="5"/>
    <x v="632"/>
  </r>
  <r>
    <x v="92"/>
    <s v="Parachute Home"/>
    <x v="0"/>
    <x v="6"/>
    <x v="633"/>
  </r>
  <r>
    <x v="92"/>
    <s v="Parachute Home"/>
    <x v="0"/>
    <x v="7"/>
    <x v="634"/>
  </r>
  <r>
    <x v="92"/>
    <s v="Parachute Home"/>
    <x v="0"/>
    <x v="8"/>
    <x v="635"/>
  </r>
  <r>
    <x v="92"/>
    <s v="Parachute Home"/>
    <x v="0"/>
    <x v="9"/>
    <x v="636"/>
  </r>
  <r>
    <x v="92"/>
    <s v="Parachute Home"/>
    <x v="1"/>
    <x v="10"/>
    <x v="637"/>
  </r>
  <r>
    <x v="92"/>
    <s v="Parachute Home"/>
    <x v="1"/>
    <x v="11"/>
    <x v="638"/>
  </r>
  <r>
    <x v="92"/>
    <s v="Parachute Home"/>
    <x v="1"/>
    <x v="0"/>
    <x v="639"/>
  </r>
  <r>
    <x v="92"/>
    <s v="Parachute Home"/>
    <x v="1"/>
    <x v="1"/>
    <x v="640"/>
  </r>
  <r>
    <x v="92"/>
    <s v="Parachute Home"/>
    <x v="1"/>
    <x v="2"/>
    <x v="15"/>
  </r>
  <r>
    <x v="93"/>
    <s v="New Balance"/>
    <x v="0"/>
    <x v="0"/>
    <x v="3"/>
  </r>
  <r>
    <x v="93"/>
    <s v="New Balance"/>
    <x v="0"/>
    <x v="1"/>
    <x v="1"/>
  </r>
  <r>
    <x v="93"/>
    <s v="New Balance"/>
    <x v="0"/>
    <x v="2"/>
    <x v="69"/>
  </r>
  <r>
    <x v="93"/>
    <s v="New Balance"/>
    <x v="0"/>
    <x v="3"/>
    <x v="23"/>
  </r>
  <r>
    <x v="93"/>
    <s v="New Balance"/>
    <x v="0"/>
    <x v="4"/>
    <x v="11"/>
  </r>
  <r>
    <x v="93"/>
    <s v="New Balance"/>
    <x v="0"/>
    <x v="5"/>
    <x v="23"/>
  </r>
  <r>
    <x v="93"/>
    <s v="New Balance"/>
    <x v="0"/>
    <x v="6"/>
    <x v="23"/>
  </r>
  <r>
    <x v="93"/>
    <s v="New Balance"/>
    <x v="0"/>
    <x v="8"/>
    <x v="0"/>
  </r>
  <r>
    <x v="93"/>
    <s v="New Balance"/>
    <x v="1"/>
    <x v="1"/>
    <x v="1"/>
  </r>
  <r>
    <x v="93"/>
    <s v="New Balance"/>
    <x v="1"/>
    <x v="2"/>
    <x v="23"/>
  </r>
  <r>
    <x v="94"/>
    <s v="Celebrity Cruise Lines"/>
    <x v="0"/>
    <x v="0"/>
    <x v="641"/>
  </r>
  <r>
    <x v="94"/>
    <s v="Celebrity Cruise Lines"/>
    <x v="0"/>
    <x v="1"/>
    <x v="642"/>
  </r>
  <r>
    <x v="94"/>
    <s v="Celebrity Cruise Lines"/>
    <x v="0"/>
    <x v="2"/>
    <x v="643"/>
  </r>
  <r>
    <x v="94"/>
    <s v="Celebrity Cruise Lines"/>
    <x v="0"/>
    <x v="3"/>
    <x v="644"/>
  </r>
  <r>
    <x v="94"/>
    <s v="Celebrity Cruise Lines"/>
    <x v="0"/>
    <x v="4"/>
    <x v="645"/>
  </r>
  <r>
    <x v="94"/>
    <s v="Celebrity Cruise Lines"/>
    <x v="0"/>
    <x v="5"/>
    <x v="646"/>
  </r>
  <r>
    <x v="94"/>
    <s v="Celebrity Cruise Lines"/>
    <x v="0"/>
    <x v="6"/>
    <x v="647"/>
  </r>
  <r>
    <x v="94"/>
    <s v="Celebrity Cruise Lines"/>
    <x v="0"/>
    <x v="7"/>
    <x v="648"/>
  </r>
  <r>
    <x v="94"/>
    <s v="Celebrity Cruise Lines"/>
    <x v="0"/>
    <x v="8"/>
    <x v="649"/>
  </r>
  <r>
    <x v="94"/>
    <s v="Celebrity Cruise Lines"/>
    <x v="0"/>
    <x v="9"/>
    <x v="650"/>
  </r>
  <r>
    <x v="94"/>
    <s v="Celebrity Cruise Lines"/>
    <x v="1"/>
    <x v="10"/>
    <x v="651"/>
  </r>
  <r>
    <x v="94"/>
    <s v="Celebrity Cruise Lines"/>
    <x v="1"/>
    <x v="11"/>
    <x v="652"/>
  </r>
  <r>
    <x v="94"/>
    <s v="Celebrity Cruise Lines"/>
    <x v="1"/>
    <x v="0"/>
    <x v="653"/>
  </r>
  <r>
    <x v="94"/>
    <s v="Celebrity Cruise Lines"/>
    <x v="1"/>
    <x v="1"/>
    <x v="654"/>
  </r>
  <r>
    <x v="94"/>
    <s v="Celebrity Cruise Lines"/>
    <x v="1"/>
    <x v="2"/>
    <x v="655"/>
  </r>
  <r>
    <x v="94"/>
    <s v="Celebrity Cruise Lines"/>
    <x v="1"/>
    <x v="3"/>
    <x v="656"/>
  </r>
  <r>
    <x v="95"/>
    <s v="Abercrombie and Fitch"/>
    <x v="0"/>
    <x v="0"/>
    <x v="657"/>
  </r>
  <r>
    <x v="95"/>
    <s v="Abercrombie and Fitch"/>
    <x v="0"/>
    <x v="1"/>
    <x v="658"/>
  </r>
  <r>
    <x v="95"/>
    <s v="Abercrombie and Fitch"/>
    <x v="0"/>
    <x v="2"/>
    <x v="659"/>
  </r>
  <r>
    <x v="95"/>
    <s v="Abercrombie and Fitch"/>
    <x v="0"/>
    <x v="3"/>
    <x v="660"/>
  </r>
  <r>
    <x v="95"/>
    <s v="Abercrombie and Fitch"/>
    <x v="0"/>
    <x v="4"/>
    <x v="661"/>
  </r>
  <r>
    <x v="95"/>
    <s v="Abercrombie and Fitch"/>
    <x v="0"/>
    <x v="5"/>
    <x v="662"/>
  </r>
  <r>
    <x v="95"/>
    <s v="Abercrombie and Fitch"/>
    <x v="0"/>
    <x v="6"/>
    <x v="663"/>
  </r>
  <r>
    <x v="95"/>
    <s v="Abercrombie and Fitch"/>
    <x v="0"/>
    <x v="7"/>
    <x v="664"/>
  </r>
  <r>
    <x v="95"/>
    <s v="Abercrombie and Fitch"/>
    <x v="0"/>
    <x v="8"/>
    <x v="665"/>
  </r>
  <r>
    <x v="95"/>
    <s v="Abercrombie and Fitch"/>
    <x v="0"/>
    <x v="9"/>
    <x v="17"/>
  </r>
  <r>
    <x v="95"/>
    <s v="Abercrombie and Fitch"/>
    <x v="1"/>
    <x v="10"/>
    <x v="37"/>
  </r>
  <r>
    <x v="95"/>
    <s v="Abercrombie and Fitch"/>
    <x v="1"/>
    <x v="11"/>
    <x v="4"/>
  </r>
  <r>
    <x v="95"/>
    <s v="Abercrombie and Fitch"/>
    <x v="1"/>
    <x v="0"/>
    <x v="0"/>
  </r>
  <r>
    <x v="95"/>
    <s v="Abercrombie and Fitch"/>
    <x v="1"/>
    <x v="1"/>
    <x v="1"/>
  </r>
  <r>
    <x v="95"/>
    <s v="Abercrombie and Fitch"/>
    <x v="1"/>
    <x v="2"/>
    <x v="1"/>
  </r>
  <r>
    <x v="96"/>
    <s v="Nars Cosmetics"/>
    <x v="0"/>
    <x v="0"/>
    <x v="0"/>
  </r>
  <r>
    <x v="96"/>
    <s v="Nars Cosmetics"/>
    <x v="0"/>
    <x v="1"/>
    <x v="69"/>
  </r>
  <r>
    <x v="96"/>
    <s v="Nars Cosmetics"/>
    <x v="0"/>
    <x v="2"/>
    <x v="23"/>
  </r>
  <r>
    <x v="96"/>
    <s v="Nars Cosmetics"/>
    <x v="0"/>
    <x v="3"/>
    <x v="2"/>
  </r>
  <r>
    <x v="96"/>
    <s v="Nars Cosmetics"/>
    <x v="0"/>
    <x v="4"/>
    <x v="24"/>
  </r>
  <r>
    <x v="96"/>
    <s v="Nars Cosmetics"/>
    <x v="0"/>
    <x v="6"/>
    <x v="1"/>
  </r>
  <r>
    <x v="96"/>
    <s v="Nars Cosmetics"/>
    <x v="1"/>
    <x v="0"/>
    <x v="1"/>
  </r>
  <r>
    <x v="97"/>
    <s v="Houzz"/>
    <x v="0"/>
    <x v="0"/>
    <x v="666"/>
  </r>
  <r>
    <x v="97"/>
    <s v="Houzz"/>
    <x v="0"/>
    <x v="1"/>
    <x v="667"/>
  </r>
  <r>
    <x v="97"/>
    <s v="Houzz"/>
    <x v="0"/>
    <x v="2"/>
    <x v="668"/>
  </r>
  <r>
    <x v="97"/>
    <s v="Houzz"/>
    <x v="0"/>
    <x v="3"/>
    <x v="669"/>
  </r>
  <r>
    <x v="97"/>
    <s v="Houzz"/>
    <x v="0"/>
    <x v="4"/>
    <x v="670"/>
  </r>
  <r>
    <x v="97"/>
    <s v="Houzz"/>
    <x v="0"/>
    <x v="5"/>
    <x v="671"/>
  </r>
  <r>
    <x v="97"/>
    <s v="Houzz"/>
    <x v="0"/>
    <x v="6"/>
    <x v="672"/>
  </r>
  <r>
    <x v="97"/>
    <s v="Houzz"/>
    <x v="0"/>
    <x v="7"/>
    <x v="673"/>
  </r>
  <r>
    <x v="97"/>
    <s v="Houzz"/>
    <x v="0"/>
    <x v="8"/>
    <x v="674"/>
  </r>
  <r>
    <x v="97"/>
    <s v="Houzz"/>
    <x v="0"/>
    <x v="9"/>
    <x v="675"/>
  </r>
  <r>
    <x v="97"/>
    <s v="Houzz"/>
    <x v="1"/>
    <x v="10"/>
    <x v="676"/>
  </r>
  <r>
    <x v="97"/>
    <s v="Houzz"/>
    <x v="1"/>
    <x v="11"/>
    <x v="677"/>
  </r>
  <r>
    <x v="97"/>
    <s v="Houzz"/>
    <x v="1"/>
    <x v="0"/>
    <x v="678"/>
  </r>
  <r>
    <x v="97"/>
    <s v="Houzz"/>
    <x v="1"/>
    <x v="1"/>
    <x v="679"/>
  </r>
  <r>
    <x v="97"/>
    <s v="Houzz"/>
    <x v="1"/>
    <x v="2"/>
    <x v="680"/>
  </r>
  <r>
    <x v="98"/>
    <s v="Opternative"/>
    <x v="0"/>
    <x v="0"/>
    <x v="681"/>
  </r>
  <r>
    <x v="98"/>
    <s v="Opternative"/>
    <x v="0"/>
    <x v="1"/>
    <x v="682"/>
  </r>
  <r>
    <x v="98"/>
    <s v="Opternative"/>
    <x v="0"/>
    <x v="2"/>
    <x v="283"/>
  </r>
  <r>
    <x v="98"/>
    <s v="Opternative"/>
    <x v="0"/>
    <x v="3"/>
    <x v="2"/>
  </r>
  <r>
    <x v="98"/>
    <s v="Opternative"/>
    <x v="0"/>
    <x v="4"/>
    <x v="4"/>
  </r>
  <r>
    <x v="98"/>
    <s v="Opternative"/>
    <x v="0"/>
    <x v="5"/>
    <x v="259"/>
  </r>
  <r>
    <x v="98"/>
    <s v="Opternative"/>
    <x v="0"/>
    <x v="6"/>
    <x v="22"/>
  </r>
  <r>
    <x v="98"/>
    <s v="Opternative"/>
    <x v="0"/>
    <x v="7"/>
    <x v="280"/>
  </r>
  <r>
    <x v="98"/>
    <s v="Opternative"/>
    <x v="0"/>
    <x v="8"/>
    <x v="2"/>
  </r>
  <r>
    <x v="98"/>
    <s v="Opternative"/>
    <x v="0"/>
    <x v="9"/>
    <x v="148"/>
  </r>
  <r>
    <x v="98"/>
    <s v="Opternative"/>
    <x v="1"/>
    <x v="10"/>
    <x v="19"/>
  </r>
  <r>
    <x v="98"/>
    <s v="Opternative"/>
    <x v="1"/>
    <x v="11"/>
    <x v="37"/>
  </r>
  <r>
    <x v="98"/>
    <s v="Opternative"/>
    <x v="1"/>
    <x v="0"/>
    <x v="21"/>
  </r>
  <r>
    <x v="98"/>
    <s v="Opternative"/>
    <x v="1"/>
    <x v="1"/>
    <x v="104"/>
  </r>
  <r>
    <x v="98"/>
    <s v="Opternative"/>
    <x v="1"/>
    <x v="2"/>
    <x v="220"/>
  </r>
  <r>
    <x v="98"/>
    <s v="Opternative"/>
    <x v="1"/>
    <x v="3"/>
    <x v="1"/>
  </r>
  <r>
    <x v="99"/>
    <s v="Freshly"/>
    <x v="0"/>
    <x v="0"/>
    <x v="683"/>
  </r>
  <r>
    <x v="99"/>
    <s v="Freshly"/>
    <x v="0"/>
    <x v="1"/>
    <x v="684"/>
  </r>
  <r>
    <x v="99"/>
    <s v="Freshly"/>
    <x v="0"/>
    <x v="2"/>
    <x v="685"/>
  </r>
  <r>
    <x v="99"/>
    <s v="Freshly"/>
    <x v="0"/>
    <x v="3"/>
    <x v="686"/>
  </r>
  <r>
    <x v="99"/>
    <s v="Freshly"/>
    <x v="0"/>
    <x v="4"/>
    <x v="687"/>
  </r>
  <r>
    <x v="99"/>
    <s v="Freshly"/>
    <x v="0"/>
    <x v="5"/>
    <x v="688"/>
  </r>
  <r>
    <x v="99"/>
    <s v="Freshly"/>
    <x v="0"/>
    <x v="6"/>
    <x v="689"/>
  </r>
  <r>
    <x v="99"/>
    <s v="Freshly"/>
    <x v="0"/>
    <x v="7"/>
    <x v="690"/>
  </r>
  <r>
    <x v="99"/>
    <s v="Freshly"/>
    <x v="0"/>
    <x v="8"/>
    <x v="691"/>
  </r>
  <r>
    <x v="99"/>
    <s v="Freshly"/>
    <x v="0"/>
    <x v="9"/>
    <x v="692"/>
  </r>
  <r>
    <x v="99"/>
    <s v="Freshly"/>
    <x v="1"/>
    <x v="10"/>
    <x v="693"/>
  </r>
  <r>
    <x v="99"/>
    <s v="Freshly"/>
    <x v="1"/>
    <x v="11"/>
    <x v="6"/>
  </r>
  <r>
    <x v="99"/>
    <s v="Freshly"/>
    <x v="1"/>
    <x v="0"/>
    <x v="694"/>
  </r>
  <r>
    <x v="99"/>
    <s v="Freshly"/>
    <x v="1"/>
    <x v="1"/>
    <x v="695"/>
  </r>
  <r>
    <x v="99"/>
    <s v="Freshly"/>
    <x v="1"/>
    <x v="2"/>
    <x v="102"/>
  </r>
  <r>
    <x v="99"/>
    <s v="Freshly"/>
    <x v="1"/>
    <x v="3"/>
    <x v="1"/>
  </r>
  <r>
    <x v="100"/>
    <s v="The Elephant Pants"/>
    <x v="1"/>
    <x v="1"/>
    <x v="0"/>
  </r>
  <r>
    <x v="101"/>
    <s v="Hello Fresh"/>
    <x v="0"/>
    <x v="0"/>
    <x v="4"/>
  </r>
  <r>
    <x v="101"/>
    <s v="Hello Fresh"/>
    <x v="0"/>
    <x v="1"/>
    <x v="253"/>
  </r>
  <r>
    <x v="101"/>
    <s v="Hello Fresh"/>
    <x v="0"/>
    <x v="2"/>
    <x v="253"/>
  </r>
  <r>
    <x v="101"/>
    <s v="Hello Fresh"/>
    <x v="0"/>
    <x v="3"/>
    <x v="3"/>
  </r>
  <r>
    <x v="101"/>
    <s v="Hello Fresh"/>
    <x v="0"/>
    <x v="4"/>
    <x v="0"/>
  </r>
  <r>
    <x v="101"/>
    <s v="Hello Fresh"/>
    <x v="0"/>
    <x v="5"/>
    <x v="2"/>
  </r>
  <r>
    <x v="101"/>
    <s v="Hello Fresh"/>
    <x v="0"/>
    <x v="6"/>
    <x v="35"/>
  </r>
  <r>
    <x v="101"/>
    <s v="Hello Fresh"/>
    <x v="0"/>
    <x v="7"/>
    <x v="104"/>
  </r>
  <r>
    <x v="101"/>
    <s v="Hello Fresh"/>
    <x v="0"/>
    <x v="8"/>
    <x v="69"/>
  </r>
  <r>
    <x v="101"/>
    <s v="Hello Fresh"/>
    <x v="0"/>
    <x v="9"/>
    <x v="23"/>
  </r>
  <r>
    <x v="101"/>
    <s v="Hello Fresh"/>
    <x v="1"/>
    <x v="10"/>
    <x v="253"/>
  </r>
  <r>
    <x v="101"/>
    <s v="Hello Fresh"/>
    <x v="1"/>
    <x v="11"/>
    <x v="0"/>
  </r>
  <r>
    <x v="101"/>
    <s v="Hello Fresh"/>
    <x v="1"/>
    <x v="0"/>
    <x v="23"/>
  </r>
  <r>
    <x v="101"/>
    <s v="Hello Fresh"/>
    <x v="1"/>
    <x v="1"/>
    <x v="1"/>
  </r>
  <r>
    <x v="101"/>
    <s v="Hello Fresh"/>
    <x v="1"/>
    <x v="2"/>
    <x v="3"/>
  </r>
  <r>
    <x v="102"/>
    <s v="Lancome"/>
    <x v="0"/>
    <x v="0"/>
    <x v="696"/>
  </r>
  <r>
    <x v="102"/>
    <s v="Lancome"/>
    <x v="0"/>
    <x v="1"/>
    <x v="697"/>
  </r>
  <r>
    <x v="102"/>
    <s v="Lancome"/>
    <x v="0"/>
    <x v="2"/>
    <x v="698"/>
  </r>
  <r>
    <x v="102"/>
    <s v="Lancome"/>
    <x v="0"/>
    <x v="3"/>
    <x v="699"/>
  </r>
  <r>
    <x v="102"/>
    <s v="Lancome"/>
    <x v="0"/>
    <x v="4"/>
    <x v="700"/>
  </r>
  <r>
    <x v="102"/>
    <s v="Lancome"/>
    <x v="0"/>
    <x v="5"/>
    <x v="701"/>
  </r>
  <r>
    <x v="102"/>
    <s v="Lancome"/>
    <x v="0"/>
    <x v="6"/>
    <x v="702"/>
  </r>
  <r>
    <x v="102"/>
    <s v="Lancome"/>
    <x v="0"/>
    <x v="7"/>
    <x v="703"/>
  </r>
  <r>
    <x v="102"/>
    <s v="Lancome"/>
    <x v="0"/>
    <x v="8"/>
    <x v="704"/>
  </r>
  <r>
    <x v="102"/>
    <s v="Lancome"/>
    <x v="0"/>
    <x v="9"/>
    <x v="705"/>
  </r>
  <r>
    <x v="102"/>
    <s v="Lancome"/>
    <x v="1"/>
    <x v="10"/>
    <x v="706"/>
  </r>
  <r>
    <x v="102"/>
    <s v="Lancome"/>
    <x v="1"/>
    <x v="11"/>
    <x v="707"/>
  </r>
  <r>
    <x v="102"/>
    <s v="Lancome"/>
    <x v="1"/>
    <x v="0"/>
    <x v="708"/>
  </r>
  <r>
    <x v="102"/>
    <s v="Lancome"/>
    <x v="1"/>
    <x v="1"/>
    <x v="709"/>
  </r>
  <r>
    <x v="102"/>
    <s v="Lancome"/>
    <x v="1"/>
    <x v="2"/>
    <x v="710"/>
  </r>
  <r>
    <x v="102"/>
    <s v="Lancome"/>
    <x v="1"/>
    <x v="3"/>
    <x v="711"/>
  </r>
  <r>
    <x v="103"/>
    <s v="Zip Recruiter"/>
    <x v="0"/>
    <x v="0"/>
    <x v="712"/>
  </r>
  <r>
    <x v="103"/>
    <s v="Zip Recruiter"/>
    <x v="0"/>
    <x v="1"/>
    <x v="713"/>
  </r>
  <r>
    <x v="103"/>
    <s v="Zip Recruiter"/>
    <x v="0"/>
    <x v="2"/>
    <x v="714"/>
  </r>
  <r>
    <x v="103"/>
    <s v="Zip Recruiter"/>
    <x v="0"/>
    <x v="3"/>
    <x v="216"/>
  </r>
  <r>
    <x v="103"/>
    <s v="Zip Recruiter"/>
    <x v="0"/>
    <x v="4"/>
    <x v="456"/>
  </r>
  <r>
    <x v="103"/>
    <s v="Zip Recruiter"/>
    <x v="0"/>
    <x v="5"/>
    <x v="258"/>
  </r>
  <r>
    <x v="103"/>
    <s v="Zip Recruiter"/>
    <x v="0"/>
    <x v="6"/>
    <x v="12"/>
  </r>
  <r>
    <x v="103"/>
    <s v="Zip Recruiter"/>
    <x v="0"/>
    <x v="7"/>
    <x v="715"/>
  </r>
  <r>
    <x v="103"/>
    <s v="Zip Recruiter"/>
    <x v="0"/>
    <x v="8"/>
    <x v="350"/>
  </r>
  <r>
    <x v="103"/>
    <s v="Zip Recruiter"/>
    <x v="0"/>
    <x v="9"/>
    <x v="491"/>
  </r>
  <r>
    <x v="103"/>
    <s v="Zip Recruiter"/>
    <x v="1"/>
    <x v="10"/>
    <x v="61"/>
  </r>
  <r>
    <x v="103"/>
    <s v="Zip Recruiter"/>
    <x v="1"/>
    <x v="11"/>
    <x v="92"/>
  </r>
  <r>
    <x v="103"/>
    <s v="Zip Recruiter"/>
    <x v="1"/>
    <x v="0"/>
    <x v="5"/>
  </r>
  <r>
    <x v="103"/>
    <s v="Zip Recruiter"/>
    <x v="1"/>
    <x v="1"/>
    <x v="256"/>
  </r>
  <r>
    <x v="103"/>
    <s v="Zip Recruiter"/>
    <x v="1"/>
    <x v="2"/>
    <x v="18"/>
  </r>
  <r>
    <x v="104"/>
    <s v="Candy"/>
    <x v="0"/>
    <x v="0"/>
    <x v="716"/>
  </r>
  <r>
    <x v="104"/>
    <s v="Candy"/>
    <x v="0"/>
    <x v="1"/>
    <x v="717"/>
  </r>
  <r>
    <x v="104"/>
    <s v="Candy"/>
    <x v="0"/>
    <x v="2"/>
    <x v="718"/>
  </r>
  <r>
    <x v="104"/>
    <s v="Candy"/>
    <x v="0"/>
    <x v="3"/>
    <x v="719"/>
  </r>
  <r>
    <x v="104"/>
    <s v="Candy"/>
    <x v="0"/>
    <x v="4"/>
    <x v="720"/>
  </r>
  <r>
    <x v="104"/>
    <s v="Candy"/>
    <x v="0"/>
    <x v="5"/>
    <x v="721"/>
  </r>
  <r>
    <x v="104"/>
    <s v="Candy"/>
    <x v="0"/>
    <x v="6"/>
    <x v="722"/>
  </r>
  <r>
    <x v="104"/>
    <s v="Candy"/>
    <x v="0"/>
    <x v="7"/>
    <x v="723"/>
  </r>
  <r>
    <x v="104"/>
    <s v="Candy"/>
    <x v="0"/>
    <x v="8"/>
    <x v="724"/>
  </r>
  <r>
    <x v="104"/>
    <s v="Candy"/>
    <x v="0"/>
    <x v="9"/>
    <x v="725"/>
  </r>
  <r>
    <x v="104"/>
    <s v="Candy"/>
    <x v="1"/>
    <x v="10"/>
    <x v="726"/>
  </r>
  <r>
    <x v="104"/>
    <s v="Candy"/>
    <x v="1"/>
    <x v="11"/>
    <x v="727"/>
  </r>
  <r>
    <x v="104"/>
    <s v="Candy"/>
    <x v="1"/>
    <x v="0"/>
    <x v="728"/>
  </r>
  <r>
    <x v="104"/>
    <s v="Candy"/>
    <x v="1"/>
    <x v="1"/>
    <x v="729"/>
  </r>
  <r>
    <x v="104"/>
    <s v="Candy"/>
    <x v="1"/>
    <x v="2"/>
    <x v="730"/>
  </r>
  <r>
    <x v="104"/>
    <s v="Candy"/>
    <x v="1"/>
    <x v="3"/>
    <x v="731"/>
  </r>
  <r>
    <x v="105"/>
    <s v="Drinks - Barclays Wine"/>
    <x v="0"/>
    <x v="5"/>
    <x v="23"/>
  </r>
  <r>
    <x v="105"/>
    <s v="Drinks - Barclays Wine"/>
    <x v="0"/>
    <x v="6"/>
    <x v="21"/>
  </r>
  <r>
    <x v="105"/>
    <s v="Drinks - Barclays Wine"/>
    <x v="0"/>
    <x v="7"/>
    <x v="15"/>
  </r>
  <r>
    <x v="105"/>
    <s v="Drinks - Barclays Wine"/>
    <x v="0"/>
    <x v="8"/>
    <x v="18"/>
  </r>
  <r>
    <x v="105"/>
    <s v="Drinks - Barclays Wine"/>
    <x v="0"/>
    <x v="9"/>
    <x v="12"/>
  </r>
  <r>
    <x v="105"/>
    <s v="Drinks - Barclays Wine"/>
    <x v="1"/>
    <x v="10"/>
    <x v="491"/>
  </r>
  <r>
    <x v="105"/>
    <s v="Drinks - Barclays Wine"/>
    <x v="1"/>
    <x v="11"/>
    <x v="491"/>
  </r>
  <r>
    <x v="105"/>
    <s v="Drinks - Barclays Wine"/>
    <x v="1"/>
    <x v="0"/>
    <x v="148"/>
  </r>
  <r>
    <x v="105"/>
    <s v="Drinks - Barclays Wine"/>
    <x v="1"/>
    <x v="1"/>
    <x v="17"/>
  </r>
  <r>
    <x v="105"/>
    <s v="Drinks - Barclays Wine"/>
    <x v="1"/>
    <x v="2"/>
    <x v="4"/>
  </r>
  <r>
    <x v="106"/>
    <s v="Drinks - Heartwood Oak"/>
    <x v="0"/>
    <x v="0"/>
    <x v="0"/>
  </r>
  <r>
    <x v="106"/>
    <s v="Drinks - Heartwood Oak"/>
    <x v="0"/>
    <x v="1"/>
    <x v="0"/>
  </r>
  <r>
    <x v="106"/>
    <s v="Drinks - Heartwood Oak"/>
    <x v="0"/>
    <x v="6"/>
    <x v="1"/>
  </r>
  <r>
    <x v="106"/>
    <s v="Drinks - Heartwood Oak"/>
    <x v="0"/>
    <x v="8"/>
    <x v="3"/>
  </r>
  <r>
    <x v="106"/>
    <s v="Drinks - Heartwood Oak"/>
    <x v="1"/>
    <x v="0"/>
    <x v="1"/>
  </r>
  <r>
    <x v="107"/>
    <s v="Touch of Modern"/>
    <x v="0"/>
    <x v="0"/>
    <x v="11"/>
  </r>
  <r>
    <x v="107"/>
    <s v="Touch of Modern"/>
    <x v="0"/>
    <x v="1"/>
    <x v="11"/>
  </r>
  <r>
    <x v="107"/>
    <s v="Touch of Modern"/>
    <x v="0"/>
    <x v="2"/>
    <x v="24"/>
  </r>
  <r>
    <x v="107"/>
    <s v="Touch of Modern"/>
    <x v="0"/>
    <x v="3"/>
    <x v="1"/>
  </r>
  <r>
    <x v="107"/>
    <s v="Touch of Modern"/>
    <x v="0"/>
    <x v="4"/>
    <x v="0"/>
  </r>
  <r>
    <x v="107"/>
    <s v="Touch of Modern"/>
    <x v="0"/>
    <x v="5"/>
    <x v="0"/>
  </r>
  <r>
    <x v="107"/>
    <s v="Touch of Modern"/>
    <x v="0"/>
    <x v="6"/>
    <x v="0"/>
  </r>
  <r>
    <x v="107"/>
    <s v="Touch of Modern"/>
    <x v="1"/>
    <x v="10"/>
    <x v="2"/>
  </r>
  <r>
    <x v="107"/>
    <s v="Touch of Modern"/>
    <x v="1"/>
    <x v="0"/>
    <x v="69"/>
  </r>
  <r>
    <x v="107"/>
    <s v="Touch of Modern"/>
    <x v="1"/>
    <x v="1"/>
    <x v="23"/>
  </r>
  <r>
    <x v="107"/>
    <s v="Touch of Modern"/>
    <x v="1"/>
    <x v="2"/>
    <x v="0"/>
  </r>
  <r>
    <x v="108"/>
    <s v="Nautica"/>
    <x v="0"/>
    <x v="2"/>
    <x v="1"/>
  </r>
  <r>
    <x v="108"/>
    <s v="Nautica"/>
    <x v="0"/>
    <x v="4"/>
    <x v="1"/>
  </r>
  <r>
    <x v="108"/>
    <s v="Nautica"/>
    <x v="1"/>
    <x v="10"/>
    <x v="1"/>
  </r>
  <r>
    <x v="108"/>
    <s v="Nautica"/>
    <x v="1"/>
    <x v="1"/>
    <x v="1"/>
  </r>
  <r>
    <x v="108"/>
    <s v="Nautica"/>
    <x v="1"/>
    <x v="3"/>
    <x v="0"/>
  </r>
  <r>
    <x v="109"/>
    <s v="Shiseido"/>
    <x v="0"/>
    <x v="3"/>
    <x v="1"/>
  </r>
  <r>
    <x v="109"/>
    <s v="Shiseido"/>
    <x v="0"/>
    <x v="8"/>
    <x v="1"/>
  </r>
  <r>
    <x v="110"/>
    <s v="Harrys"/>
    <x v="0"/>
    <x v="0"/>
    <x v="148"/>
  </r>
  <r>
    <x v="110"/>
    <s v="Harrys"/>
    <x v="0"/>
    <x v="1"/>
    <x v="19"/>
  </r>
  <r>
    <x v="110"/>
    <s v="Harrys"/>
    <x v="0"/>
    <x v="2"/>
    <x v="11"/>
  </r>
  <r>
    <x v="110"/>
    <s v="Harrys"/>
    <x v="0"/>
    <x v="3"/>
    <x v="68"/>
  </r>
  <r>
    <x v="110"/>
    <s v="Harrys"/>
    <x v="0"/>
    <x v="4"/>
    <x v="2"/>
  </r>
  <r>
    <x v="110"/>
    <s v="Harrys"/>
    <x v="0"/>
    <x v="5"/>
    <x v="0"/>
  </r>
  <r>
    <x v="110"/>
    <s v="Harrys"/>
    <x v="0"/>
    <x v="6"/>
    <x v="3"/>
  </r>
  <r>
    <x v="110"/>
    <s v="Harrys"/>
    <x v="0"/>
    <x v="7"/>
    <x v="0"/>
  </r>
  <r>
    <x v="110"/>
    <s v="Harrys"/>
    <x v="0"/>
    <x v="8"/>
    <x v="3"/>
  </r>
  <r>
    <x v="110"/>
    <s v="Harrys"/>
    <x v="1"/>
    <x v="10"/>
    <x v="1"/>
  </r>
  <r>
    <x v="110"/>
    <s v="Harrys"/>
    <x v="1"/>
    <x v="11"/>
    <x v="1"/>
  </r>
  <r>
    <x v="110"/>
    <s v="Harrys"/>
    <x v="1"/>
    <x v="1"/>
    <x v="1"/>
  </r>
  <r>
    <x v="110"/>
    <s v="Harrys"/>
    <x v="1"/>
    <x v="2"/>
    <x v="0"/>
  </r>
  <r>
    <x v="111"/>
    <s v="GoodRx"/>
    <x v="0"/>
    <x v="0"/>
    <x v="732"/>
  </r>
  <r>
    <x v="111"/>
    <s v="GoodRx"/>
    <x v="0"/>
    <x v="1"/>
    <x v="733"/>
  </r>
  <r>
    <x v="111"/>
    <s v="GoodRx"/>
    <x v="0"/>
    <x v="2"/>
    <x v="734"/>
  </r>
  <r>
    <x v="111"/>
    <s v="GoodRx"/>
    <x v="0"/>
    <x v="3"/>
    <x v="735"/>
  </r>
  <r>
    <x v="111"/>
    <s v="GoodRx"/>
    <x v="0"/>
    <x v="4"/>
    <x v="736"/>
  </r>
  <r>
    <x v="111"/>
    <s v="GoodRx"/>
    <x v="0"/>
    <x v="5"/>
    <x v="737"/>
  </r>
  <r>
    <x v="111"/>
    <s v="GoodRx"/>
    <x v="0"/>
    <x v="6"/>
    <x v="738"/>
  </r>
  <r>
    <x v="111"/>
    <s v="GoodRx"/>
    <x v="0"/>
    <x v="7"/>
    <x v="739"/>
  </r>
  <r>
    <x v="111"/>
    <s v="GoodRx"/>
    <x v="0"/>
    <x v="8"/>
    <x v="740"/>
  </r>
  <r>
    <x v="111"/>
    <s v="GoodRx"/>
    <x v="0"/>
    <x v="9"/>
    <x v="741"/>
  </r>
  <r>
    <x v="111"/>
    <s v="GoodRx"/>
    <x v="1"/>
    <x v="10"/>
    <x v="742"/>
  </r>
  <r>
    <x v="111"/>
    <s v="GoodRx"/>
    <x v="1"/>
    <x v="11"/>
    <x v="218"/>
  </r>
  <r>
    <x v="111"/>
    <s v="GoodRx"/>
    <x v="1"/>
    <x v="0"/>
    <x v="743"/>
  </r>
  <r>
    <x v="111"/>
    <s v="GoodRx"/>
    <x v="1"/>
    <x v="1"/>
    <x v="12"/>
  </r>
  <r>
    <x v="111"/>
    <s v="GoodRx"/>
    <x v="1"/>
    <x v="2"/>
    <x v="490"/>
  </r>
  <r>
    <x v="112"/>
    <s v="Hylete"/>
    <x v="0"/>
    <x v="0"/>
    <x v="744"/>
  </r>
  <r>
    <x v="112"/>
    <s v="Hylete"/>
    <x v="0"/>
    <x v="1"/>
    <x v="745"/>
  </r>
  <r>
    <x v="112"/>
    <s v="Hylete"/>
    <x v="0"/>
    <x v="4"/>
    <x v="0"/>
  </r>
  <r>
    <x v="113"/>
    <s v="Framebridge"/>
    <x v="0"/>
    <x v="0"/>
    <x v="746"/>
  </r>
  <r>
    <x v="113"/>
    <s v="Framebridge"/>
    <x v="0"/>
    <x v="1"/>
    <x v="747"/>
  </r>
  <r>
    <x v="113"/>
    <s v="Framebridge"/>
    <x v="0"/>
    <x v="2"/>
    <x v="748"/>
  </r>
  <r>
    <x v="113"/>
    <s v="Framebridge"/>
    <x v="0"/>
    <x v="3"/>
    <x v="749"/>
  </r>
  <r>
    <x v="113"/>
    <s v="Framebridge"/>
    <x v="0"/>
    <x v="4"/>
    <x v="750"/>
  </r>
  <r>
    <x v="113"/>
    <s v="Framebridge"/>
    <x v="0"/>
    <x v="5"/>
    <x v="751"/>
  </r>
  <r>
    <x v="113"/>
    <s v="Framebridge"/>
    <x v="0"/>
    <x v="6"/>
    <x v="752"/>
  </r>
  <r>
    <x v="113"/>
    <s v="Framebridge"/>
    <x v="0"/>
    <x v="7"/>
    <x v="753"/>
  </r>
  <r>
    <x v="113"/>
    <s v="Framebridge"/>
    <x v="0"/>
    <x v="8"/>
    <x v="754"/>
  </r>
  <r>
    <x v="113"/>
    <s v="Framebridge"/>
    <x v="0"/>
    <x v="9"/>
    <x v="755"/>
  </r>
  <r>
    <x v="113"/>
    <s v="Framebridge"/>
    <x v="1"/>
    <x v="10"/>
    <x v="756"/>
  </r>
  <r>
    <x v="113"/>
    <s v="Framebridge"/>
    <x v="1"/>
    <x v="11"/>
    <x v="757"/>
  </r>
  <r>
    <x v="113"/>
    <s v="Framebridge"/>
    <x v="1"/>
    <x v="0"/>
    <x v="758"/>
  </r>
  <r>
    <x v="113"/>
    <s v="Framebridge"/>
    <x v="1"/>
    <x v="1"/>
    <x v="759"/>
  </r>
  <r>
    <x v="113"/>
    <s v="Framebridge"/>
    <x v="1"/>
    <x v="2"/>
    <x v="760"/>
  </r>
  <r>
    <x v="113"/>
    <s v="Framebridge"/>
    <x v="1"/>
    <x v="3"/>
    <x v="761"/>
  </r>
  <r>
    <x v="114"/>
    <s v="Super Jeweler"/>
    <x v="0"/>
    <x v="0"/>
    <x v="762"/>
  </r>
  <r>
    <x v="114"/>
    <s v="Super Jeweler"/>
    <x v="0"/>
    <x v="1"/>
    <x v="763"/>
  </r>
  <r>
    <x v="114"/>
    <s v="Super Jeweler"/>
    <x v="0"/>
    <x v="2"/>
    <x v="764"/>
  </r>
  <r>
    <x v="114"/>
    <s v="Super Jeweler"/>
    <x v="0"/>
    <x v="3"/>
    <x v="765"/>
  </r>
  <r>
    <x v="114"/>
    <s v="Super Jeweler"/>
    <x v="0"/>
    <x v="4"/>
    <x v="766"/>
  </r>
  <r>
    <x v="114"/>
    <s v="Super Jeweler"/>
    <x v="0"/>
    <x v="5"/>
    <x v="767"/>
  </r>
  <r>
    <x v="114"/>
    <s v="Super Jeweler"/>
    <x v="0"/>
    <x v="6"/>
    <x v="768"/>
  </r>
  <r>
    <x v="114"/>
    <s v="Super Jeweler"/>
    <x v="0"/>
    <x v="7"/>
    <x v="769"/>
  </r>
  <r>
    <x v="114"/>
    <s v="Super Jeweler"/>
    <x v="0"/>
    <x v="8"/>
    <x v="770"/>
  </r>
  <r>
    <x v="114"/>
    <s v="Super Jeweler"/>
    <x v="0"/>
    <x v="9"/>
    <x v="771"/>
  </r>
  <r>
    <x v="114"/>
    <s v="Super Jeweler"/>
    <x v="1"/>
    <x v="10"/>
    <x v="772"/>
  </r>
  <r>
    <x v="114"/>
    <s v="Super Jeweler"/>
    <x v="1"/>
    <x v="11"/>
    <x v="773"/>
  </r>
  <r>
    <x v="114"/>
    <s v="Super Jeweler"/>
    <x v="1"/>
    <x v="0"/>
    <x v="774"/>
  </r>
  <r>
    <x v="114"/>
    <s v="Super Jeweler"/>
    <x v="1"/>
    <x v="1"/>
    <x v="775"/>
  </r>
  <r>
    <x v="114"/>
    <s v="Super Jeweler"/>
    <x v="1"/>
    <x v="2"/>
    <x v="776"/>
  </r>
  <r>
    <x v="114"/>
    <s v="Super Jeweler"/>
    <x v="1"/>
    <x v="3"/>
    <x v="777"/>
  </r>
  <r>
    <x v="115"/>
    <s v="Away"/>
    <x v="0"/>
    <x v="0"/>
    <x v="63"/>
  </r>
  <r>
    <x v="115"/>
    <s v="Away"/>
    <x v="0"/>
    <x v="1"/>
    <x v="5"/>
  </r>
  <r>
    <x v="115"/>
    <s v="Away"/>
    <x v="0"/>
    <x v="2"/>
    <x v="3"/>
  </r>
  <r>
    <x v="115"/>
    <s v="Away"/>
    <x v="0"/>
    <x v="3"/>
    <x v="18"/>
  </r>
  <r>
    <x v="115"/>
    <s v="Away"/>
    <x v="0"/>
    <x v="4"/>
    <x v="23"/>
  </r>
  <r>
    <x v="115"/>
    <s v="Away"/>
    <x v="0"/>
    <x v="5"/>
    <x v="2"/>
  </r>
  <r>
    <x v="115"/>
    <s v="Away"/>
    <x v="0"/>
    <x v="6"/>
    <x v="0"/>
  </r>
  <r>
    <x v="115"/>
    <s v="Away"/>
    <x v="0"/>
    <x v="7"/>
    <x v="0"/>
  </r>
  <r>
    <x v="115"/>
    <s v="Away"/>
    <x v="0"/>
    <x v="8"/>
    <x v="23"/>
  </r>
  <r>
    <x v="115"/>
    <s v="Away"/>
    <x v="1"/>
    <x v="11"/>
    <x v="1"/>
  </r>
  <r>
    <x v="115"/>
    <s v="Away"/>
    <x v="1"/>
    <x v="0"/>
    <x v="2"/>
  </r>
  <r>
    <x v="115"/>
    <s v="Away"/>
    <x v="1"/>
    <x v="1"/>
    <x v="24"/>
  </r>
  <r>
    <x v="115"/>
    <s v="Away"/>
    <x v="1"/>
    <x v="2"/>
    <x v="68"/>
  </r>
  <r>
    <x v="116"/>
    <s v="Food52"/>
    <x v="0"/>
    <x v="0"/>
    <x v="778"/>
  </r>
  <r>
    <x v="116"/>
    <s v="Food52"/>
    <x v="0"/>
    <x v="1"/>
    <x v="779"/>
  </r>
  <r>
    <x v="116"/>
    <s v="Food52"/>
    <x v="0"/>
    <x v="2"/>
    <x v="780"/>
  </r>
  <r>
    <x v="116"/>
    <s v="Food52"/>
    <x v="0"/>
    <x v="3"/>
    <x v="457"/>
  </r>
  <r>
    <x v="116"/>
    <s v="Food52"/>
    <x v="0"/>
    <x v="4"/>
    <x v="781"/>
  </r>
  <r>
    <x v="116"/>
    <s v="Food52"/>
    <x v="0"/>
    <x v="5"/>
    <x v="86"/>
  </r>
  <r>
    <x v="116"/>
    <s v="Food52"/>
    <x v="0"/>
    <x v="6"/>
    <x v="9"/>
  </r>
  <r>
    <x v="116"/>
    <s v="Food52"/>
    <x v="0"/>
    <x v="7"/>
    <x v="782"/>
  </r>
  <r>
    <x v="116"/>
    <s v="Food52"/>
    <x v="0"/>
    <x v="8"/>
    <x v="783"/>
  </r>
  <r>
    <x v="116"/>
    <s v="Food52"/>
    <x v="0"/>
    <x v="9"/>
    <x v="784"/>
  </r>
  <r>
    <x v="116"/>
    <s v="Food52"/>
    <x v="1"/>
    <x v="10"/>
    <x v="457"/>
  </r>
  <r>
    <x v="116"/>
    <s v="Food52"/>
    <x v="1"/>
    <x v="11"/>
    <x v="89"/>
  </r>
  <r>
    <x v="116"/>
    <s v="Food52"/>
    <x v="1"/>
    <x v="0"/>
    <x v="456"/>
  </r>
  <r>
    <x v="116"/>
    <s v="Food52"/>
    <x v="1"/>
    <x v="1"/>
    <x v="31"/>
  </r>
  <r>
    <x v="116"/>
    <s v="Food52"/>
    <x v="1"/>
    <x v="2"/>
    <x v="785"/>
  </r>
  <r>
    <x v="116"/>
    <s v="Food52"/>
    <x v="1"/>
    <x v="3"/>
    <x v="23"/>
  </r>
  <r>
    <x v="117"/>
    <s v="Creative Live"/>
    <x v="0"/>
    <x v="0"/>
    <x v="786"/>
  </r>
  <r>
    <x v="117"/>
    <s v="Creative Live"/>
    <x v="0"/>
    <x v="1"/>
    <x v="787"/>
  </r>
  <r>
    <x v="117"/>
    <s v="Creative Live"/>
    <x v="0"/>
    <x v="2"/>
    <x v="788"/>
  </r>
  <r>
    <x v="117"/>
    <s v="Creative Live"/>
    <x v="0"/>
    <x v="3"/>
    <x v="789"/>
  </r>
  <r>
    <x v="117"/>
    <s v="Creative Live"/>
    <x v="0"/>
    <x v="4"/>
    <x v="790"/>
  </r>
  <r>
    <x v="117"/>
    <s v="Creative Live"/>
    <x v="0"/>
    <x v="5"/>
    <x v="791"/>
  </r>
  <r>
    <x v="117"/>
    <s v="Creative Live"/>
    <x v="0"/>
    <x v="6"/>
    <x v="792"/>
  </r>
  <r>
    <x v="117"/>
    <s v="Creative Live"/>
    <x v="0"/>
    <x v="7"/>
    <x v="793"/>
  </r>
  <r>
    <x v="117"/>
    <s v="Creative Live"/>
    <x v="0"/>
    <x v="8"/>
    <x v="794"/>
  </r>
  <r>
    <x v="117"/>
    <s v="Creative Live"/>
    <x v="0"/>
    <x v="9"/>
    <x v="795"/>
  </r>
  <r>
    <x v="117"/>
    <s v="Creative Live"/>
    <x v="1"/>
    <x v="10"/>
    <x v="796"/>
  </r>
  <r>
    <x v="117"/>
    <s v="Creative Live"/>
    <x v="1"/>
    <x v="11"/>
    <x v="797"/>
  </r>
  <r>
    <x v="117"/>
    <s v="Creative Live"/>
    <x v="1"/>
    <x v="0"/>
    <x v="798"/>
  </r>
  <r>
    <x v="117"/>
    <s v="Creative Live"/>
    <x v="1"/>
    <x v="1"/>
    <x v="799"/>
  </r>
  <r>
    <x v="117"/>
    <s v="Creative Live"/>
    <x v="1"/>
    <x v="2"/>
    <x v="800"/>
  </r>
  <r>
    <x v="117"/>
    <s v="Creative Live"/>
    <x v="1"/>
    <x v="3"/>
    <x v="801"/>
  </r>
  <r>
    <x v="118"/>
    <s v="Haven Life"/>
    <x v="0"/>
    <x v="0"/>
    <x v="802"/>
  </r>
  <r>
    <x v="118"/>
    <s v="Haven Life"/>
    <x v="0"/>
    <x v="1"/>
    <x v="803"/>
  </r>
  <r>
    <x v="118"/>
    <s v="Haven Life"/>
    <x v="0"/>
    <x v="2"/>
    <x v="804"/>
  </r>
  <r>
    <x v="118"/>
    <s v="Haven Life"/>
    <x v="0"/>
    <x v="3"/>
    <x v="805"/>
  </r>
  <r>
    <x v="118"/>
    <s v="Haven Life"/>
    <x v="0"/>
    <x v="4"/>
    <x v="806"/>
  </r>
  <r>
    <x v="118"/>
    <s v="Haven Life"/>
    <x v="0"/>
    <x v="5"/>
    <x v="807"/>
  </r>
  <r>
    <x v="118"/>
    <s v="Haven Life"/>
    <x v="0"/>
    <x v="6"/>
    <x v="808"/>
  </r>
  <r>
    <x v="118"/>
    <s v="Haven Life"/>
    <x v="0"/>
    <x v="7"/>
    <x v="809"/>
  </r>
  <r>
    <x v="118"/>
    <s v="Haven Life"/>
    <x v="0"/>
    <x v="8"/>
    <x v="810"/>
  </r>
  <r>
    <x v="118"/>
    <s v="Haven Life"/>
    <x v="0"/>
    <x v="9"/>
    <x v="811"/>
  </r>
  <r>
    <x v="118"/>
    <s v="Haven Life"/>
    <x v="1"/>
    <x v="10"/>
    <x v="812"/>
  </r>
  <r>
    <x v="118"/>
    <s v="Haven Life"/>
    <x v="1"/>
    <x v="11"/>
    <x v="813"/>
  </r>
  <r>
    <x v="118"/>
    <s v="Haven Life"/>
    <x v="1"/>
    <x v="0"/>
    <x v="814"/>
  </r>
  <r>
    <x v="118"/>
    <s v="Haven Life"/>
    <x v="1"/>
    <x v="1"/>
    <x v="815"/>
  </r>
  <r>
    <x v="118"/>
    <s v="Haven Life"/>
    <x v="1"/>
    <x v="2"/>
    <x v="816"/>
  </r>
  <r>
    <x v="118"/>
    <s v="Haven Life"/>
    <x v="1"/>
    <x v="3"/>
    <x v="817"/>
  </r>
  <r>
    <x v="119"/>
    <s v="Leesa"/>
    <x v="0"/>
    <x v="0"/>
    <x v="818"/>
  </r>
  <r>
    <x v="119"/>
    <s v="Leesa"/>
    <x v="0"/>
    <x v="1"/>
    <x v="819"/>
  </r>
  <r>
    <x v="119"/>
    <s v="Leesa"/>
    <x v="0"/>
    <x v="2"/>
    <x v="820"/>
  </r>
  <r>
    <x v="119"/>
    <s v="Leesa"/>
    <x v="0"/>
    <x v="3"/>
    <x v="821"/>
  </r>
  <r>
    <x v="119"/>
    <s v="Leesa"/>
    <x v="0"/>
    <x v="4"/>
    <x v="822"/>
  </r>
  <r>
    <x v="119"/>
    <s v="Leesa"/>
    <x v="0"/>
    <x v="5"/>
    <x v="823"/>
  </r>
  <r>
    <x v="119"/>
    <s v="Leesa"/>
    <x v="0"/>
    <x v="6"/>
    <x v="824"/>
  </r>
  <r>
    <x v="119"/>
    <s v="Leesa"/>
    <x v="0"/>
    <x v="7"/>
    <x v="825"/>
  </r>
  <r>
    <x v="119"/>
    <s v="Leesa"/>
    <x v="0"/>
    <x v="8"/>
    <x v="826"/>
  </r>
  <r>
    <x v="119"/>
    <s v="Leesa"/>
    <x v="0"/>
    <x v="9"/>
    <x v="827"/>
  </r>
  <r>
    <x v="119"/>
    <s v="Leesa"/>
    <x v="1"/>
    <x v="10"/>
    <x v="828"/>
  </r>
  <r>
    <x v="119"/>
    <s v="Leesa"/>
    <x v="1"/>
    <x v="11"/>
    <x v="829"/>
  </r>
  <r>
    <x v="119"/>
    <s v="Leesa"/>
    <x v="1"/>
    <x v="0"/>
    <x v="830"/>
  </r>
  <r>
    <x v="119"/>
    <s v="Leesa"/>
    <x v="1"/>
    <x v="1"/>
    <x v="831"/>
  </r>
  <r>
    <x v="119"/>
    <s v="Leesa"/>
    <x v="1"/>
    <x v="2"/>
    <x v="832"/>
  </r>
  <r>
    <x v="119"/>
    <s v="Leesa"/>
    <x v="1"/>
    <x v="3"/>
    <x v="833"/>
  </r>
  <r>
    <x v="120"/>
    <s v="Planet Blue"/>
    <x v="0"/>
    <x v="0"/>
    <x v="834"/>
  </r>
  <r>
    <x v="120"/>
    <s v="Planet Blue"/>
    <x v="0"/>
    <x v="1"/>
    <x v="835"/>
  </r>
  <r>
    <x v="120"/>
    <s v="Planet Blue"/>
    <x v="0"/>
    <x v="2"/>
    <x v="836"/>
  </r>
  <r>
    <x v="120"/>
    <s v="Planet Blue"/>
    <x v="0"/>
    <x v="3"/>
    <x v="837"/>
  </r>
  <r>
    <x v="120"/>
    <s v="Planet Blue"/>
    <x v="0"/>
    <x v="4"/>
    <x v="838"/>
  </r>
  <r>
    <x v="120"/>
    <s v="Planet Blue"/>
    <x v="0"/>
    <x v="5"/>
    <x v="839"/>
  </r>
  <r>
    <x v="120"/>
    <s v="Planet Blue"/>
    <x v="0"/>
    <x v="6"/>
    <x v="840"/>
  </r>
  <r>
    <x v="120"/>
    <s v="Planet Blue"/>
    <x v="0"/>
    <x v="7"/>
    <x v="841"/>
  </r>
  <r>
    <x v="120"/>
    <s v="Planet Blue"/>
    <x v="0"/>
    <x v="8"/>
    <x v="842"/>
  </r>
  <r>
    <x v="120"/>
    <s v="Planet Blue"/>
    <x v="0"/>
    <x v="9"/>
    <x v="843"/>
  </r>
  <r>
    <x v="120"/>
    <s v="Planet Blue"/>
    <x v="1"/>
    <x v="10"/>
    <x v="844"/>
  </r>
  <r>
    <x v="120"/>
    <s v="Planet Blue"/>
    <x v="1"/>
    <x v="11"/>
    <x v="845"/>
  </r>
  <r>
    <x v="120"/>
    <s v="Planet Blue"/>
    <x v="1"/>
    <x v="0"/>
    <x v="846"/>
  </r>
  <r>
    <x v="120"/>
    <s v="Planet Blue"/>
    <x v="1"/>
    <x v="1"/>
    <x v="847"/>
  </r>
  <r>
    <x v="120"/>
    <s v="Planet Blue"/>
    <x v="1"/>
    <x v="2"/>
    <x v="848"/>
  </r>
  <r>
    <x v="120"/>
    <s v="Planet Blue"/>
    <x v="1"/>
    <x v="3"/>
    <x v="849"/>
  </r>
  <r>
    <x v="121"/>
    <s v="Food52 Sandbox"/>
    <x v="0"/>
    <x v="0"/>
    <x v="850"/>
  </r>
  <r>
    <x v="121"/>
    <s v="Food52 Sandbox"/>
    <x v="0"/>
    <x v="1"/>
    <x v="851"/>
  </r>
  <r>
    <x v="121"/>
    <s v="Food52 Sandbox"/>
    <x v="0"/>
    <x v="2"/>
    <x v="852"/>
  </r>
  <r>
    <x v="121"/>
    <s v="Food52 Sandbox"/>
    <x v="0"/>
    <x v="3"/>
    <x v="853"/>
  </r>
  <r>
    <x v="121"/>
    <s v="Food52 Sandbox"/>
    <x v="0"/>
    <x v="4"/>
    <x v="854"/>
  </r>
  <r>
    <x v="121"/>
    <s v="Food52 Sandbox"/>
    <x v="0"/>
    <x v="5"/>
    <x v="855"/>
  </r>
  <r>
    <x v="121"/>
    <s v="Food52 Sandbox"/>
    <x v="0"/>
    <x v="6"/>
    <x v="856"/>
  </r>
  <r>
    <x v="121"/>
    <s v="Food52 Sandbox"/>
    <x v="0"/>
    <x v="7"/>
    <x v="857"/>
  </r>
  <r>
    <x v="121"/>
    <s v="Food52 Sandbox"/>
    <x v="0"/>
    <x v="8"/>
    <x v="858"/>
  </r>
  <r>
    <x v="121"/>
    <s v="Food52 Sandbox"/>
    <x v="0"/>
    <x v="9"/>
    <x v="859"/>
  </r>
  <r>
    <x v="121"/>
    <s v="Food52 Sandbox"/>
    <x v="1"/>
    <x v="10"/>
    <x v="860"/>
  </r>
  <r>
    <x v="121"/>
    <s v="Food52 Sandbox"/>
    <x v="1"/>
    <x v="11"/>
    <x v="861"/>
  </r>
  <r>
    <x v="121"/>
    <s v="Food52 Sandbox"/>
    <x v="1"/>
    <x v="0"/>
    <x v="862"/>
  </r>
  <r>
    <x v="121"/>
    <s v="Food52 Sandbox"/>
    <x v="1"/>
    <x v="1"/>
    <x v="863"/>
  </r>
  <r>
    <x v="121"/>
    <s v="Food52 Sandbox"/>
    <x v="1"/>
    <x v="2"/>
    <x v="864"/>
  </r>
  <r>
    <x v="121"/>
    <s v="Food52 Sandbox"/>
    <x v="1"/>
    <x v="3"/>
    <x v="865"/>
  </r>
  <r>
    <x v="122"/>
    <s v="Beyond Yoga"/>
    <x v="0"/>
    <x v="0"/>
    <x v="866"/>
  </r>
  <r>
    <x v="122"/>
    <s v="Beyond Yoga"/>
    <x v="0"/>
    <x v="1"/>
    <x v="867"/>
  </r>
  <r>
    <x v="122"/>
    <s v="Beyond Yoga"/>
    <x v="0"/>
    <x v="2"/>
    <x v="868"/>
  </r>
  <r>
    <x v="122"/>
    <s v="Beyond Yoga"/>
    <x v="0"/>
    <x v="3"/>
    <x v="869"/>
  </r>
  <r>
    <x v="122"/>
    <s v="Beyond Yoga"/>
    <x v="0"/>
    <x v="4"/>
    <x v="870"/>
  </r>
  <r>
    <x v="122"/>
    <s v="Beyond Yoga"/>
    <x v="0"/>
    <x v="5"/>
    <x v="871"/>
  </r>
  <r>
    <x v="122"/>
    <s v="Beyond Yoga"/>
    <x v="0"/>
    <x v="6"/>
    <x v="872"/>
  </r>
  <r>
    <x v="122"/>
    <s v="Beyond Yoga"/>
    <x v="0"/>
    <x v="7"/>
    <x v="873"/>
  </r>
  <r>
    <x v="122"/>
    <s v="Beyond Yoga"/>
    <x v="0"/>
    <x v="8"/>
    <x v="874"/>
  </r>
  <r>
    <x v="122"/>
    <s v="Beyond Yoga"/>
    <x v="0"/>
    <x v="9"/>
    <x v="875"/>
  </r>
  <r>
    <x v="122"/>
    <s v="Beyond Yoga"/>
    <x v="1"/>
    <x v="10"/>
    <x v="876"/>
  </r>
  <r>
    <x v="122"/>
    <s v="Beyond Yoga"/>
    <x v="1"/>
    <x v="11"/>
    <x v="877"/>
  </r>
  <r>
    <x v="122"/>
    <s v="Beyond Yoga"/>
    <x v="1"/>
    <x v="0"/>
    <x v="878"/>
  </r>
  <r>
    <x v="122"/>
    <s v="Beyond Yoga"/>
    <x v="1"/>
    <x v="1"/>
    <x v="879"/>
  </r>
  <r>
    <x v="122"/>
    <s v="Beyond Yoga"/>
    <x v="1"/>
    <x v="2"/>
    <x v="880"/>
  </r>
  <r>
    <x v="122"/>
    <s v="Beyond Yoga"/>
    <x v="1"/>
    <x v="3"/>
    <x v="881"/>
  </r>
  <r>
    <x v="123"/>
    <s v="Anthropologie"/>
    <x v="0"/>
    <x v="0"/>
    <x v="882"/>
  </r>
  <r>
    <x v="123"/>
    <s v="Anthropologie"/>
    <x v="0"/>
    <x v="1"/>
    <x v="883"/>
  </r>
  <r>
    <x v="123"/>
    <s v="Anthropologie"/>
    <x v="0"/>
    <x v="2"/>
    <x v="884"/>
  </r>
  <r>
    <x v="123"/>
    <s v="Anthropologie"/>
    <x v="0"/>
    <x v="3"/>
    <x v="885"/>
  </r>
  <r>
    <x v="123"/>
    <s v="Anthropologie"/>
    <x v="0"/>
    <x v="4"/>
    <x v="886"/>
  </r>
  <r>
    <x v="123"/>
    <s v="Anthropologie"/>
    <x v="0"/>
    <x v="5"/>
    <x v="887"/>
  </r>
  <r>
    <x v="123"/>
    <s v="Anthropologie"/>
    <x v="0"/>
    <x v="6"/>
    <x v="888"/>
  </r>
  <r>
    <x v="123"/>
    <s v="Anthropologie"/>
    <x v="0"/>
    <x v="7"/>
    <x v="889"/>
  </r>
  <r>
    <x v="123"/>
    <s v="Anthropologie"/>
    <x v="0"/>
    <x v="8"/>
    <x v="890"/>
  </r>
  <r>
    <x v="123"/>
    <s v="Anthropologie"/>
    <x v="0"/>
    <x v="9"/>
    <x v="891"/>
  </r>
  <r>
    <x v="123"/>
    <s v="Anthropologie"/>
    <x v="1"/>
    <x v="10"/>
    <x v="892"/>
  </r>
  <r>
    <x v="123"/>
    <s v="Anthropologie"/>
    <x v="1"/>
    <x v="11"/>
    <x v="893"/>
  </r>
  <r>
    <x v="123"/>
    <s v="Anthropologie"/>
    <x v="1"/>
    <x v="0"/>
    <x v="894"/>
  </r>
  <r>
    <x v="123"/>
    <s v="Anthropologie"/>
    <x v="1"/>
    <x v="1"/>
    <x v="895"/>
  </r>
  <r>
    <x v="123"/>
    <s v="Anthropologie"/>
    <x v="1"/>
    <x v="2"/>
    <x v="896"/>
  </r>
  <r>
    <x v="123"/>
    <s v="Anthropologie"/>
    <x v="1"/>
    <x v="3"/>
    <x v="897"/>
  </r>
  <r>
    <x v="124"/>
    <s v="Jay Strongwater"/>
    <x v="0"/>
    <x v="0"/>
    <x v="898"/>
  </r>
  <r>
    <x v="124"/>
    <s v="Jay Strongwater"/>
    <x v="0"/>
    <x v="1"/>
    <x v="899"/>
  </r>
  <r>
    <x v="124"/>
    <s v="Jay Strongwater"/>
    <x v="0"/>
    <x v="2"/>
    <x v="900"/>
  </r>
  <r>
    <x v="124"/>
    <s v="Jay Strongwater"/>
    <x v="0"/>
    <x v="3"/>
    <x v="901"/>
  </r>
  <r>
    <x v="124"/>
    <s v="Jay Strongwater"/>
    <x v="0"/>
    <x v="4"/>
    <x v="902"/>
  </r>
  <r>
    <x v="124"/>
    <s v="Jay Strongwater"/>
    <x v="0"/>
    <x v="5"/>
    <x v="903"/>
  </r>
  <r>
    <x v="124"/>
    <s v="Jay Strongwater"/>
    <x v="0"/>
    <x v="6"/>
    <x v="904"/>
  </r>
  <r>
    <x v="124"/>
    <s v="Jay Strongwater"/>
    <x v="0"/>
    <x v="7"/>
    <x v="905"/>
  </r>
  <r>
    <x v="124"/>
    <s v="Jay Strongwater"/>
    <x v="0"/>
    <x v="8"/>
    <x v="906"/>
  </r>
  <r>
    <x v="124"/>
    <s v="Jay Strongwater"/>
    <x v="0"/>
    <x v="9"/>
    <x v="907"/>
  </r>
  <r>
    <x v="124"/>
    <s v="Jay Strongwater"/>
    <x v="1"/>
    <x v="10"/>
    <x v="908"/>
  </r>
  <r>
    <x v="124"/>
    <s v="Jay Strongwater"/>
    <x v="1"/>
    <x v="11"/>
    <x v="909"/>
  </r>
  <r>
    <x v="124"/>
    <s v="Jay Strongwater"/>
    <x v="1"/>
    <x v="0"/>
    <x v="910"/>
  </r>
  <r>
    <x v="124"/>
    <s v="Jay Strongwater"/>
    <x v="1"/>
    <x v="1"/>
    <x v="911"/>
  </r>
  <r>
    <x v="124"/>
    <s v="Jay Strongwater"/>
    <x v="1"/>
    <x v="2"/>
    <x v="912"/>
  </r>
  <r>
    <x v="124"/>
    <s v="Jay Strongwater"/>
    <x v="1"/>
    <x v="3"/>
    <x v="913"/>
  </r>
  <r>
    <x v="125"/>
    <s v="Bombfell"/>
    <x v="0"/>
    <x v="0"/>
    <x v="1"/>
  </r>
  <r>
    <x v="125"/>
    <s v="Bombfell"/>
    <x v="0"/>
    <x v="3"/>
    <x v="1"/>
  </r>
  <r>
    <x v="125"/>
    <s v="Bombfell"/>
    <x v="0"/>
    <x v="4"/>
    <x v="1"/>
  </r>
  <r>
    <x v="125"/>
    <s v="Bombfell"/>
    <x v="0"/>
    <x v="6"/>
    <x v="0"/>
  </r>
  <r>
    <x v="126"/>
    <s v="Honest Company"/>
    <x v="0"/>
    <x v="0"/>
    <x v="914"/>
  </r>
  <r>
    <x v="126"/>
    <s v="Honest Company"/>
    <x v="0"/>
    <x v="1"/>
    <x v="915"/>
  </r>
  <r>
    <x v="126"/>
    <s v="Honest Company"/>
    <x v="0"/>
    <x v="2"/>
    <x v="916"/>
  </r>
  <r>
    <x v="126"/>
    <s v="Honest Company"/>
    <x v="0"/>
    <x v="3"/>
    <x v="917"/>
  </r>
  <r>
    <x v="126"/>
    <s v="Honest Company"/>
    <x v="0"/>
    <x v="4"/>
    <x v="918"/>
  </r>
  <r>
    <x v="126"/>
    <s v="Honest Company"/>
    <x v="0"/>
    <x v="5"/>
    <x v="919"/>
  </r>
  <r>
    <x v="126"/>
    <s v="Honest Company"/>
    <x v="0"/>
    <x v="6"/>
    <x v="920"/>
  </r>
  <r>
    <x v="126"/>
    <s v="Honest Company"/>
    <x v="0"/>
    <x v="7"/>
    <x v="13"/>
  </r>
  <r>
    <x v="126"/>
    <s v="Honest Company"/>
    <x v="0"/>
    <x v="8"/>
    <x v="1"/>
  </r>
  <r>
    <x v="126"/>
    <s v="Honest Company"/>
    <x v="0"/>
    <x v="9"/>
    <x v="0"/>
  </r>
  <r>
    <x v="126"/>
    <s v="Honest Company"/>
    <x v="1"/>
    <x v="10"/>
    <x v="0"/>
  </r>
  <r>
    <x v="126"/>
    <s v="Honest Company"/>
    <x v="1"/>
    <x v="11"/>
    <x v="0"/>
  </r>
  <r>
    <x v="126"/>
    <s v="Honest Company"/>
    <x v="1"/>
    <x v="0"/>
    <x v="0"/>
  </r>
  <r>
    <x v="126"/>
    <s v="Honest Company"/>
    <x v="1"/>
    <x v="1"/>
    <x v="11"/>
  </r>
  <r>
    <x v="126"/>
    <s v="Honest Company"/>
    <x v="1"/>
    <x v="2"/>
    <x v="1"/>
  </r>
  <r>
    <x v="126"/>
    <s v="Honest Company"/>
    <x v="1"/>
    <x v="3"/>
    <x v="1"/>
  </r>
  <r>
    <x v="127"/>
    <s v="Chicos FAS - Chicos"/>
    <x v="0"/>
    <x v="0"/>
    <x v="921"/>
  </r>
  <r>
    <x v="127"/>
    <s v="Chicos FAS - Chicos"/>
    <x v="0"/>
    <x v="1"/>
    <x v="922"/>
  </r>
  <r>
    <x v="127"/>
    <s v="Chicos FAS - Chicos"/>
    <x v="0"/>
    <x v="2"/>
    <x v="923"/>
  </r>
  <r>
    <x v="127"/>
    <s v="Chicos FAS - Chicos"/>
    <x v="0"/>
    <x v="3"/>
    <x v="924"/>
  </r>
  <r>
    <x v="127"/>
    <s v="Chicos FAS - Chicos"/>
    <x v="0"/>
    <x v="4"/>
    <x v="925"/>
  </r>
  <r>
    <x v="127"/>
    <s v="Chicos FAS - Chicos"/>
    <x v="0"/>
    <x v="5"/>
    <x v="926"/>
  </r>
  <r>
    <x v="127"/>
    <s v="Chicos FAS - Chicos"/>
    <x v="0"/>
    <x v="6"/>
    <x v="170"/>
  </r>
  <r>
    <x v="127"/>
    <s v="Chicos FAS - Chicos"/>
    <x v="0"/>
    <x v="7"/>
    <x v="927"/>
  </r>
  <r>
    <x v="127"/>
    <s v="Chicos FAS - Chicos"/>
    <x v="0"/>
    <x v="8"/>
    <x v="928"/>
  </r>
  <r>
    <x v="127"/>
    <s v="Chicos FAS - Chicos"/>
    <x v="0"/>
    <x v="9"/>
    <x v="929"/>
  </r>
  <r>
    <x v="127"/>
    <s v="Chicos FAS - Chicos"/>
    <x v="1"/>
    <x v="10"/>
    <x v="930"/>
  </r>
  <r>
    <x v="127"/>
    <s v="Chicos FAS - Chicos"/>
    <x v="1"/>
    <x v="11"/>
    <x v="931"/>
  </r>
  <r>
    <x v="127"/>
    <s v="Chicos FAS - Chicos"/>
    <x v="1"/>
    <x v="0"/>
    <x v="932"/>
  </r>
  <r>
    <x v="127"/>
    <s v="Chicos FAS - Chicos"/>
    <x v="1"/>
    <x v="1"/>
    <x v="933"/>
  </r>
  <r>
    <x v="127"/>
    <s v="Chicos FAS - Chicos"/>
    <x v="1"/>
    <x v="2"/>
    <x v="934"/>
  </r>
  <r>
    <x v="127"/>
    <s v="Chicos FAS - Chicos"/>
    <x v="1"/>
    <x v="3"/>
    <x v="935"/>
  </r>
  <r>
    <x v="128"/>
    <s v="Chicos FAS - White House Black"/>
    <x v="0"/>
    <x v="0"/>
    <x v="512"/>
  </r>
  <r>
    <x v="128"/>
    <s v="Chicos FAS - White House Black"/>
    <x v="0"/>
    <x v="1"/>
    <x v="14"/>
  </r>
  <r>
    <x v="128"/>
    <s v="Chicos FAS - White House Black"/>
    <x v="0"/>
    <x v="2"/>
    <x v="88"/>
  </r>
  <r>
    <x v="128"/>
    <s v="Chicos FAS - White House Black"/>
    <x v="0"/>
    <x v="3"/>
    <x v="352"/>
  </r>
  <r>
    <x v="128"/>
    <s v="Chicos FAS - White House Black"/>
    <x v="0"/>
    <x v="4"/>
    <x v="417"/>
  </r>
  <r>
    <x v="128"/>
    <s v="Chicos FAS - White House Black"/>
    <x v="0"/>
    <x v="5"/>
    <x v="219"/>
  </r>
  <r>
    <x v="128"/>
    <s v="Chicos FAS - White House Black"/>
    <x v="0"/>
    <x v="6"/>
    <x v="59"/>
  </r>
  <r>
    <x v="128"/>
    <s v="Chicos FAS - White House Black"/>
    <x v="0"/>
    <x v="7"/>
    <x v="694"/>
  </r>
  <r>
    <x v="128"/>
    <s v="Chicos FAS - White House Black"/>
    <x v="0"/>
    <x v="8"/>
    <x v="32"/>
  </r>
  <r>
    <x v="128"/>
    <s v="Chicos FAS - White House Black"/>
    <x v="0"/>
    <x v="9"/>
    <x v="489"/>
  </r>
  <r>
    <x v="128"/>
    <s v="Chicos FAS - White House Black"/>
    <x v="1"/>
    <x v="10"/>
    <x v="784"/>
  </r>
  <r>
    <x v="128"/>
    <s v="Chicos FAS - White House Black"/>
    <x v="1"/>
    <x v="11"/>
    <x v="12"/>
  </r>
  <r>
    <x v="128"/>
    <s v="Chicos FAS - White House Black"/>
    <x v="1"/>
    <x v="0"/>
    <x v="104"/>
  </r>
  <r>
    <x v="128"/>
    <s v="Chicos FAS - White House Black"/>
    <x v="1"/>
    <x v="1"/>
    <x v="68"/>
  </r>
  <r>
    <x v="128"/>
    <s v="Chicos FAS - White House Black"/>
    <x v="1"/>
    <x v="2"/>
    <x v="350"/>
  </r>
  <r>
    <x v="129"/>
    <s v="Chicos FAS - Soma"/>
    <x v="0"/>
    <x v="0"/>
    <x v="936"/>
  </r>
  <r>
    <x v="129"/>
    <s v="Chicos FAS - Soma"/>
    <x v="0"/>
    <x v="1"/>
    <x v="90"/>
  </r>
  <r>
    <x v="129"/>
    <s v="Chicos FAS - Soma"/>
    <x v="0"/>
    <x v="2"/>
    <x v="937"/>
  </r>
  <r>
    <x v="129"/>
    <s v="Chicos FAS - Soma"/>
    <x v="0"/>
    <x v="3"/>
    <x v="938"/>
  </r>
  <r>
    <x v="129"/>
    <s v="Chicos FAS - Soma"/>
    <x v="0"/>
    <x v="4"/>
    <x v="456"/>
  </r>
  <r>
    <x v="129"/>
    <s v="Chicos FAS - Soma"/>
    <x v="0"/>
    <x v="5"/>
    <x v="15"/>
  </r>
  <r>
    <x v="129"/>
    <s v="Chicos FAS - Soma"/>
    <x v="0"/>
    <x v="6"/>
    <x v="434"/>
  </r>
  <r>
    <x v="129"/>
    <s v="Chicos FAS - Soma"/>
    <x v="0"/>
    <x v="7"/>
    <x v="257"/>
  </r>
  <r>
    <x v="129"/>
    <s v="Chicos FAS - Soma"/>
    <x v="0"/>
    <x v="8"/>
    <x v="640"/>
  </r>
  <r>
    <x v="129"/>
    <s v="Chicos FAS - Soma"/>
    <x v="0"/>
    <x v="9"/>
    <x v="939"/>
  </r>
  <r>
    <x v="129"/>
    <s v="Chicos FAS - Soma"/>
    <x v="1"/>
    <x v="10"/>
    <x v="924"/>
  </r>
  <r>
    <x v="129"/>
    <s v="Chicos FAS - Soma"/>
    <x v="1"/>
    <x v="11"/>
    <x v="1"/>
  </r>
  <r>
    <x v="129"/>
    <s v="Chicos FAS - Soma"/>
    <x v="1"/>
    <x v="0"/>
    <x v="350"/>
  </r>
  <r>
    <x v="129"/>
    <s v="Chicos FAS - Soma"/>
    <x v="1"/>
    <x v="1"/>
    <x v="2"/>
  </r>
  <r>
    <x v="129"/>
    <s v="Chicos FAS - Soma"/>
    <x v="1"/>
    <x v="2"/>
    <x v="3"/>
  </r>
  <r>
    <x v="129"/>
    <s v="Chicos FAS - Soma"/>
    <x v="1"/>
    <x v="3"/>
    <x v="0"/>
  </r>
  <r>
    <x v="130"/>
    <s v="Kiwi Crate"/>
    <x v="1"/>
    <x v="10"/>
    <x v="3"/>
  </r>
  <r>
    <x v="131"/>
    <s v="Pura Vida Bracelets"/>
    <x v="0"/>
    <x v="0"/>
    <x v="940"/>
  </r>
  <r>
    <x v="131"/>
    <s v="Pura Vida Bracelets"/>
    <x v="0"/>
    <x v="1"/>
    <x v="24"/>
  </r>
  <r>
    <x v="131"/>
    <s v="Pura Vida Bracelets"/>
    <x v="0"/>
    <x v="3"/>
    <x v="2"/>
  </r>
  <r>
    <x v="131"/>
    <s v="Pura Vida Bracelets"/>
    <x v="0"/>
    <x v="4"/>
    <x v="2"/>
  </r>
  <r>
    <x v="131"/>
    <s v="Pura Vida Bracelets"/>
    <x v="0"/>
    <x v="5"/>
    <x v="1"/>
  </r>
  <r>
    <x v="131"/>
    <s v="Pura Vida Bracelets"/>
    <x v="0"/>
    <x v="9"/>
    <x v="1"/>
  </r>
  <r>
    <x v="131"/>
    <s v="Pura Vida Bracelets"/>
    <x v="1"/>
    <x v="11"/>
    <x v="1"/>
  </r>
  <r>
    <x v="131"/>
    <s v="Pura Vida Bracelets"/>
    <x v="1"/>
    <x v="1"/>
    <x v="0"/>
  </r>
  <r>
    <x v="131"/>
    <s v="Pura Vida Bracelets"/>
    <x v="1"/>
    <x v="2"/>
    <x v="1"/>
  </r>
  <r>
    <x v="132"/>
    <s v="Grayers"/>
    <x v="0"/>
    <x v="0"/>
    <x v="941"/>
  </r>
  <r>
    <x v="132"/>
    <s v="Grayers"/>
    <x v="0"/>
    <x v="1"/>
    <x v="942"/>
  </r>
  <r>
    <x v="132"/>
    <s v="Grayers"/>
    <x v="0"/>
    <x v="2"/>
    <x v="943"/>
  </r>
  <r>
    <x v="132"/>
    <s v="Grayers"/>
    <x v="0"/>
    <x v="3"/>
    <x v="944"/>
  </r>
  <r>
    <x v="132"/>
    <s v="Grayers"/>
    <x v="0"/>
    <x v="4"/>
    <x v="945"/>
  </r>
  <r>
    <x v="132"/>
    <s v="Grayers"/>
    <x v="0"/>
    <x v="5"/>
    <x v="946"/>
  </r>
  <r>
    <x v="132"/>
    <s v="Grayers"/>
    <x v="0"/>
    <x v="6"/>
    <x v="947"/>
  </r>
  <r>
    <x v="132"/>
    <s v="Grayers"/>
    <x v="0"/>
    <x v="7"/>
    <x v="948"/>
  </r>
  <r>
    <x v="132"/>
    <s v="Grayers"/>
    <x v="0"/>
    <x v="8"/>
    <x v="949"/>
  </r>
  <r>
    <x v="132"/>
    <s v="Grayers"/>
    <x v="0"/>
    <x v="9"/>
    <x v="950"/>
  </r>
  <r>
    <x v="132"/>
    <s v="Grayers"/>
    <x v="1"/>
    <x v="10"/>
    <x v="951"/>
  </r>
  <r>
    <x v="132"/>
    <s v="Grayers"/>
    <x v="1"/>
    <x v="11"/>
    <x v="952"/>
  </r>
  <r>
    <x v="132"/>
    <s v="Grayers"/>
    <x v="1"/>
    <x v="0"/>
    <x v="953"/>
  </r>
  <r>
    <x v="132"/>
    <s v="Grayers"/>
    <x v="1"/>
    <x v="1"/>
    <x v="954"/>
  </r>
  <r>
    <x v="132"/>
    <s v="Grayers"/>
    <x v="1"/>
    <x v="2"/>
    <x v="955"/>
  </r>
  <r>
    <x v="132"/>
    <s v="Grayers"/>
    <x v="1"/>
    <x v="3"/>
    <x v="956"/>
  </r>
  <r>
    <x v="133"/>
    <s v="Kate Spade"/>
    <x v="0"/>
    <x v="0"/>
    <x v="0"/>
  </r>
  <r>
    <x v="133"/>
    <s v="Kate Spade"/>
    <x v="0"/>
    <x v="2"/>
    <x v="3"/>
  </r>
  <r>
    <x v="133"/>
    <s v="Kate Spade"/>
    <x v="0"/>
    <x v="3"/>
    <x v="5"/>
  </r>
  <r>
    <x v="133"/>
    <s v="Kate Spade"/>
    <x v="0"/>
    <x v="4"/>
    <x v="23"/>
  </r>
  <r>
    <x v="133"/>
    <s v="Kate Spade"/>
    <x v="0"/>
    <x v="5"/>
    <x v="1"/>
  </r>
  <r>
    <x v="133"/>
    <s v="Kate Spade"/>
    <x v="1"/>
    <x v="0"/>
    <x v="253"/>
  </r>
  <r>
    <x v="133"/>
    <s v="Kate Spade"/>
    <x v="1"/>
    <x v="1"/>
    <x v="1"/>
  </r>
  <r>
    <x v="133"/>
    <s v="Kate Spade"/>
    <x v="1"/>
    <x v="2"/>
    <x v="19"/>
  </r>
  <r>
    <x v="134"/>
    <s v="Madison Reed"/>
    <x v="0"/>
    <x v="0"/>
    <x v="957"/>
  </r>
  <r>
    <x v="134"/>
    <s v="Madison Reed"/>
    <x v="0"/>
    <x v="1"/>
    <x v="958"/>
  </r>
  <r>
    <x v="134"/>
    <s v="Madison Reed"/>
    <x v="0"/>
    <x v="2"/>
    <x v="959"/>
  </r>
  <r>
    <x v="134"/>
    <s v="Madison Reed"/>
    <x v="0"/>
    <x v="3"/>
    <x v="960"/>
  </r>
  <r>
    <x v="134"/>
    <s v="Madison Reed"/>
    <x v="0"/>
    <x v="4"/>
    <x v="961"/>
  </r>
  <r>
    <x v="134"/>
    <s v="Madison Reed"/>
    <x v="0"/>
    <x v="5"/>
    <x v="962"/>
  </r>
  <r>
    <x v="134"/>
    <s v="Madison Reed"/>
    <x v="0"/>
    <x v="6"/>
    <x v="963"/>
  </r>
  <r>
    <x v="134"/>
    <s v="Madison Reed"/>
    <x v="0"/>
    <x v="7"/>
    <x v="964"/>
  </r>
  <r>
    <x v="134"/>
    <s v="Madison Reed"/>
    <x v="0"/>
    <x v="8"/>
    <x v="965"/>
  </r>
  <r>
    <x v="134"/>
    <s v="Madison Reed"/>
    <x v="0"/>
    <x v="9"/>
    <x v="966"/>
  </r>
  <r>
    <x v="134"/>
    <s v="Madison Reed"/>
    <x v="1"/>
    <x v="10"/>
    <x v="967"/>
  </r>
  <r>
    <x v="134"/>
    <s v="Madison Reed"/>
    <x v="1"/>
    <x v="11"/>
    <x v="84"/>
  </r>
  <r>
    <x v="134"/>
    <s v="Madison Reed"/>
    <x v="1"/>
    <x v="0"/>
    <x v="968"/>
  </r>
  <r>
    <x v="134"/>
    <s v="Madison Reed"/>
    <x v="1"/>
    <x v="1"/>
    <x v="969"/>
  </r>
  <r>
    <x v="134"/>
    <s v="Madison Reed"/>
    <x v="1"/>
    <x v="2"/>
    <x v="970"/>
  </r>
  <r>
    <x v="134"/>
    <s v="Madison Reed"/>
    <x v="1"/>
    <x v="3"/>
    <x v="971"/>
  </r>
  <r>
    <x v="135"/>
    <s v="Casper"/>
    <x v="0"/>
    <x v="4"/>
    <x v="1"/>
  </r>
  <r>
    <x v="135"/>
    <s v="Casper"/>
    <x v="0"/>
    <x v="9"/>
    <x v="0"/>
  </r>
  <r>
    <x v="135"/>
    <s v="Casper"/>
    <x v="1"/>
    <x v="2"/>
    <x v="22"/>
  </r>
  <r>
    <x v="136"/>
    <s v="Fathead"/>
    <x v="0"/>
    <x v="1"/>
    <x v="2"/>
  </r>
  <r>
    <x v="136"/>
    <s v="Fathead"/>
    <x v="0"/>
    <x v="2"/>
    <x v="1"/>
  </r>
  <r>
    <x v="136"/>
    <s v="Fathead"/>
    <x v="0"/>
    <x v="3"/>
    <x v="1"/>
  </r>
  <r>
    <x v="136"/>
    <s v="Fathead"/>
    <x v="0"/>
    <x v="4"/>
    <x v="1"/>
  </r>
  <r>
    <x v="136"/>
    <s v="Fathead"/>
    <x v="0"/>
    <x v="5"/>
    <x v="3"/>
  </r>
  <r>
    <x v="136"/>
    <s v="Fathead"/>
    <x v="0"/>
    <x v="6"/>
    <x v="11"/>
  </r>
  <r>
    <x v="136"/>
    <s v="Fathead"/>
    <x v="0"/>
    <x v="7"/>
    <x v="24"/>
  </r>
  <r>
    <x v="136"/>
    <s v="Fathead"/>
    <x v="0"/>
    <x v="8"/>
    <x v="11"/>
  </r>
  <r>
    <x v="136"/>
    <s v="Fathead"/>
    <x v="0"/>
    <x v="9"/>
    <x v="24"/>
  </r>
  <r>
    <x v="136"/>
    <s v="Fathead"/>
    <x v="1"/>
    <x v="10"/>
    <x v="23"/>
  </r>
  <r>
    <x v="136"/>
    <s v="Fathead"/>
    <x v="1"/>
    <x v="0"/>
    <x v="2"/>
  </r>
  <r>
    <x v="136"/>
    <s v="Fathead"/>
    <x v="1"/>
    <x v="1"/>
    <x v="4"/>
  </r>
  <r>
    <x v="136"/>
    <s v="Fathead"/>
    <x v="1"/>
    <x v="2"/>
    <x v="23"/>
  </r>
  <r>
    <x v="137"/>
    <s v="Laura Mercier"/>
    <x v="0"/>
    <x v="0"/>
    <x v="972"/>
  </r>
  <r>
    <x v="137"/>
    <s v="Laura Mercier"/>
    <x v="0"/>
    <x v="1"/>
    <x v="973"/>
  </r>
  <r>
    <x v="137"/>
    <s v="Laura Mercier"/>
    <x v="0"/>
    <x v="2"/>
    <x v="974"/>
  </r>
  <r>
    <x v="137"/>
    <s v="Laura Mercier"/>
    <x v="0"/>
    <x v="3"/>
    <x v="975"/>
  </r>
  <r>
    <x v="137"/>
    <s v="Laura Mercier"/>
    <x v="0"/>
    <x v="4"/>
    <x v="976"/>
  </r>
  <r>
    <x v="137"/>
    <s v="Laura Mercier"/>
    <x v="0"/>
    <x v="5"/>
    <x v="977"/>
  </r>
  <r>
    <x v="137"/>
    <s v="Laura Mercier"/>
    <x v="0"/>
    <x v="6"/>
    <x v="978"/>
  </r>
  <r>
    <x v="137"/>
    <s v="Laura Mercier"/>
    <x v="0"/>
    <x v="7"/>
    <x v="979"/>
  </r>
  <r>
    <x v="137"/>
    <s v="Laura Mercier"/>
    <x v="0"/>
    <x v="8"/>
    <x v="980"/>
  </r>
  <r>
    <x v="137"/>
    <s v="Laura Mercier"/>
    <x v="0"/>
    <x v="9"/>
    <x v="981"/>
  </r>
  <r>
    <x v="137"/>
    <s v="Laura Mercier"/>
    <x v="1"/>
    <x v="10"/>
    <x v="982"/>
  </r>
  <r>
    <x v="137"/>
    <s v="Laura Mercier"/>
    <x v="1"/>
    <x v="11"/>
    <x v="983"/>
  </r>
  <r>
    <x v="137"/>
    <s v="Laura Mercier"/>
    <x v="1"/>
    <x v="0"/>
    <x v="984"/>
  </r>
  <r>
    <x v="137"/>
    <s v="Laura Mercier"/>
    <x v="1"/>
    <x v="1"/>
    <x v="985"/>
  </r>
  <r>
    <x v="137"/>
    <s v="Laura Mercier"/>
    <x v="1"/>
    <x v="2"/>
    <x v="986"/>
  </r>
  <r>
    <x v="137"/>
    <s v="Laura Mercier"/>
    <x v="1"/>
    <x v="3"/>
    <x v="987"/>
  </r>
  <r>
    <x v="138"/>
    <s v="Peapod"/>
    <x v="0"/>
    <x v="0"/>
    <x v="1"/>
  </r>
  <r>
    <x v="138"/>
    <s v="Peapod"/>
    <x v="0"/>
    <x v="7"/>
    <x v="988"/>
  </r>
  <r>
    <x v="138"/>
    <s v="Peapod"/>
    <x v="0"/>
    <x v="8"/>
    <x v="989"/>
  </r>
  <r>
    <x v="138"/>
    <s v="Peapod"/>
    <x v="0"/>
    <x v="9"/>
    <x v="990"/>
  </r>
  <r>
    <x v="138"/>
    <s v="Peapod"/>
    <x v="1"/>
    <x v="10"/>
    <x v="991"/>
  </r>
  <r>
    <x v="138"/>
    <s v="Peapod"/>
    <x v="1"/>
    <x v="11"/>
    <x v="992"/>
  </r>
  <r>
    <x v="138"/>
    <s v="Peapod"/>
    <x v="1"/>
    <x v="0"/>
    <x v="993"/>
  </r>
  <r>
    <x v="138"/>
    <s v="Peapod"/>
    <x v="1"/>
    <x v="1"/>
    <x v="994"/>
  </r>
  <r>
    <x v="138"/>
    <s v="Peapod"/>
    <x v="1"/>
    <x v="2"/>
    <x v="995"/>
  </r>
  <r>
    <x v="138"/>
    <s v="Peapod"/>
    <x v="1"/>
    <x v="3"/>
    <x v="996"/>
  </r>
  <r>
    <x v="139"/>
    <s v="Raden co Hawke Media"/>
    <x v="0"/>
    <x v="0"/>
    <x v="2"/>
  </r>
  <r>
    <x v="139"/>
    <s v="Raden co Hawke Media"/>
    <x v="0"/>
    <x v="1"/>
    <x v="11"/>
  </r>
  <r>
    <x v="139"/>
    <s v="Raden co Hawke Media"/>
    <x v="0"/>
    <x v="2"/>
    <x v="23"/>
  </r>
  <r>
    <x v="139"/>
    <s v="Raden co Hawke Media"/>
    <x v="0"/>
    <x v="5"/>
    <x v="0"/>
  </r>
  <r>
    <x v="139"/>
    <s v="Raden co Hawke Media"/>
    <x v="0"/>
    <x v="6"/>
    <x v="0"/>
  </r>
  <r>
    <x v="139"/>
    <s v="Raden co Hawke Media"/>
    <x v="0"/>
    <x v="8"/>
    <x v="0"/>
  </r>
  <r>
    <x v="139"/>
    <s v="Raden co Hawke Media"/>
    <x v="0"/>
    <x v="9"/>
    <x v="0"/>
  </r>
  <r>
    <x v="139"/>
    <s v="Raden co Hawke Media"/>
    <x v="1"/>
    <x v="2"/>
    <x v="0"/>
  </r>
  <r>
    <x v="140"/>
    <s v="Camelot Communications"/>
    <x v="0"/>
    <x v="0"/>
    <x v="69"/>
  </r>
  <r>
    <x v="140"/>
    <s v="Camelot Communications"/>
    <x v="0"/>
    <x v="1"/>
    <x v="0"/>
  </r>
  <r>
    <x v="140"/>
    <s v="Camelot Communications"/>
    <x v="0"/>
    <x v="2"/>
    <x v="4"/>
  </r>
  <r>
    <x v="140"/>
    <s v="Camelot Communications"/>
    <x v="0"/>
    <x v="3"/>
    <x v="2"/>
  </r>
  <r>
    <x v="140"/>
    <s v="Camelot Communications"/>
    <x v="0"/>
    <x v="4"/>
    <x v="3"/>
  </r>
  <r>
    <x v="140"/>
    <s v="Camelot Communications"/>
    <x v="0"/>
    <x v="5"/>
    <x v="23"/>
  </r>
  <r>
    <x v="140"/>
    <s v="Camelot Communications"/>
    <x v="0"/>
    <x v="6"/>
    <x v="11"/>
  </r>
  <r>
    <x v="140"/>
    <s v="Camelot Communications"/>
    <x v="0"/>
    <x v="7"/>
    <x v="2"/>
  </r>
  <r>
    <x v="140"/>
    <s v="Camelot Communications"/>
    <x v="0"/>
    <x v="8"/>
    <x v="2"/>
  </r>
  <r>
    <x v="140"/>
    <s v="Camelot Communications"/>
    <x v="0"/>
    <x v="9"/>
    <x v="3"/>
  </r>
  <r>
    <x v="140"/>
    <s v="Camelot Communications"/>
    <x v="1"/>
    <x v="10"/>
    <x v="2"/>
  </r>
  <r>
    <x v="140"/>
    <s v="Camelot Communications"/>
    <x v="1"/>
    <x v="11"/>
    <x v="3"/>
  </r>
  <r>
    <x v="140"/>
    <s v="Camelot Communications"/>
    <x v="1"/>
    <x v="0"/>
    <x v="0"/>
  </r>
  <r>
    <x v="140"/>
    <s v="Camelot Communications"/>
    <x v="1"/>
    <x v="1"/>
    <x v="0"/>
  </r>
  <r>
    <x v="140"/>
    <s v="Camelot Communications"/>
    <x v="1"/>
    <x v="2"/>
    <x v="0"/>
  </r>
  <r>
    <x v="141"/>
    <s v="Purple"/>
    <x v="0"/>
    <x v="2"/>
    <x v="3"/>
  </r>
  <r>
    <x v="141"/>
    <s v="Purple"/>
    <x v="0"/>
    <x v="3"/>
    <x v="0"/>
  </r>
  <r>
    <x v="141"/>
    <s v="Purple"/>
    <x v="0"/>
    <x v="4"/>
    <x v="1"/>
  </r>
  <r>
    <x v="141"/>
    <s v="Purple"/>
    <x v="0"/>
    <x v="5"/>
    <x v="11"/>
  </r>
  <r>
    <x v="141"/>
    <s v="Purple"/>
    <x v="0"/>
    <x v="6"/>
    <x v="258"/>
  </r>
  <r>
    <x v="141"/>
    <s v="Purple"/>
    <x v="0"/>
    <x v="7"/>
    <x v="12"/>
  </r>
  <r>
    <x v="141"/>
    <s v="Purple"/>
    <x v="0"/>
    <x v="8"/>
    <x v="20"/>
  </r>
  <r>
    <x v="141"/>
    <s v="Purple"/>
    <x v="0"/>
    <x v="9"/>
    <x v="148"/>
  </r>
  <r>
    <x v="141"/>
    <s v="Purple"/>
    <x v="1"/>
    <x v="10"/>
    <x v="18"/>
  </r>
  <r>
    <x v="141"/>
    <s v="Purple"/>
    <x v="1"/>
    <x v="11"/>
    <x v="69"/>
  </r>
  <r>
    <x v="141"/>
    <s v="Purple"/>
    <x v="1"/>
    <x v="0"/>
    <x v="18"/>
  </r>
  <r>
    <x v="141"/>
    <s v="Purple"/>
    <x v="1"/>
    <x v="1"/>
    <x v="104"/>
  </r>
  <r>
    <x v="141"/>
    <s v="Purple"/>
    <x v="1"/>
    <x v="2"/>
    <x v="24"/>
  </r>
  <r>
    <x v="141"/>
    <s v="Purple"/>
    <x v="1"/>
    <x v="3"/>
    <x v="1"/>
  </r>
  <r>
    <x v="142"/>
    <s v="Reef"/>
    <x v="0"/>
    <x v="0"/>
    <x v="1"/>
  </r>
  <r>
    <x v="142"/>
    <s v="Reef"/>
    <x v="0"/>
    <x v="6"/>
    <x v="23"/>
  </r>
  <r>
    <x v="142"/>
    <s v="Reef"/>
    <x v="0"/>
    <x v="7"/>
    <x v="0"/>
  </r>
  <r>
    <x v="142"/>
    <s v="Reef"/>
    <x v="0"/>
    <x v="8"/>
    <x v="23"/>
  </r>
  <r>
    <x v="142"/>
    <s v="Reef"/>
    <x v="1"/>
    <x v="10"/>
    <x v="1"/>
  </r>
  <r>
    <x v="142"/>
    <s v="Reef"/>
    <x v="1"/>
    <x v="11"/>
    <x v="11"/>
  </r>
  <r>
    <x v="143"/>
    <s v="Helix Sleep"/>
    <x v="0"/>
    <x v="0"/>
    <x v="997"/>
  </r>
  <r>
    <x v="143"/>
    <s v="Helix Sleep"/>
    <x v="0"/>
    <x v="1"/>
    <x v="998"/>
  </r>
  <r>
    <x v="143"/>
    <s v="Helix Sleep"/>
    <x v="0"/>
    <x v="2"/>
    <x v="999"/>
  </r>
  <r>
    <x v="143"/>
    <s v="Helix Sleep"/>
    <x v="0"/>
    <x v="3"/>
    <x v="1000"/>
  </r>
  <r>
    <x v="143"/>
    <s v="Helix Sleep"/>
    <x v="0"/>
    <x v="4"/>
    <x v="1001"/>
  </r>
  <r>
    <x v="143"/>
    <s v="Helix Sleep"/>
    <x v="0"/>
    <x v="5"/>
    <x v="1002"/>
  </r>
  <r>
    <x v="143"/>
    <s v="Helix Sleep"/>
    <x v="0"/>
    <x v="6"/>
    <x v="1003"/>
  </r>
  <r>
    <x v="143"/>
    <s v="Helix Sleep"/>
    <x v="0"/>
    <x v="7"/>
    <x v="1004"/>
  </r>
  <r>
    <x v="143"/>
    <s v="Helix Sleep"/>
    <x v="0"/>
    <x v="8"/>
    <x v="925"/>
  </r>
  <r>
    <x v="143"/>
    <s v="Helix Sleep"/>
    <x v="0"/>
    <x v="9"/>
    <x v="1005"/>
  </r>
  <r>
    <x v="143"/>
    <s v="Helix Sleep"/>
    <x v="1"/>
    <x v="10"/>
    <x v="102"/>
  </r>
  <r>
    <x v="143"/>
    <s v="Helix Sleep"/>
    <x v="1"/>
    <x v="11"/>
    <x v="35"/>
  </r>
  <r>
    <x v="143"/>
    <s v="Helix Sleep"/>
    <x v="1"/>
    <x v="0"/>
    <x v="18"/>
  </r>
  <r>
    <x v="143"/>
    <s v="Helix Sleep"/>
    <x v="1"/>
    <x v="1"/>
    <x v="19"/>
  </r>
  <r>
    <x v="143"/>
    <s v="Helix Sleep"/>
    <x v="1"/>
    <x v="2"/>
    <x v="23"/>
  </r>
  <r>
    <x v="144"/>
    <s v="Steiner Sports"/>
    <x v="0"/>
    <x v="0"/>
    <x v="1006"/>
  </r>
  <r>
    <x v="144"/>
    <s v="Steiner Sports"/>
    <x v="0"/>
    <x v="1"/>
    <x v="1007"/>
  </r>
  <r>
    <x v="144"/>
    <s v="Steiner Sports"/>
    <x v="0"/>
    <x v="2"/>
    <x v="1008"/>
  </r>
  <r>
    <x v="144"/>
    <s v="Steiner Sports"/>
    <x v="0"/>
    <x v="3"/>
    <x v="1009"/>
  </r>
  <r>
    <x v="144"/>
    <s v="Steiner Sports"/>
    <x v="0"/>
    <x v="4"/>
    <x v="1010"/>
  </r>
  <r>
    <x v="144"/>
    <s v="Steiner Sports"/>
    <x v="0"/>
    <x v="5"/>
    <x v="1011"/>
  </r>
  <r>
    <x v="144"/>
    <s v="Steiner Sports"/>
    <x v="0"/>
    <x v="6"/>
    <x v="1012"/>
  </r>
  <r>
    <x v="144"/>
    <s v="Steiner Sports"/>
    <x v="0"/>
    <x v="7"/>
    <x v="1013"/>
  </r>
  <r>
    <x v="144"/>
    <s v="Steiner Sports"/>
    <x v="0"/>
    <x v="8"/>
    <x v="35"/>
  </r>
  <r>
    <x v="144"/>
    <s v="Steiner Sports"/>
    <x v="1"/>
    <x v="11"/>
    <x v="1"/>
  </r>
  <r>
    <x v="144"/>
    <s v="Steiner Sports"/>
    <x v="1"/>
    <x v="1"/>
    <x v="1"/>
  </r>
  <r>
    <x v="145"/>
    <s v="Todd Snyder"/>
    <x v="0"/>
    <x v="0"/>
    <x v="1014"/>
  </r>
  <r>
    <x v="145"/>
    <s v="Todd Snyder"/>
    <x v="0"/>
    <x v="1"/>
    <x v="1015"/>
  </r>
  <r>
    <x v="145"/>
    <s v="Todd Snyder"/>
    <x v="0"/>
    <x v="2"/>
    <x v="1016"/>
  </r>
  <r>
    <x v="145"/>
    <s v="Todd Snyder"/>
    <x v="0"/>
    <x v="3"/>
    <x v="1017"/>
  </r>
  <r>
    <x v="145"/>
    <s v="Todd Snyder"/>
    <x v="0"/>
    <x v="4"/>
    <x v="1018"/>
  </r>
  <r>
    <x v="145"/>
    <s v="Todd Snyder"/>
    <x v="0"/>
    <x v="5"/>
    <x v="1019"/>
  </r>
  <r>
    <x v="145"/>
    <s v="Todd Snyder"/>
    <x v="0"/>
    <x v="6"/>
    <x v="1020"/>
  </r>
  <r>
    <x v="145"/>
    <s v="Todd Snyder"/>
    <x v="0"/>
    <x v="7"/>
    <x v="89"/>
  </r>
  <r>
    <x v="145"/>
    <s v="Todd Snyder"/>
    <x v="0"/>
    <x v="8"/>
    <x v="715"/>
  </r>
  <r>
    <x v="145"/>
    <s v="Todd Snyder"/>
    <x v="0"/>
    <x v="9"/>
    <x v="63"/>
  </r>
  <r>
    <x v="145"/>
    <s v="Todd Snyder"/>
    <x v="1"/>
    <x v="10"/>
    <x v="68"/>
  </r>
  <r>
    <x v="145"/>
    <s v="Todd Snyder"/>
    <x v="1"/>
    <x v="11"/>
    <x v="35"/>
  </r>
  <r>
    <x v="145"/>
    <s v="Todd Snyder"/>
    <x v="1"/>
    <x v="0"/>
    <x v="253"/>
  </r>
  <r>
    <x v="145"/>
    <s v="Todd Snyder"/>
    <x v="1"/>
    <x v="1"/>
    <x v="0"/>
  </r>
  <r>
    <x v="145"/>
    <s v="Todd Snyder"/>
    <x v="1"/>
    <x v="2"/>
    <x v="103"/>
  </r>
  <r>
    <x v="146"/>
    <s v="Celebrity Cruise - Equinox"/>
    <x v="0"/>
    <x v="0"/>
    <x v="0"/>
  </r>
  <r>
    <x v="147"/>
    <s v="Milk and Eggs"/>
    <x v="0"/>
    <x v="6"/>
    <x v="1"/>
  </r>
  <r>
    <x v="147"/>
    <s v="Milk and Eggs"/>
    <x v="0"/>
    <x v="8"/>
    <x v="1"/>
  </r>
  <r>
    <x v="147"/>
    <s v="Milk and Eggs"/>
    <x v="1"/>
    <x v="11"/>
    <x v="1"/>
  </r>
  <r>
    <x v="147"/>
    <s v="Milk and Eggs"/>
    <x v="1"/>
    <x v="2"/>
    <x v="104"/>
  </r>
  <r>
    <x v="147"/>
    <s v="Milk and Eggs"/>
    <x v="1"/>
    <x v="3"/>
    <x v="20"/>
  </r>
  <r>
    <x v="148"/>
    <s v="RXBAR"/>
    <x v="0"/>
    <x v="0"/>
    <x v="1021"/>
  </r>
  <r>
    <x v="148"/>
    <s v="RXBAR"/>
    <x v="0"/>
    <x v="1"/>
    <x v="1022"/>
  </r>
  <r>
    <x v="148"/>
    <s v="RXBAR"/>
    <x v="0"/>
    <x v="2"/>
    <x v="1023"/>
  </r>
  <r>
    <x v="148"/>
    <s v="RXBAR"/>
    <x v="0"/>
    <x v="3"/>
    <x v="1024"/>
  </r>
  <r>
    <x v="148"/>
    <s v="RXBAR"/>
    <x v="0"/>
    <x v="4"/>
    <x v="1025"/>
  </r>
  <r>
    <x v="148"/>
    <s v="RXBAR"/>
    <x v="0"/>
    <x v="5"/>
    <x v="1026"/>
  </r>
  <r>
    <x v="148"/>
    <s v="RXBAR"/>
    <x v="0"/>
    <x v="6"/>
    <x v="1027"/>
  </r>
  <r>
    <x v="148"/>
    <s v="RXBAR"/>
    <x v="0"/>
    <x v="7"/>
    <x v="1028"/>
  </r>
  <r>
    <x v="148"/>
    <s v="RXBAR"/>
    <x v="0"/>
    <x v="8"/>
    <x v="1029"/>
  </r>
  <r>
    <x v="148"/>
    <s v="RXBAR"/>
    <x v="0"/>
    <x v="9"/>
    <x v="22"/>
  </r>
  <r>
    <x v="148"/>
    <s v="RXBAR"/>
    <x v="1"/>
    <x v="10"/>
    <x v="35"/>
  </r>
  <r>
    <x v="148"/>
    <s v="RXBAR"/>
    <x v="1"/>
    <x v="11"/>
    <x v="104"/>
  </r>
  <r>
    <x v="148"/>
    <s v="RXBAR"/>
    <x v="1"/>
    <x v="0"/>
    <x v="68"/>
  </r>
  <r>
    <x v="148"/>
    <s v="RXBAR"/>
    <x v="1"/>
    <x v="1"/>
    <x v="1030"/>
  </r>
  <r>
    <x v="148"/>
    <s v="RXBAR"/>
    <x v="1"/>
    <x v="2"/>
    <x v="1031"/>
  </r>
  <r>
    <x v="148"/>
    <s v="RXBAR"/>
    <x v="1"/>
    <x v="3"/>
    <x v="1032"/>
  </r>
  <r>
    <x v="149"/>
    <s v="3 Day Blinds"/>
    <x v="0"/>
    <x v="0"/>
    <x v="3"/>
  </r>
  <r>
    <x v="149"/>
    <s v="3 Day Blinds"/>
    <x v="0"/>
    <x v="5"/>
    <x v="3"/>
  </r>
  <r>
    <x v="149"/>
    <s v="3 Day Blinds"/>
    <x v="0"/>
    <x v="8"/>
    <x v="69"/>
  </r>
  <r>
    <x v="149"/>
    <s v="3 Day Blinds"/>
    <x v="0"/>
    <x v="9"/>
    <x v="0"/>
  </r>
  <r>
    <x v="149"/>
    <s v="3 Day Blinds"/>
    <x v="1"/>
    <x v="10"/>
    <x v="3"/>
  </r>
  <r>
    <x v="149"/>
    <s v="3 Day Blinds"/>
    <x v="1"/>
    <x v="0"/>
    <x v="0"/>
  </r>
  <r>
    <x v="149"/>
    <s v="3 Day Blinds"/>
    <x v="1"/>
    <x v="1"/>
    <x v="2"/>
  </r>
  <r>
    <x v="149"/>
    <s v="3 Day Blinds"/>
    <x v="1"/>
    <x v="2"/>
    <x v="3"/>
  </r>
  <r>
    <x v="150"/>
    <s v="Amour Vert"/>
    <x v="0"/>
    <x v="0"/>
    <x v="1033"/>
  </r>
  <r>
    <x v="150"/>
    <s v="Amour Vert"/>
    <x v="0"/>
    <x v="1"/>
    <x v="1034"/>
  </r>
  <r>
    <x v="150"/>
    <s v="Amour Vert"/>
    <x v="0"/>
    <x v="2"/>
    <x v="1035"/>
  </r>
  <r>
    <x v="150"/>
    <s v="Amour Vert"/>
    <x v="0"/>
    <x v="3"/>
    <x v="1036"/>
  </r>
  <r>
    <x v="150"/>
    <s v="Amour Vert"/>
    <x v="0"/>
    <x v="4"/>
    <x v="1037"/>
  </r>
  <r>
    <x v="150"/>
    <s v="Amour Vert"/>
    <x v="0"/>
    <x v="5"/>
    <x v="1038"/>
  </r>
  <r>
    <x v="150"/>
    <s v="Amour Vert"/>
    <x v="0"/>
    <x v="6"/>
    <x v="1039"/>
  </r>
  <r>
    <x v="150"/>
    <s v="Amour Vert"/>
    <x v="0"/>
    <x v="7"/>
    <x v="1040"/>
  </r>
  <r>
    <x v="150"/>
    <s v="Amour Vert"/>
    <x v="0"/>
    <x v="8"/>
    <x v="1041"/>
  </r>
  <r>
    <x v="150"/>
    <s v="Amour Vert"/>
    <x v="0"/>
    <x v="9"/>
    <x v="1042"/>
  </r>
  <r>
    <x v="150"/>
    <s v="Amour Vert"/>
    <x v="1"/>
    <x v="10"/>
    <x v="1043"/>
  </r>
  <r>
    <x v="150"/>
    <s v="Amour Vert"/>
    <x v="1"/>
    <x v="11"/>
    <x v="1044"/>
  </r>
  <r>
    <x v="150"/>
    <s v="Amour Vert"/>
    <x v="1"/>
    <x v="0"/>
    <x v="1045"/>
  </r>
  <r>
    <x v="150"/>
    <s v="Amour Vert"/>
    <x v="1"/>
    <x v="1"/>
    <x v="1046"/>
  </r>
  <r>
    <x v="150"/>
    <s v="Amour Vert"/>
    <x v="1"/>
    <x v="2"/>
    <x v="1047"/>
  </r>
  <r>
    <x v="150"/>
    <s v="Amour Vert"/>
    <x v="1"/>
    <x v="3"/>
    <x v="1048"/>
  </r>
  <r>
    <x v="151"/>
    <s v="Liberty Mutual"/>
    <x v="0"/>
    <x v="0"/>
    <x v="1049"/>
  </r>
  <r>
    <x v="151"/>
    <s v="Liberty Mutual"/>
    <x v="0"/>
    <x v="1"/>
    <x v="1050"/>
  </r>
  <r>
    <x v="151"/>
    <s v="Liberty Mutual"/>
    <x v="0"/>
    <x v="2"/>
    <x v="1051"/>
  </r>
  <r>
    <x v="151"/>
    <s v="Liberty Mutual"/>
    <x v="0"/>
    <x v="3"/>
    <x v="1052"/>
  </r>
  <r>
    <x v="151"/>
    <s v="Liberty Mutual"/>
    <x v="0"/>
    <x v="4"/>
    <x v="1053"/>
  </r>
  <r>
    <x v="151"/>
    <s v="Liberty Mutual"/>
    <x v="0"/>
    <x v="5"/>
    <x v="1054"/>
  </r>
  <r>
    <x v="151"/>
    <s v="Liberty Mutual"/>
    <x v="0"/>
    <x v="6"/>
    <x v="1055"/>
  </r>
  <r>
    <x v="151"/>
    <s v="Liberty Mutual"/>
    <x v="0"/>
    <x v="7"/>
    <x v="1056"/>
  </r>
  <r>
    <x v="151"/>
    <s v="Liberty Mutual"/>
    <x v="0"/>
    <x v="8"/>
    <x v="1057"/>
  </r>
  <r>
    <x v="151"/>
    <s v="Liberty Mutual"/>
    <x v="0"/>
    <x v="9"/>
    <x v="1058"/>
  </r>
  <r>
    <x v="151"/>
    <s v="Liberty Mutual"/>
    <x v="1"/>
    <x v="10"/>
    <x v="1059"/>
  </r>
  <r>
    <x v="151"/>
    <s v="Liberty Mutual"/>
    <x v="1"/>
    <x v="11"/>
    <x v="1060"/>
  </r>
  <r>
    <x v="151"/>
    <s v="Liberty Mutual"/>
    <x v="1"/>
    <x v="0"/>
    <x v="1061"/>
  </r>
  <r>
    <x v="151"/>
    <s v="Liberty Mutual"/>
    <x v="1"/>
    <x v="1"/>
    <x v="1062"/>
  </r>
  <r>
    <x v="151"/>
    <s v="Liberty Mutual"/>
    <x v="1"/>
    <x v="2"/>
    <x v="1063"/>
  </r>
  <r>
    <x v="151"/>
    <s v="Liberty Mutual"/>
    <x v="1"/>
    <x v="3"/>
    <x v="1064"/>
  </r>
  <r>
    <x v="152"/>
    <s v="United States Gold Bureau"/>
    <x v="0"/>
    <x v="0"/>
    <x v="1065"/>
  </r>
  <r>
    <x v="152"/>
    <s v="United States Gold Bureau"/>
    <x v="0"/>
    <x v="1"/>
    <x v="1066"/>
  </r>
  <r>
    <x v="152"/>
    <s v="United States Gold Bureau"/>
    <x v="0"/>
    <x v="2"/>
    <x v="1067"/>
  </r>
  <r>
    <x v="152"/>
    <s v="United States Gold Bureau"/>
    <x v="0"/>
    <x v="3"/>
    <x v="1068"/>
  </r>
  <r>
    <x v="152"/>
    <s v="United States Gold Bureau"/>
    <x v="0"/>
    <x v="4"/>
    <x v="1069"/>
  </r>
  <r>
    <x v="152"/>
    <s v="United States Gold Bureau"/>
    <x v="0"/>
    <x v="5"/>
    <x v="1070"/>
  </r>
  <r>
    <x v="152"/>
    <s v="United States Gold Bureau"/>
    <x v="0"/>
    <x v="6"/>
    <x v="1071"/>
  </r>
  <r>
    <x v="152"/>
    <s v="United States Gold Bureau"/>
    <x v="0"/>
    <x v="7"/>
    <x v="1072"/>
  </r>
  <r>
    <x v="152"/>
    <s v="United States Gold Bureau"/>
    <x v="0"/>
    <x v="8"/>
    <x v="1073"/>
  </r>
  <r>
    <x v="152"/>
    <s v="United States Gold Bureau"/>
    <x v="0"/>
    <x v="9"/>
    <x v="1074"/>
  </r>
  <r>
    <x v="152"/>
    <s v="United States Gold Bureau"/>
    <x v="1"/>
    <x v="10"/>
    <x v="1075"/>
  </r>
  <r>
    <x v="152"/>
    <s v="United States Gold Bureau"/>
    <x v="1"/>
    <x v="11"/>
    <x v="1076"/>
  </r>
  <r>
    <x v="152"/>
    <s v="United States Gold Bureau"/>
    <x v="1"/>
    <x v="0"/>
    <x v="1077"/>
  </r>
  <r>
    <x v="152"/>
    <s v="United States Gold Bureau"/>
    <x v="1"/>
    <x v="1"/>
    <x v="1078"/>
  </r>
  <r>
    <x v="152"/>
    <s v="United States Gold Bureau"/>
    <x v="1"/>
    <x v="2"/>
    <x v="1079"/>
  </r>
  <r>
    <x v="152"/>
    <s v="United States Gold Bureau"/>
    <x v="1"/>
    <x v="3"/>
    <x v="1080"/>
  </r>
  <r>
    <x v="153"/>
    <s v="Gobble"/>
    <x v="1"/>
    <x v="10"/>
    <x v="1"/>
  </r>
  <r>
    <x v="154"/>
    <s v="Skinceuticals"/>
    <x v="0"/>
    <x v="0"/>
    <x v="1081"/>
  </r>
  <r>
    <x v="154"/>
    <s v="Skinceuticals"/>
    <x v="0"/>
    <x v="1"/>
    <x v="1082"/>
  </r>
  <r>
    <x v="154"/>
    <s v="Skinceuticals"/>
    <x v="0"/>
    <x v="2"/>
    <x v="1083"/>
  </r>
  <r>
    <x v="154"/>
    <s v="Skinceuticals"/>
    <x v="0"/>
    <x v="3"/>
    <x v="1084"/>
  </r>
  <r>
    <x v="154"/>
    <s v="Skinceuticals"/>
    <x v="0"/>
    <x v="4"/>
    <x v="1085"/>
  </r>
  <r>
    <x v="154"/>
    <s v="Skinceuticals"/>
    <x v="0"/>
    <x v="5"/>
    <x v="1086"/>
  </r>
  <r>
    <x v="154"/>
    <s v="Skinceuticals"/>
    <x v="0"/>
    <x v="6"/>
    <x v="1087"/>
  </r>
  <r>
    <x v="154"/>
    <s v="Skinceuticals"/>
    <x v="0"/>
    <x v="7"/>
    <x v="1088"/>
  </r>
  <r>
    <x v="154"/>
    <s v="Skinceuticals"/>
    <x v="0"/>
    <x v="8"/>
    <x v="1089"/>
  </r>
  <r>
    <x v="154"/>
    <s v="Skinceuticals"/>
    <x v="0"/>
    <x v="9"/>
    <x v="1090"/>
  </r>
  <r>
    <x v="154"/>
    <s v="Skinceuticals"/>
    <x v="1"/>
    <x v="10"/>
    <x v="1091"/>
  </r>
  <r>
    <x v="154"/>
    <s v="Skinceuticals"/>
    <x v="1"/>
    <x v="11"/>
    <x v="1092"/>
  </r>
  <r>
    <x v="154"/>
    <s v="Skinceuticals"/>
    <x v="1"/>
    <x v="0"/>
    <x v="1093"/>
  </r>
  <r>
    <x v="154"/>
    <s v="Skinceuticals"/>
    <x v="1"/>
    <x v="1"/>
    <x v="1094"/>
  </r>
  <r>
    <x v="154"/>
    <s v="Skinceuticals"/>
    <x v="1"/>
    <x v="2"/>
    <x v="1095"/>
  </r>
  <r>
    <x v="154"/>
    <s v="Skinceuticals"/>
    <x v="1"/>
    <x v="3"/>
    <x v="1096"/>
  </r>
  <r>
    <x v="155"/>
    <s v="Grommet"/>
    <x v="0"/>
    <x v="0"/>
    <x v="23"/>
  </r>
  <r>
    <x v="155"/>
    <s v="Grommet"/>
    <x v="0"/>
    <x v="1"/>
    <x v="1"/>
  </r>
  <r>
    <x v="155"/>
    <s v="Grommet"/>
    <x v="0"/>
    <x v="2"/>
    <x v="1"/>
  </r>
  <r>
    <x v="155"/>
    <s v="Grommet"/>
    <x v="0"/>
    <x v="3"/>
    <x v="1"/>
  </r>
  <r>
    <x v="155"/>
    <s v="Grommet"/>
    <x v="0"/>
    <x v="4"/>
    <x v="2"/>
  </r>
  <r>
    <x v="155"/>
    <s v="Grommet"/>
    <x v="0"/>
    <x v="5"/>
    <x v="1"/>
  </r>
  <r>
    <x v="155"/>
    <s v="Grommet"/>
    <x v="0"/>
    <x v="9"/>
    <x v="1"/>
  </r>
  <r>
    <x v="155"/>
    <s v="Grommet"/>
    <x v="1"/>
    <x v="1"/>
    <x v="0"/>
  </r>
  <r>
    <x v="155"/>
    <s v="Grommet"/>
    <x v="1"/>
    <x v="2"/>
    <x v="23"/>
  </r>
  <r>
    <x v="156"/>
    <s v="Terras Kitchen"/>
    <x v="0"/>
    <x v="8"/>
    <x v="1"/>
  </r>
  <r>
    <x v="156"/>
    <s v="Terras Kitchen"/>
    <x v="1"/>
    <x v="1"/>
    <x v="1"/>
  </r>
  <r>
    <x v="157"/>
    <s v="Onnit Labs"/>
    <x v="0"/>
    <x v="0"/>
    <x v="3"/>
  </r>
  <r>
    <x v="157"/>
    <s v="Onnit Labs"/>
    <x v="0"/>
    <x v="1"/>
    <x v="2"/>
  </r>
  <r>
    <x v="157"/>
    <s v="Onnit Labs"/>
    <x v="0"/>
    <x v="2"/>
    <x v="0"/>
  </r>
  <r>
    <x v="157"/>
    <s v="Onnit Labs"/>
    <x v="0"/>
    <x v="3"/>
    <x v="2"/>
  </r>
  <r>
    <x v="157"/>
    <s v="Onnit Labs"/>
    <x v="0"/>
    <x v="4"/>
    <x v="0"/>
  </r>
  <r>
    <x v="157"/>
    <s v="Onnit Labs"/>
    <x v="0"/>
    <x v="5"/>
    <x v="23"/>
  </r>
  <r>
    <x v="157"/>
    <s v="Onnit Labs"/>
    <x v="0"/>
    <x v="7"/>
    <x v="1"/>
  </r>
  <r>
    <x v="157"/>
    <s v="Onnit Labs"/>
    <x v="0"/>
    <x v="8"/>
    <x v="1"/>
  </r>
  <r>
    <x v="157"/>
    <s v="Onnit Labs"/>
    <x v="1"/>
    <x v="1"/>
    <x v="23"/>
  </r>
  <r>
    <x v="158"/>
    <s v="AC Lens"/>
    <x v="0"/>
    <x v="0"/>
    <x v="1097"/>
  </r>
  <r>
    <x v="158"/>
    <s v="AC Lens"/>
    <x v="0"/>
    <x v="1"/>
    <x v="1098"/>
  </r>
  <r>
    <x v="158"/>
    <s v="AC Lens"/>
    <x v="0"/>
    <x v="2"/>
    <x v="1099"/>
  </r>
  <r>
    <x v="158"/>
    <s v="AC Lens"/>
    <x v="0"/>
    <x v="3"/>
    <x v="1100"/>
  </r>
  <r>
    <x v="158"/>
    <s v="AC Lens"/>
    <x v="0"/>
    <x v="4"/>
    <x v="1101"/>
  </r>
  <r>
    <x v="158"/>
    <s v="AC Lens"/>
    <x v="0"/>
    <x v="5"/>
    <x v="1102"/>
  </r>
  <r>
    <x v="158"/>
    <s v="AC Lens"/>
    <x v="0"/>
    <x v="6"/>
    <x v="1103"/>
  </r>
  <r>
    <x v="158"/>
    <s v="AC Lens"/>
    <x v="0"/>
    <x v="7"/>
    <x v="1104"/>
  </r>
  <r>
    <x v="158"/>
    <s v="AC Lens"/>
    <x v="0"/>
    <x v="8"/>
    <x v="1105"/>
  </r>
  <r>
    <x v="158"/>
    <s v="AC Lens"/>
    <x v="0"/>
    <x v="9"/>
    <x v="1106"/>
  </r>
  <r>
    <x v="158"/>
    <s v="AC Lens"/>
    <x v="1"/>
    <x v="10"/>
    <x v="1107"/>
  </r>
  <r>
    <x v="158"/>
    <s v="AC Lens"/>
    <x v="1"/>
    <x v="11"/>
    <x v="1108"/>
  </r>
  <r>
    <x v="158"/>
    <s v="AC Lens"/>
    <x v="1"/>
    <x v="0"/>
    <x v="1109"/>
  </r>
  <r>
    <x v="158"/>
    <s v="AC Lens"/>
    <x v="1"/>
    <x v="1"/>
    <x v="1110"/>
  </r>
  <r>
    <x v="158"/>
    <s v="AC Lens"/>
    <x v="1"/>
    <x v="2"/>
    <x v="1111"/>
  </r>
  <r>
    <x v="158"/>
    <s v="AC Lens"/>
    <x v="1"/>
    <x v="3"/>
    <x v="1112"/>
  </r>
  <r>
    <x v="159"/>
    <s v="Tempur Sealy"/>
    <x v="0"/>
    <x v="0"/>
    <x v="3"/>
  </r>
  <r>
    <x v="159"/>
    <s v="Tempur Sealy"/>
    <x v="0"/>
    <x v="1"/>
    <x v="3"/>
  </r>
  <r>
    <x v="159"/>
    <s v="Tempur Sealy"/>
    <x v="0"/>
    <x v="2"/>
    <x v="1"/>
  </r>
  <r>
    <x v="159"/>
    <s v="Tempur Sealy"/>
    <x v="0"/>
    <x v="3"/>
    <x v="0"/>
  </r>
  <r>
    <x v="159"/>
    <s v="Tempur Sealy"/>
    <x v="0"/>
    <x v="4"/>
    <x v="1"/>
  </r>
  <r>
    <x v="159"/>
    <s v="Tempur Sealy"/>
    <x v="0"/>
    <x v="5"/>
    <x v="1113"/>
  </r>
  <r>
    <x v="159"/>
    <s v="Tempur Sealy"/>
    <x v="0"/>
    <x v="6"/>
    <x v="1114"/>
  </r>
  <r>
    <x v="159"/>
    <s v="Tempur Sealy"/>
    <x v="0"/>
    <x v="7"/>
    <x v="1115"/>
  </r>
  <r>
    <x v="159"/>
    <s v="Tempur Sealy"/>
    <x v="0"/>
    <x v="8"/>
    <x v="1116"/>
  </r>
  <r>
    <x v="159"/>
    <s v="Tempur Sealy"/>
    <x v="0"/>
    <x v="9"/>
    <x v="1117"/>
  </r>
  <r>
    <x v="159"/>
    <s v="Tempur Sealy"/>
    <x v="1"/>
    <x v="10"/>
    <x v="1118"/>
  </r>
  <r>
    <x v="159"/>
    <s v="Tempur Sealy"/>
    <x v="1"/>
    <x v="11"/>
    <x v="1119"/>
  </r>
  <r>
    <x v="159"/>
    <s v="Tempur Sealy"/>
    <x v="1"/>
    <x v="0"/>
    <x v="1120"/>
  </r>
  <r>
    <x v="159"/>
    <s v="Tempur Sealy"/>
    <x v="1"/>
    <x v="1"/>
    <x v="1121"/>
  </r>
  <r>
    <x v="159"/>
    <s v="Tempur Sealy"/>
    <x v="1"/>
    <x v="2"/>
    <x v="1122"/>
  </r>
  <r>
    <x v="159"/>
    <s v="Tempur Sealy"/>
    <x v="1"/>
    <x v="3"/>
    <x v="1123"/>
  </r>
  <r>
    <x v="160"/>
    <s v="Rhone"/>
    <x v="0"/>
    <x v="0"/>
    <x v="1124"/>
  </r>
  <r>
    <x v="160"/>
    <s v="Rhone"/>
    <x v="0"/>
    <x v="1"/>
    <x v="1125"/>
  </r>
  <r>
    <x v="160"/>
    <s v="Rhone"/>
    <x v="0"/>
    <x v="2"/>
    <x v="1126"/>
  </r>
  <r>
    <x v="160"/>
    <s v="Rhone"/>
    <x v="0"/>
    <x v="3"/>
    <x v="1127"/>
  </r>
  <r>
    <x v="160"/>
    <s v="Rhone"/>
    <x v="0"/>
    <x v="4"/>
    <x v="1128"/>
  </r>
  <r>
    <x v="160"/>
    <s v="Rhone"/>
    <x v="0"/>
    <x v="5"/>
    <x v="1129"/>
  </r>
  <r>
    <x v="160"/>
    <s v="Rhone"/>
    <x v="0"/>
    <x v="6"/>
    <x v="1130"/>
  </r>
  <r>
    <x v="160"/>
    <s v="Rhone"/>
    <x v="0"/>
    <x v="7"/>
    <x v="14"/>
  </r>
  <r>
    <x v="160"/>
    <s v="Rhone"/>
    <x v="0"/>
    <x v="8"/>
    <x v="258"/>
  </r>
  <r>
    <x v="160"/>
    <s v="Rhone"/>
    <x v="0"/>
    <x v="9"/>
    <x v="2"/>
  </r>
  <r>
    <x v="160"/>
    <s v="Rhone"/>
    <x v="1"/>
    <x v="10"/>
    <x v="11"/>
  </r>
  <r>
    <x v="160"/>
    <s v="Rhone"/>
    <x v="1"/>
    <x v="11"/>
    <x v="69"/>
  </r>
  <r>
    <x v="160"/>
    <s v="Rhone"/>
    <x v="1"/>
    <x v="0"/>
    <x v="11"/>
  </r>
  <r>
    <x v="160"/>
    <s v="Rhone"/>
    <x v="1"/>
    <x v="1"/>
    <x v="23"/>
  </r>
  <r>
    <x v="160"/>
    <s v="Rhone"/>
    <x v="1"/>
    <x v="2"/>
    <x v="1"/>
  </r>
  <r>
    <x v="161"/>
    <s v="Brooklyn Sports and Enter"/>
    <x v="0"/>
    <x v="0"/>
    <x v="1131"/>
  </r>
  <r>
    <x v="161"/>
    <s v="Brooklyn Sports and Enter"/>
    <x v="0"/>
    <x v="1"/>
    <x v="1132"/>
  </r>
  <r>
    <x v="161"/>
    <s v="Brooklyn Sports and Enter"/>
    <x v="0"/>
    <x v="2"/>
    <x v="1133"/>
  </r>
  <r>
    <x v="161"/>
    <s v="Brooklyn Sports and Enter"/>
    <x v="0"/>
    <x v="3"/>
    <x v="1134"/>
  </r>
  <r>
    <x v="161"/>
    <s v="Brooklyn Sports and Enter"/>
    <x v="0"/>
    <x v="4"/>
    <x v="1135"/>
  </r>
  <r>
    <x v="161"/>
    <s v="Brooklyn Sports and Enter"/>
    <x v="0"/>
    <x v="5"/>
    <x v="1136"/>
  </r>
  <r>
    <x v="161"/>
    <s v="Brooklyn Sports and Enter"/>
    <x v="0"/>
    <x v="6"/>
    <x v="1137"/>
  </r>
  <r>
    <x v="161"/>
    <s v="Brooklyn Sports and Enter"/>
    <x v="0"/>
    <x v="7"/>
    <x v="1138"/>
  </r>
  <r>
    <x v="161"/>
    <s v="Brooklyn Sports and Enter"/>
    <x v="0"/>
    <x v="8"/>
    <x v="682"/>
  </r>
  <r>
    <x v="161"/>
    <s v="Brooklyn Sports and Enter"/>
    <x v="0"/>
    <x v="9"/>
    <x v="1139"/>
  </r>
  <r>
    <x v="161"/>
    <s v="Brooklyn Sports and Enter"/>
    <x v="1"/>
    <x v="10"/>
    <x v="9"/>
  </r>
  <r>
    <x v="161"/>
    <s v="Brooklyn Sports and Enter"/>
    <x v="1"/>
    <x v="11"/>
    <x v="778"/>
  </r>
  <r>
    <x v="161"/>
    <s v="Brooklyn Sports and Enter"/>
    <x v="1"/>
    <x v="0"/>
    <x v="61"/>
  </r>
  <r>
    <x v="161"/>
    <s v="Brooklyn Sports and Enter"/>
    <x v="1"/>
    <x v="1"/>
    <x v="2"/>
  </r>
  <r>
    <x v="161"/>
    <s v="Brooklyn Sports and Enter"/>
    <x v="1"/>
    <x v="2"/>
    <x v="0"/>
  </r>
  <r>
    <x v="162"/>
    <s v="Viyet"/>
    <x v="0"/>
    <x v="0"/>
    <x v="1140"/>
  </r>
  <r>
    <x v="162"/>
    <s v="Viyet"/>
    <x v="0"/>
    <x v="1"/>
    <x v="1141"/>
  </r>
  <r>
    <x v="162"/>
    <s v="Viyet"/>
    <x v="0"/>
    <x v="2"/>
    <x v="1142"/>
  </r>
  <r>
    <x v="162"/>
    <s v="Viyet"/>
    <x v="0"/>
    <x v="3"/>
    <x v="1143"/>
  </r>
  <r>
    <x v="162"/>
    <s v="Viyet"/>
    <x v="0"/>
    <x v="4"/>
    <x v="1144"/>
  </r>
  <r>
    <x v="162"/>
    <s v="Viyet"/>
    <x v="0"/>
    <x v="5"/>
    <x v="1145"/>
  </r>
  <r>
    <x v="162"/>
    <s v="Viyet"/>
    <x v="0"/>
    <x v="6"/>
    <x v="1146"/>
  </r>
  <r>
    <x v="162"/>
    <s v="Viyet"/>
    <x v="0"/>
    <x v="7"/>
    <x v="1147"/>
  </r>
  <r>
    <x v="162"/>
    <s v="Viyet"/>
    <x v="0"/>
    <x v="8"/>
    <x v="1148"/>
  </r>
  <r>
    <x v="162"/>
    <s v="Viyet"/>
    <x v="0"/>
    <x v="9"/>
    <x v="1149"/>
  </r>
  <r>
    <x v="162"/>
    <s v="Viyet"/>
    <x v="1"/>
    <x v="10"/>
    <x v="1150"/>
  </r>
  <r>
    <x v="162"/>
    <s v="Viyet"/>
    <x v="1"/>
    <x v="11"/>
    <x v="1151"/>
  </r>
  <r>
    <x v="162"/>
    <s v="Viyet"/>
    <x v="1"/>
    <x v="0"/>
    <x v="1152"/>
  </r>
  <r>
    <x v="162"/>
    <s v="Viyet"/>
    <x v="1"/>
    <x v="1"/>
    <x v="1153"/>
  </r>
  <r>
    <x v="162"/>
    <s v="Viyet"/>
    <x v="1"/>
    <x v="2"/>
    <x v="1154"/>
  </r>
  <r>
    <x v="162"/>
    <s v="Viyet"/>
    <x v="1"/>
    <x v="3"/>
    <x v="1155"/>
  </r>
  <r>
    <x v="163"/>
    <s v="Saatva Mattress"/>
    <x v="0"/>
    <x v="0"/>
    <x v="1156"/>
  </r>
  <r>
    <x v="163"/>
    <s v="Saatva Mattress"/>
    <x v="0"/>
    <x v="1"/>
    <x v="1157"/>
  </r>
  <r>
    <x v="163"/>
    <s v="Saatva Mattress"/>
    <x v="0"/>
    <x v="2"/>
    <x v="489"/>
  </r>
  <r>
    <x v="163"/>
    <s v="Saatva Mattress"/>
    <x v="0"/>
    <x v="3"/>
    <x v="1"/>
  </r>
  <r>
    <x v="163"/>
    <s v="Saatva Mattress"/>
    <x v="0"/>
    <x v="4"/>
    <x v="0"/>
  </r>
  <r>
    <x v="163"/>
    <s v="Saatva Mattress"/>
    <x v="0"/>
    <x v="5"/>
    <x v="4"/>
  </r>
  <r>
    <x v="163"/>
    <s v="Saatva Mattress"/>
    <x v="0"/>
    <x v="6"/>
    <x v="69"/>
  </r>
  <r>
    <x v="163"/>
    <s v="Saatva Mattress"/>
    <x v="0"/>
    <x v="7"/>
    <x v="1158"/>
  </r>
  <r>
    <x v="163"/>
    <s v="Saatva Mattress"/>
    <x v="0"/>
    <x v="8"/>
    <x v="1159"/>
  </r>
  <r>
    <x v="163"/>
    <s v="Saatva Mattress"/>
    <x v="0"/>
    <x v="9"/>
    <x v="1160"/>
  </r>
  <r>
    <x v="163"/>
    <s v="Saatva Mattress"/>
    <x v="1"/>
    <x v="10"/>
    <x v="1161"/>
  </r>
  <r>
    <x v="163"/>
    <s v="Saatva Mattress"/>
    <x v="1"/>
    <x v="11"/>
    <x v="1162"/>
  </r>
  <r>
    <x v="163"/>
    <s v="Saatva Mattress"/>
    <x v="1"/>
    <x v="0"/>
    <x v="1163"/>
  </r>
  <r>
    <x v="163"/>
    <s v="Saatva Mattress"/>
    <x v="1"/>
    <x v="1"/>
    <x v="1164"/>
  </r>
  <r>
    <x v="163"/>
    <s v="Saatva Mattress"/>
    <x v="1"/>
    <x v="2"/>
    <x v="1165"/>
  </r>
  <r>
    <x v="163"/>
    <s v="Saatva Mattress"/>
    <x v="1"/>
    <x v="3"/>
    <x v="1166"/>
  </r>
  <r>
    <x v="164"/>
    <s v="GAP"/>
    <x v="0"/>
    <x v="0"/>
    <x v="1167"/>
  </r>
  <r>
    <x v="164"/>
    <s v="GAP"/>
    <x v="0"/>
    <x v="1"/>
    <x v="1168"/>
  </r>
  <r>
    <x v="164"/>
    <s v="GAP"/>
    <x v="0"/>
    <x v="2"/>
    <x v="1169"/>
  </r>
  <r>
    <x v="164"/>
    <s v="GAP"/>
    <x v="0"/>
    <x v="3"/>
    <x v="1170"/>
  </r>
  <r>
    <x v="164"/>
    <s v="GAP"/>
    <x v="0"/>
    <x v="4"/>
    <x v="1171"/>
  </r>
  <r>
    <x v="164"/>
    <s v="GAP"/>
    <x v="0"/>
    <x v="5"/>
    <x v="1172"/>
  </r>
  <r>
    <x v="164"/>
    <s v="GAP"/>
    <x v="0"/>
    <x v="6"/>
    <x v="1173"/>
  </r>
  <r>
    <x v="164"/>
    <s v="GAP"/>
    <x v="0"/>
    <x v="7"/>
    <x v="1174"/>
  </r>
  <r>
    <x v="164"/>
    <s v="GAP"/>
    <x v="0"/>
    <x v="8"/>
    <x v="1175"/>
  </r>
  <r>
    <x v="164"/>
    <s v="GAP"/>
    <x v="0"/>
    <x v="9"/>
    <x v="1176"/>
  </r>
  <r>
    <x v="164"/>
    <s v="GAP"/>
    <x v="1"/>
    <x v="10"/>
    <x v="1177"/>
  </r>
  <r>
    <x v="164"/>
    <s v="GAP"/>
    <x v="1"/>
    <x v="11"/>
    <x v="1178"/>
  </r>
  <r>
    <x v="164"/>
    <s v="GAP"/>
    <x v="1"/>
    <x v="0"/>
    <x v="1179"/>
  </r>
  <r>
    <x v="164"/>
    <s v="GAP"/>
    <x v="1"/>
    <x v="1"/>
    <x v="1180"/>
  </r>
  <r>
    <x v="164"/>
    <s v="GAP"/>
    <x v="1"/>
    <x v="2"/>
    <x v="1181"/>
  </r>
  <r>
    <x v="164"/>
    <s v="GAP"/>
    <x v="1"/>
    <x v="3"/>
    <x v="12"/>
  </r>
  <r>
    <x v="165"/>
    <s v="Peloton"/>
    <x v="0"/>
    <x v="0"/>
    <x v="23"/>
  </r>
  <r>
    <x v="165"/>
    <s v="Peloton"/>
    <x v="0"/>
    <x v="1"/>
    <x v="1"/>
  </r>
  <r>
    <x v="165"/>
    <s v="Peloton"/>
    <x v="0"/>
    <x v="3"/>
    <x v="1"/>
  </r>
  <r>
    <x v="165"/>
    <s v="Peloton"/>
    <x v="0"/>
    <x v="5"/>
    <x v="1"/>
  </r>
  <r>
    <x v="166"/>
    <s v="Overstock"/>
    <x v="0"/>
    <x v="0"/>
    <x v="19"/>
  </r>
  <r>
    <x v="166"/>
    <s v="Overstock"/>
    <x v="0"/>
    <x v="1"/>
    <x v="3"/>
  </r>
  <r>
    <x v="166"/>
    <s v="Overstock"/>
    <x v="0"/>
    <x v="2"/>
    <x v="24"/>
  </r>
  <r>
    <x v="166"/>
    <s v="Overstock"/>
    <x v="0"/>
    <x v="3"/>
    <x v="11"/>
  </r>
  <r>
    <x v="166"/>
    <s v="Overstock"/>
    <x v="0"/>
    <x v="4"/>
    <x v="3"/>
  </r>
  <r>
    <x v="166"/>
    <s v="Overstock"/>
    <x v="0"/>
    <x v="5"/>
    <x v="0"/>
  </r>
  <r>
    <x v="166"/>
    <s v="Overstock"/>
    <x v="0"/>
    <x v="6"/>
    <x v="0"/>
  </r>
  <r>
    <x v="166"/>
    <s v="Overstock"/>
    <x v="0"/>
    <x v="9"/>
    <x v="2"/>
  </r>
  <r>
    <x v="166"/>
    <s v="Overstock"/>
    <x v="1"/>
    <x v="0"/>
    <x v="0"/>
  </r>
  <r>
    <x v="166"/>
    <s v="Overstock"/>
    <x v="1"/>
    <x v="2"/>
    <x v="0"/>
  </r>
  <r>
    <x v="167"/>
    <s v="Wahoo Fitness"/>
    <x v="0"/>
    <x v="0"/>
    <x v="1"/>
  </r>
  <r>
    <x v="167"/>
    <s v="Wahoo Fitness"/>
    <x v="0"/>
    <x v="2"/>
    <x v="24"/>
  </r>
  <r>
    <x v="168"/>
    <s v="Dermstore"/>
    <x v="0"/>
    <x v="0"/>
    <x v="1182"/>
  </r>
  <r>
    <x v="168"/>
    <s v="Dermstore"/>
    <x v="0"/>
    <x v="1"/>
    <x v="1183"/>
  </r>
  <r>
    <x v="168"/>
    <s v="Dermstore"/>
    <x v="0"/>
    <x v="2"/>
    <x v="1184"/>
  </r>
  <r>
    <x v="168"/>
    <s v="Dermstore"/>
    <x v="0"/>
    <x v="3"/>
    <x v="1185"/>
  </r>
  <r>
    <x v="168"/>
    <s v="Dermstore"/>
    <x v="0"/>
    <x v="4"/>
    <x v="1186"/>
  </r>
  <r>
    <x v="168"/>
    <s v="Dermstore"/>
    <x v="0"/>
    <x v="5"/>
    <x v="1187"/>
  </r>
  <r>
    <x v="168"/>
    <s v="Dermstore"/>
    <x v="0"/>
    <x v="6"/>
    <x v="1188"/>
  </r>
  <r>
    <x v="168"/>
    <s v="Dermstore"/>
    <x v="0"/>
    <x v="7"/>
    <x v="1189"/>
  </r>
  <r>
    <x v="168"/>
    <s v="Dermstore"/>
    <x v="0"/>
    <x v="8"/>
    <x v="1190"/>
  </r>
  <r>
    <x v="168"/>
    <s v="Dermstore"/>
    <x v="0"/>
    <x v="9"/>
    <x v="1191"/>
  </r>
  <r>
    <x v="168"/>
    <s v="Dermstore"/>
    <x v="1"/>
    <x v="10"/>
    <x v="1192"/>
  </r>
  <r>
    <x v="168"/>
    <s v="Dermstore"/>
    <x v="1"/>
    <x v="11"/>
    <x v="1193"/>
  </r>
  <r>
    <x v="168"/>
    <s v="Dermstore"/>
    <x v="1"/>
    <x v="0"/>
    <x v="1194"/>
  </r>
  <r>
    <x v="168"/>
    <s v="Dermstore"/>
    <x v="1"/>
    <x v="1"/>
    <x v="1195"/>
  </r>
  <r>
    <x v="168"/>
    <s v="Dermstore"/>
    <x v="1"/>
    <x v="2"/>
    <x v="1196"/>
  </r>
  <r>
    <x v="168"/>
    <s v="Dermstore"/>
    <x v="1"/>
    <x v="3"/>
    <x v="1197"/>
  </r>
  <r>
    <x v="169"/>
    <s v="Taylor Stitch"/>
    <x v="0"/>
    <x v="0"/>
    <x v="1198"/>
  </r>
  <r>
    <x v="169"/>
    <s v="Taylor Stitch"/>
    <x v="0"/>
    <x v="1"/>
    <x v="1199"/>
  </r>
  <r>
    <x v="169"/>
    <s v="Taylor Stitch"/>
    <x v="0"/>
    <x v="2"/>
    <x v="1200"/>
  </r>
  <r>
    <x v="169"/>
    <s v="Taylor Stitch"/>
    <x v="0"/>
    <x v="3"/>
    <x v="1201"/>
  </r>
  <r>
    <x v="169"/>
    <s v="Taylor Stitch"/>
    <x v="0"/>
    <x v="4"/>
    <x v="1202"/>
  </r>
  <r>
    <x v="169"/>
    <s v="Taylor Stitch"/>
    <x v="0"/>
    <x v="5"/>
    <x v="1203"/>
  </r>
  <r>
    <x v="169"/>
    <s v="Taylor Stitch"/>
    <x v="0"/>
    <x v="6"/>
    <x v="1204"/>
  </r>
  <r>
    <x v="169"/>
    <s v="Taylor Stitch"/>
    <x v="0"/>
    <x v="7"/>
    <x v="1205"/>
  </r>
  <r>
    <x v="169"/>
    <s v="Taylor Stitch"/>
    <x v="0"/>
    <x v="8"/>
    <x v="1206"/>
  </r>
  <r>
    <x v="169"/>
    <s v="Taylor Stitch"/>
    <x v="0"/>
    <x v="9"/>
    <x v="1207"/>
  </r>
  <r>
    <x v="169"/>
    <s v="Taylor Stitch"/>
    <x v="1"/>
    <x v="10"/>
    <x v="1208"/>
  </r>
  <r>
    <x v="169"/>
    <s v="Taylor Stitch"/>
    <x v="1"/>
    <x v="11"/>
    <x v="1209"/>
  </r>
  <r>
    <x v="169"/>
    <s v="Taylor Stitch"/>
    <x v="1"/>
    <x v="0"/>
    <x v="1210"/>
  </r>
  <r>
    <x v="169"/>
    <s v="Taylor Stitch"/>
    <x v="1"/>
    <x v="1"/>
    <x v="467"/>
  </r>
  <r>
    <x v="169"/>
    <s v="Taylor Stitch"/>
    <x v="1"/>
    <x v="2"/>
    <x v="1211"/>
  </r>
  <r>
    <x v="169"/>
    <s v="Taylor Stitch"/>
    <x v="1"/>
    <x v="3"/>
    <x v="1212"/>
  </r>
  <r>
    <x v="170"/>
    <s v="Cocoon by Sealy"/>
    <x v="0"/>
    <x v="0"/>
    <x v="1213"/>
  </r>
  <r>
    <x v="170"/>
    <s v="Cocoon by Sealy"/>
    <x v="0"/>
    <x v="1"/>
    <x v="1214"/>
  </r>
  <r>
    <x v="170"/>
    <s v="Cocoon by Sealy"/>
    <x v="0"/>
    <x v="2"/>
    <x v="1215"/>
  </r>
  <r>
    <x v="170"/>
    <s v="Cocoon by Sealy"/>
    <x v="0"/>
    <x v="3"/>
    <x v="1216"/>
  </r>
  <r>
    <x v="170"/>
    <s v="Cocoon by Sealy"/>
    <x v="0"/>
    <x v="4"/>
    <x v="1217"/>
  </r>
  <r>
    <x v="170"/>
    <s v="Cocoon by Sealy"/>
    <x v="0"/>
    <x v="5"/>
    <x v="1218"/>
  </r>
  <r>
    <x v="170"/>
    <s v="Cocoon by Sealy"/>
    <x v="0"/>
    <x v="6"/>
    <x v="1219"/>
  </r>
  <r>
    <x v="170"/>
    <s v="Cocoon by Sealy"/>
    <x v="0"/>
    <x v="7"/>
    <x v="1220"/>
  </r>
  <r>
    <x v="170"/>
    <s v="Cocoon by Sealy"/>
    <x v="0"/>
    <x v="8"/>
    <x v="1221"/>
  </r>
  <r>
    <x v="170"/>
    <s v="Cocoon by Sealy"/>
    <x v="0"/>
    <x v="9"/>
    <x v="1222"/>
  </r>
  <r>
    <x v="170"/>
    <s v="Cocoon by Sealy"/>
    <x v="1"/>
    <x v="10"/>
    <x v="1223"/>
  </r>
  <r>
    <x v="170"/>
    <s v="Cocoon by Sealy"/>
    <x v="1"/>
    <x v="11"/>
    <x v="1224"/>
  </r>
  <r>
    <x v="170"/>
    <s v="Cocoon by Sealy"/>
    <x v="1"/>
    <x v="0"/>
    <x v="1225"/>
  </r>
  <r>
    <x v="170"/>
    <s v="Cocoon by Sealy"/>
    <x v="1"/>
    <x v="1"/>
    <x v="1226"/>
  </r>
  <r>
    <x v="170"/>
    <s v="Cocoon by Sealy"/>
    <x v="1"/>
    <x v="2"/>
    <x v="1227"/>
  </r>
  <r>
    <x v="170"/>
    <s v="Cocoon by Sealy"/>
    <x v="1"/>
    <x v="3"/>
    <x v="924"/>
  </r>
  <r>
    <x v="171"/>
    <s v="Paul Evans"/>
    <x v="0"/>
    <x v="0"/>
    <x v="1228"/>
  </r>
  <r>
    <x v="171"/>
    <s v="Paul Evans"/>
    <x v="0"/>
    <x v="1"/>
    <x v="1229"/>
  </r>
  <r>
    <x v="171"/>
    <s v="Paul Evans"/>
    <x v="0"/>
    <x v="2"/>
    <x v="1230"/>
  </r>
  <r>
    <x v="171"/>
    <s v="Paul Evans"/>
    <x v="0"/>
    <x v="3"/>
    <x v="1231"/>
  </r>
  <r>
    <x v="171"/>
    <s v="Paul Evans"/>
    <x v="0"/>
    <x v="4"/>
    <x v="1232"/>
  </r>
  <r>
    <x v="171"/>
    <s v="Paul Evans"/>
    <x v="0"/>
    <x v="5"/>
    <x v="1233"/>
  </r>
  <r>
    <x v="171"/>
    <s v="Paul Evans"/>
    <x v="0"/>
    <x v="6"/>
    <x v="1234"/>
  </r>
  <r>
    <x v="171"/>
    <s v="Paul Evans"/>
    <x v="0"/>
    <x v="7"/>
    <x v="1235"/>
  </r>
  <r>
    <x v="171"/>
    <s v="Paul Evans"/>
    <x v="0"/>
    <x v="8"/>
    <x v="1236"/>
  </r>
  <r>
    <x v="171"/>
    <s v="Paul Evans"/>
    <x v="0"/>
    <x v="9"/>
    <x v="1237"/>
  </r>
  <r>
    <x v="171"/>
    <s v="Paul Evans"/>
    <x v="1"/>
    <x v="10"/>
    <x v="1238"/>
  </r>
  <r>
    <x v="171"/>
    <s v="Paul Evans"/>
    <x v="1"/>
    <x v="11"/>
    <x v="1239"/>
  </r>
  <r>
    <x v="171"/>
    <s v="Paul Evans"/>
    <x v="1"/>
    <x v="0"/>
    <x v="1240"/>
  </r>
  <r>
    <x v="171"/>
    <s v="Paul Evans"/>
    <x v="1"/>
    <x v="1"/>
    <x v="1241"/>
  </r>
  <r>
    <x v="171"/>
    <s v="Paul Evans"/>
    <x v="1"/>
    <x v="2"/>
    <x v="1242"/>
  </r>
  <r>
    <x v="171"/>
    <s v="Paul Evans"/>
    <x v="1"/>
    <x v="3"/>
    <x v="1243"/>
  </r>
  <r>
    <x v="172"/>
    <s v="Talbots"/>
    <x v="0"/>
    <x v="0"/>
    <x v="1"/>
  </r>
  <r>
    <x v="172"/>
    <s v="Talbots"/>
    <x v="0"/>
    <x v="1"/>
    <x v="0"/>
  </r>
  <r>
    <x v="172"/>
    <s v="Talbots"/>
    <x v="0"/>
    <x v="2"/>
    <x v="1"/>
  </r>
  <r>
    <x v="172"/>
    <s v="Talbots"/>
    <x v="0"/>
    <x v="3"/>
    <x v="1"/>
  </r>
  <r>
    <x v="172"/>
    <s v="Talbots"/>
    <x v="0"/>
    <x v="5"/>
    <x v="1"/>
  </r>
  <r>
    <x v="172"/>
    <s v="Talbots"/>
    <x v="0"/>
    <x v="7"/>
    <x v="1"/>
  </r>
  <r>
    <x v="172"/>
    <s v="Talbots"/>
    <x v="0"/>
    <x v="9"/>
    <x v="23"/>
  </r>
  <r>
    <x v="172"/>
    <s v="Talbots"/>
    <x v="1"/>
    <x v="10"/>
    <x v="1"/>
  </r>
  <r>
    <x v="172"/>
    <s v="Talbots"/>
    <x v="1"/>
    <x v="11"/>
    <x v="0"/>
  </r>
  <r>
    <x v="172"/>
    <s v="Talbots"/>
    <x v="1"/>
    <x v="0"/>
    <x v="23"/>
  </r>
  <r>
    <x v="172"/>
    <s v="Talbots"/>
    <x v="1"/>
    <x v="1"/>
    <x v="1"/>
  </r>
  <r>
    <x v="172"/>
    <s v="Talbots"/>
    <x v="1"/>
    <x v="2"/>
    <x v="1"/>
  </r>
  <r>
    <x v="173"/>
    <s v="Allbirds"/>
    <x v="0"/>
    <x v="0"/>
    <x v="1"/>
  </r>
  <r>
    <x v="173"/>
    <s v="Allbirds"/>
    <x v="0"/>
    <x v="1"/>
    <x v="4"/>
  </r>
  <r>
    <x v="173"/>
    <s v="Allbirds"/>
    <x v="0"/>
    <x v="3"/>
    <x v="23"/>
  </r>
  <r>
    <x v="173"/>
    <s v="Allbirds"/>
    <x v="0"/>
    <x v="4"/>
    <x v="1"/>
  </r>
  <r>
    <x v="173"/>
    <s v="Allbirds"/>
    <x v="0"/>
    <x v="5"/>
    <x v="1"/>
  </r>
  <r>
    <x v="173"/>
    <s v="Allbirds"/>
    <x v="0"/>
    <x v="6"/>
    <x v="3"/>
  </r>
  <r>
    <x v="173"/>
    <s v="Allbirds"/>
    <x v="0"/>
    <x v="7"/>
    <x v="5"/>
  </r>
  <r>
    <x v="173"/>
    <s v="Allbirds"/>
    <x v="0"/>
    <x v="8"/>
    <x v="23"/>
  </r>
  <r>
    <x v="173"/>
    <s v="Allbirds"/>
    <x v="1"/>
    <x v="10"/>
    <x v="1"/>
  </r>
  <r>
    <x v="173"/>
    <s v="Allbirds"/>
    <x v="1"/>
    <x v="0"/>
    <x v="0"/>
  </r>
  <r>
    <x v="173"/>
    <s v="Allbirds"/>
    <x v="1"/>
    <x v="1"/>
    <x v="11"/>
  </r>
  <r>
    <x v="173"/>
    <s v="Allbirds"/>
    <x v="1"/>
    <x v="2"/>
    <x v="0"/>
  </r>
  <r>
    <x v="174"/>
    <s v="Arhaus"/>
    <x v="0"/>
    <x v="0"/>
    <x v="3"/>
  </r>
  <r>
    <x v="174"/>
    <s v="Arhaus"/>
    <x v="0"/>
    <x v="3"/>
    <x v="1"/>
  </r>
  <r>
    <x v="174"/>
    <s v="Arhaus"/>
    <x v="0"/>
    <x v="4"/>
    <x v="1"/>
  </r>
  <r>
    <x v="174"/>
    <s v="Arhaus"/>
    <x v="0"/>
    <x v="7"/>
    <x v="1"/>
  </r>
  <r>
    <x v="174"/>
    <s v="Arhaus"/>
    <x v="0"/>
    <x v="9"/>
    <x v="2"/>
  </r>
  <r>
    <x v="174"/>
    <s v="Arhaus"/>
    <x v="1"/>
    <x v="10"/>
    <x v="1"/>
  </r>
  <r>
    <x v="174"/>
    <s v="Arhaus"/>
    <x v="1"/>
    <x v="11"/>
    <x v="0"/>
  </r>
  <r>
    <x v="174"/>
    <s v="Arhaus"/>
    <x v="1"/>
    <x v="2"/>
    <x v="68"/>
  </r>
  <r>
    <x v="174"/>
    <s v="Arhaus"/>
    <x v="1"/>
    <x v="3"/>
    <x v="0"/>
  </r>
  <r>
    <x v="175"/>
    <s v="PolicyGenius"/>
    <x v="0"/>
    <x v="0"/>
    <x v="1244"/>
  </r>
  <r>
    <x v="175"/>
    <s v="PolicyGenius"/>
    <x v="0"/>
    <x v="1"/>
    <x v="1245"/>
  </r>
  <r>
    <x v="175"/>
    <s v="PolicyGenius"/>
    <x v="0"/>
    <x v="2"/>
    <x v="1246"/>
  </r>
  <r>
    <x v="175"/>
    <s v="PolicyGenius"/>
    <x v="0"/>
    <x v="3"/>
    <x v="1247"/>
  </r>
  <r>
    <x v="175"/>
    <s v="PolicyGenius"/>
    <x v="0"/>
    <x v="4"/>
    <x v="1248"/>
  </r>
  <r>
    <x v="175"/>
    <s v="PolicyGenius"/>
    <x v="0"/>
    <x v="5"/>
    <x v="1249"/>
  </r>
  <r>
    <x v="175"/>
    <s v="PolicyGenius"/>
    <x v="0"/>
    <x v="6"/>
    <x v="1250"/>
  </r>
  <r>
    <x v="175"/>
    <s v="PolicyGenius"/>
    <x v="0"/>
    <x v="7"/>
    <x v="1251"/>
  </r>
  <r>
    <x v="175"/>
    <s v="PolicyGenius"/>
    <x v="0"/>
    <x v="8"/>
    <x v="1252"/>
  </r>
  <r>
    <x v="175"/>
    <s v="PolicyGenius"/>
    <x v="0"/>
    <x v="9"/>
    <x v="1253"/>
  </r>
  <r>
    <x v="175"/>
    <s v="PolicyGenius"/>
    <x v="1"/>
    <x v="10"/>
    <x v="1254"/>
  </r>
  <r>
    <x v="175"/>
    <s v="PolicyGenius"/>
    <x v="1"/>
    <x v="11"/>
    <x v="1255"/>
  </r>
  <r>
    <x v="175"/>
    <s v="PolicyGenius"/>
    <x v="1"/>
    <x v="0"/>
    <x v="1256"/>
  </r>
  <r>
    <x v="175"/>
    <s v="PolicyGenius"/>
    <x v="1"/>
    <x v="1"/>
    <x v="1257"/>
  </r>
  <r>
    <x v="175"/>
    <s v="PolicyGenius"/>
    <x v="1"/>
    <x v="2"/>
    <x v="1258"/>
  </r>
  <r>
    <x v="175"/>
    <s v="PolicyGenius"/>
    <x v="1"/>
    <x v="3"/>
    <x v="1259"/>
  </r>
  <r>
    <x v="176"/>
    <s v="Bear Mattress"/>
    <x v="0"/>
    <x v="0"/>
    <x v="1260"/>
  </r>
  <r>
    <x v="176"/>
    <s v="Bear Mattress"/>
    <x v="0"/>
    <x v="1"/>
    <x v="1261"/>
  </r>
  <r>
    <x v="176"/>
    <s v="Bear Mattress"/>
    <x v="0"/>
    <x v="2"/>
    <x v="1262"/>
  </r>
  <r>
    <x v="176"/>
    <s v="Bear Mattress"/>
    <x v="0"/>
    <x v="3"/>
    <x v="1263"/>
  </r>
  <r>
    <x v="176"/>
    <s v="Bear Mattress"/>
    <x v="0"/>
    <x v="4"/>
    <x v="1264"/>
  </r>
  <r>
    <x v="176"/>
    <s v="Bear Mattress"/>
    <x v="0"/>
    <x v="5"/>
    <x v="1265"/>
  </r>
  <r>
    <x v="176"/>
    <s v="Bear Mattress"/>
    <x v="0"/>
    <x v="6"/>
    <x v="1266"/>
  </r>
  <r>
    <x v="176"/>
    <s v="Bear Mattress"/>
    <x v="0"/>
    <x v="7"/>
    <x v="1267"/>
  </r>
  <r>
    <x v="176"/>
    <s v="Bear Mattress"/>
    <x v="0"/>
    <x v="8"/>
    <x v="1268"/>
  </r>
  <r>
    <x v="176"/>
    <s v="Bear Mattress"/>
    <x v="0"/>
    <x v="9"/>
    <x v="1269"/>
  </r>
  <r>
    <x v="176"/>
    <s v="Bear Mattress"/>
    <x v="1"/>
    <x v="10"/>
    <x v="1270"/>
  </r>
  <r>
    <x v="176"/>
    <s v="Bear Mattress"/>
    <x v="1"/>
    <x v="11"/>
    <x v="1271"/>
  </r>
  <r>
    <x v="176"/>
    <s v="Bear Mattress"/>
    <x v="1"/>
    <x v="0"/>
    <x v="1272"/>
  </r>
  <r>
    <x v="176"/>
    <s v="Bear Mattress"/>
    <x v="1"/>
    <x v="1"/>
    <x v="1273"/>
  </r>
  <r>
    <x v="176"/>
    <s v="Bear Mattress"/>
    <x v="1"/>
    <x v="2"/>
    <x v="1274"/>
  </r>
  <r>
    <x v="176"/>
    <s v="Bear Mattress"/>
    <x v="1"/>
    <x v="3"/>
    <x v="1275"/>
  </r>
  <r>
    <x v="177"/>
    <s v="ThredUp"/>
    <x v="0"/>
    <x v="0"/>
    <x v="1276"/>
  </r>
  <r>
    <x v="177"/>
    <s v="ThredUp"/>
    <x v="0"/>
    <x v="1"/>
    <x v="1277"/>
  </r>
  <r>
    <x v="177"/>
    <s v="ThredUp"/>
    <x v="0"/>
    <x v="2"/>
    <x v="1278"/>
  </r>
  <r>
    <x v="177"/>
    <s v="ThredUp"/>
    <x v="0"/>
    <x v="3"/>
    <x v="64"/>
  </r>
  <r>
    <x v="177"/>
    <s v="ThredUp"/>
    <x v="0"/>
    <x v="4"/>
    <x v="682"/>
  </r>
  <r>
    <x v="177"/>
    <s v="ThredUp"/>
    <x v="0"/>
    <x v="5"/>
    <x v="219"/>
  </r>
  <r>
    <x v="177"/>
    <s v="ThredUp"/>
    <x v="0"/>
    <x v="6"/>
    <x v="148"/>
  </r>
  <r>
    <x v="177"/>
    <s v="ThredUp"/>
    <x v="0"/>
    <x v="7"/>
    <x v="20"/>
  </r>
  <r>
    <x v="177"/>
    <s v="ThredUp"/>
    <x v="0"/>
    <x v="8"/>
    <x v="35"/>
  </r>
  <r>
    <x v="177"/>
    <s v="ThredUp"/>
    <x v="0"/>
    <x v="9"/>
    <x v="104"/>
  </r>
  <r>
    <x v="177"/>
    <s v="ThredUp"/>
    <x v="1"/>
    <x v="10"/>
    <x v="935"/>
  </r>
  <r>
    <x v="177"/>
    <s v="ThredUp"/>
    <x v="1"/>
    <x v="11"/>
    <x v="104"/>
  </r>
  <r>
    <x v="177"/>
    <s v="ThredUp"/>
    <x v="1"/>
    <x v="0"/>
    <x v="253"/>
  </r>
  <r>
    <x v="177"/>
    <s v="ThredUp"/>
    <x v="1"/>
    <x v="1"/>
    <x v="12"/>
  </r>
  <r>
    <x v="177"/>
    <s v="ThredUp"/>
    <x v="1"/>
    <x v="2"/>
    <x v="69"/>
  </r>
  <r>
    <x v="178"/>
    <s v="Green Chef"/>
    <x v="0"/>
    <x v="0"/>
    <x v="16"/>
  </r>
  <r>
    <x v="178"/>
    <s v="Green Chef"/>
    <x v="0"/>
    <x v="1"/>
    <x v="5"/>
  </r>
  <r>
    <x v="178"/>
    <s v="Green Chef"/>
    <x v="0"/>
    <x v="2"/>
    <x v="35"/>
  </r>
  <r>
    <x v="178"/>
    <s v="Green Chef"/>
    <x v="0"/>
    <x v="3"/>
    <x v="3"/>
  </r>
  <r>
    <x v="178"/>
    <s v="Green Chef"/>
    <x v="0"/>
    <x v="4"/>
    <x v="350"/>
  </r>
  <r>
    <x v="178"/>
    <s v="Green Chef"/>
    <x v="0"/>
    <x v="5"/>
    <x v="69"/>
  </r>
  <r>
    <x v="178"/>
    <s v="Green Chef"/>
    <x v="0"/>
    <x v="6"/>
    <x v="24"/>
  </r>
  <r>
    <x v="178"/>
    <s v="Green Chef"/>
    <x v="0"/>
    <x v="7"/>
    <x v="2"/>
  </r>
  <r>
    <x v="178"/>
    <s v="Green Chef"/>
    <x v="0"/>
    <x v="8"/>
    <x v="3"/>
  </r>
  <r>
    <x v="178"/>
    <s v="Green Chef"/>
    <x v="0"/>
    <x v="9"/>
    <x v="0"/>
  </r>
  <r>
    <x v="178"/>
    <s v="Green Chef"/>
    <x v="1"/>
    <x v="10"/>
    <x v="1"/>
  </r>
  <r>
    <x v="178"/>
    <s v="Green Chef"/>
    <x v="1"/>
    <x v="1"/>
    <x v="1279"/>
  </r>
  <r>
    <x v="178"/>
    <s v="Green Chef"/>
    <x v="1"/>
    <x v="2"/>
    <x v="1"/>
  </r>
  <r>
    <x v="179"/>
    <s v="Legacybox"/>
    <x v="0"/>
    <x v="0"/>
    <x v="4"/>
  </r>
  <r>
    <x v="179"/>
    <s v="Legacybox"/>
    <x v="0"/>
    <x v="1"/>
    <x v="20"/>
  </r>
  <r>
    <x v="179"/>
    <s v="Legacybox"/>
    <x v="0"/>
    <x v="2"/>
    <x v="23"/>
  </r>
  <r>
    <x v="179"/>
    <s v="Legacybox"/>
    <x v="0"/>
    <x v="3"/>
    <x v="23"/>
  </r>
  <r>
    <x v="179"/>
    <s v="Legacybox"/>
    <x v="0"/>
    <x v="4"/>
    <x v="0"/>
  </r>
  <r>
    <x v="179"/>
    <s v="Legacybox"/>
    <x v="0"/>
    <x v="5"/>
    <x v="17"/>
  </r>
  <r>
    <x v="179"/>
    <s v="Legacybox"/>
    <x v="0"/>
    <x v="6"/>
    <x v="22"/>
  </r>
  <r>
    <x v="179"/>
    <s v="Legacybox"/>
    <x v="0"/>
    <x v="7"/>
    <x v="14"/>
  </r>
  <r>
    <x v="179"/>
    <s v="Legacybox"/>
    <x v="0"/>
    <x v="8"/>
    <x v="20"/>
  </r>
  <r>
    <x v="179"/>
    <s v="Legacybox"/>
    <x v="0"/>
    <x v="9"/>
    <x v="37"/>
  </r>
  <r>
    <x v="179"/>
    <s v="Legacybox"/>
    <x v="1"/>
    <x v="10"/>
    <x v="17"/>
  </r>
  <r>
    <x v="179"/>
    <s v="Legacybox"/>
    <x v="1"/>
    <x v="11"/>
    <x v="17"/>
  </r>
  <r>
    <x v="179"/>
    <s v="Legacybox"/>
    <x v="1"/>
    <x v="0"/>
    <x v="22"/>
  </r>
  <r>
    <x v="179"/>
    <s v="Legacybox"/>
    <x v="1"/>
    <x v="1"/>
    <x v="53"/>
  </r>
  <r>
    <x v="180"/>
    <s v="Crate and Barrel"/>
    <x v="0"/>
    <x v="0"/>
    <x v="11"/>
  </r>
  <r>
    <x v="180"/>
    <s v="Crate and Barrel"/>
    <x v="0"/>
    <x v="1"/>
    <x v="4"/>
  </r>
  <r>
    <x v="180"/>
    <s v="Crate and Barrel"/>
    <x v="0"/>
    <x v="2"/>
    <x v="69"/>
  </r>
  <r>
    <x v="180"/>
    <s v="Crate and Barrel"/>
    <x v="0"/>
    <x v="3"/>
    <x v="23"/>
  </r>
  <r>
    <x v="180"/>
    <s v="Crate and Barrel"/>
    <x v="0"/>
    <x v="4"/>
    <x v="0"/>
  </r>
  <r>
    <x v="180"/>
    <s v="Crate and Barrel"/>
    <x v="0"/>
    <x v="5"/>
    <x v="3"/>
  </r>
  <r>
    <x v="180"/>
    <s v="Crate and Barrel"/>
    <x v="0"/>
    <x v="6"/>
    <x v="1"/>
  </r>
  <r>
    <x v="180"/>
    <s v="Crate and Barrel"/>
    <x v="0"/>
    <x v="7"/>
    <x v="1"/>
  </r>
  <r>
    <x v="180"/>
    <s v="Crate and Barrel"/>
    <x v="0"/>
    <x v="8"/>
    <x v="23"/>
  </r>
  <r>
    <x v="180"/>
    <s v="Crate and Barrel"/>
    <x v="0"/>
    <x v="9"/>
    <x v="0"/>
  </r>
  <r>
    <x v="180"/>
    <s v="Crate and Barrel"/>
    <x v="1"/>
    <x v="10"/>
    <x v="11"/>
  </r>
  <r>
    <x v="180"/>
    <s v="Crate and Barrel"/>
    <x v="1"/>
    <x v="11"/>
    <x v="3"/>
  </r>
  <r>
    <x v="180"/>
    <s v="Crate and Barrel"/>
    <x v="1"/>
    <x v="1"/>
    <x v="1"/>
  </r>
  <r>
    <x v="180"/>
    <s v="Crate and Barrel"/>
    <x v="1"/>
    <x v="2"/>
    <x v="2"/>
  </r>
  <r>
    <x v="181"/>
    <s v="Primal Labs"/>
    <x v="0"/>
    <x v="0"/>
    <x v="1280"/>
  </r>
  <r>
    <x v="181"/>
    <s v="Primal Labs"/>
    <x v="0"/>
    <x v="1"/>
    <x v="1281"/>
  </r>
  <r>
    <x v="181"/>
    <s v="Primal Labs"/>
    <x v="0"/>
    <x v="2"/>
    <x v="1282"/>
  </r>
  <r>
    <x v="181"/>
    <s v="Primal Labs"/>
    <x v="0"/>
    <x v="3"/>
    <x v="1283"/>
  </r>
  <r>
    <x v="181"/>
    <s v="Primal Labs"/>
    <x v="0"/>
    <x v="4"/>
    <x v="1284"/>
  </r>
  <r>
    <x v="181"/>
    <s v="Primal Labs"/>
    <x v="0"/>
    <x v="5"/>
    <x v="1285"/>
  </r>
  <r>
    <x v="181"/>
    <s v="Primal Labs"/>
    <x v="0"/>
    <x v="6"/>
    <x v="1286"/>
  </r>
  <r>
    <x v="181"/>
    <s v="Primal Labs"/>
    <x v="0"/>
    <x v="7"/>
    <x v="1287"/>
  </r>
  <r>
    <x v="181"/>
    <s v="Primal Labs"/>
    <x v="0"/>
    <x v="8"/>
    <x v="1288"/>
  </r>
  <r>
    <x v="181"/>
    <s v="Primal Labs"/>
    <x v="0"/>
    <x v="9"/>
    <x v="1289"/>
  </r>
  <r>
    <x v="181"/>
    <s v="Primal Labs"/>
    <x v="1"/>
    <x v="10"/>
    <x v="1290"/>
  </r>
  <r>
    <x v="181"/>
    <s v="Primal Labs"/>
    <x v="1"/>
    <x v="11"/>
    <x v="1291"/>
  </r>
  <r>
    <x v="181"/>
    <s v="Primal Labs"/>
    <x v="1"/>
    <x v="0"/>
    <x v="1292"/>
  </r>
  <r>
    <x v="181"/>
    <s v="Primal Labs"/>
    <x v="1"/>
    <x v="1"/>
    <x v="1293"/>
  </r>
  <r>
    <x v="181"/>
    <s v="Primal Labs"/>
    <x v="1"/>
    <x v="2"/>
    <x v="1294"/>
  </r>
  <r>
    <x v="181"/>
    <s v="Primal Labs"/>
    <x v="1"/>
    <x v="3"/>
    <x v="1295"/>
  </r>
  <r>
    <x v="182"/>
    <s v="Life Time Fitness Inc"/>
    <x v="0"/>
    <x v="0"/>
    <x v="1296"/>
  </r>
  <r>
    <x v="182"/>
    <s v="Life Time Fitness Inc"/>
    <x v="0"/>
    <x v="1"/>
    <x v="1297"/>
  </r>
  <r>
    <x v="182"/>
    <s v="Life Time Fitness Inc"/>
    <x v="0"/>
    <x v="2"/>
    <x v="1298"/>
  </r>
  <r>
    <x v="182"/>
    <s v="Life Time Fitness Inc"/>
    <x v="0"/>
    <x v="3"/>
    <x v="1299"/>
  </r>
  <r>
    <x v="182"/>
    <s v="Life Time Fitness Inc"/>
    <x v="0"/>
    <x v="4"/>
    <x v="1300"/>
  </r>
  <r>
    <x v="182"/>
    <s v="Life Time Fitness Inc"/>
    <x v="0"/>
    <x v="5"/>
    <x v="1301"/>
  </r>
  <r>
    <x v="182"/>
    <s v="Life Time Fitness Inc"/>
    <x v="0"/>
    <x v="6"/>
    <x v="1302"/>
  </r>
  <r>
    <x v="182"/>
    <s v="Life Time Fitness Inc"/>
    <x v="0"/>
    <x v="7"/>
    <x v="1303"/>
  </r>
  <r>
    <x v="182"/>
    <s v="Life Time Fitness Inc"/>
    <x v="0"/>
    <x v="8"/>
    <x v="1304"/>
  </r>
  <r>
    <x v="182"/>
    <s v="Life Time Fitness Inc"/>
    <x v="0"/>
    <x v="9"/>
    <x v="1305"/>
  </r>
  <r>
    <x v="182"/>
    <s v="Life Time Fitness Inc"/>
    <x v="1"/>
    <x v="10"/>
    <x v="1306"/>
  </r>
  <r>
    <x v="182"/>
    <s v="Life Time Fitness Inc"/>
    <x v="1"/>
    <x v="11"/>
    <x v="1307"/>
  </r>
  <r>
    <x v="182"/>
    <s v="Life Time Fitness Inc"/>
    <x v="1"/>
    <x v="0"/>
    <x v="1308"/>
  </r>
  <r>
    <x v="182"/>
    <s v="Life Time Fitness Inc"/>
    <x v="1"/>
    <x v="1"/>
    <x v="1309"/>
  </r>
  <r>
    <x v="182"/>
    <s v="Life Time Fitness Inc"/>
    <x v="1"/>
    <x v="2"/>
    <x v="1310"/>
  </r>
  <r>
    <x v="182"/>
    <s v="Life Time Fitness Inc"/>
    <x v="1"/>
    <x v="3"/>
    <x v="1311"/>
  </r>
  <r>
    <x v="183"/>
    <s v="BookIt"/>
    <x v="0"/>
    <x v="0"/>
    <x v="1312"/>
  </r>
  <r>
    <x v="183"/>
    <s v="BookIt"/>
    <x v="0"/>
    <x v="1"/>
    <x v="1313"/>
  </r>
  <r>
    <x v="183"/>
    <s v="BookIt"/>
    <x v="0"/>
    <x v="2"/>
    <x v="1314"/>
  </r>
  <r>
    <x v="183"/>
    <s v="BookIt"/>
    <x v="0"/>
    <x v="3"/>
    <x v="1315"/>
  </r>
  <r>
    <x v="183"/>
    <s v="BookIt"/>
    <x v="0"/>
    <x v="4"/>
    <x v="1316"/>
  </r>
  <r>
    <x v="183"/>
    <s v="BookIt"/>
    <x v="0"/>
    <x v="5"/>
    <x v="1317"/>
  </r>
  <r>
    <x v="183"/>
    <s v="BookIt"/>
    <x v="0"/>
    <x v="6"/>
    <x v="1318"/>
  </r>
  <r>
    <x v="183"/>
    <s v="BookIt"/>
    <x v="0"/>
    <x v="7"/>
    <x v="1319"/>
  </r>
  <r>
    <x v="183"/>
    <s v="BookIt"/>
    <x v="0"/>
    <x v="8"/>
    <x v="1320"/>
  </r>
  <r>
    <x v="183"/>
    <s v="BookIt"/>
    <x v="0"/>
    <x v="9"/>
    <x v="1321"/>
  </r>
  <r>
    <x v="183"/>
    <s v="BookIt"/>
    <x v="1"/>
    <x v="10"/>
    <x v="1322"/>
  </r>
  <r>
    <x v="183"/>
    <s v="BookIt"/>
    <x v="1"/>
    <x v="11"/>
    <x v="1323"/>
  </r>
  <r>
    <x v="183"/>
    <s v="BookIt"/>
    <x v="1"/>
    <x v="0"/>
    <x v="1324"/>
  </r>
  <r>
    <x v="183"/>
    <s v="BookIt"/>
    <x v="1"/>
    <x v="1"/>
    <x v="1325"/>
  </r>
  <r>
    <x v="183"/>
    <s v="BookIt"/>
    <x v="1"/>
    <x v="2"/>
    <x v="1326"/>
  </r>
  <r>
    <x v="183"/>
    <s v="BookIt"/>
    <x v="1"/>
    <x v="3"/>
    <x v="1327"/>
  </r>
  <r>
    <x v="184"/>
    <s v="Daily Harvest"/>
    <x v="0"/>
    <x v="0"/>
    <x v="1328"/>
  </r>
  <r>
    <x v="184"/>
    <s v="Daily Harvest"/>
    <x v="0"/>
    <x v="1"/>
    <x v="1329"/>
  </r>
  <r>
    <x v="184"/>
    <s v="Daily Harvest"/>
    <x v="0"/>
    <x v="2"/>
    <x v="1330"/>
  </r>
  <r>
    <x v="184"/>
    <s v="Daily Harvest"/>
    <x v="0"/>
    <x v="3"/>
    <x v="1331"/>
  </r>
  <r>
    <x v="184"/>
    <s v="Daily Harvest"/>
    <x v="0"/>
    <x v="4"/>
    <x v="1332"/>
  </r>
  <r>
    <x v="184"/>
    <s v="Daily Harvest"/>
    <x v="0"/>
    <x v="5"/>
    <x v="1333"/>
  </r>
  <r>
    <x v="184"/>
    <s v="Daily Harvest"/>
    <x v="0"/>
    <x v="6"/>
    <x v="1334"/>
  </r>
  <r>
    <x v="184"/>
    <s v="Daily Harvest"/>
    <x v="0"/>
    <x v="7"/>
    <x v="1335"/>
  </r>
  <r>
    <x v="184"/>
    <s v="Daily Harvest"/>
    <x v="0"/>
    <x v="8"/>
    <x v="1336"/>
  </r>
  <r>
    <x v="184"/>
    <s v="Daily Harvest"/>
    <x v="0"/>
    <x v="9"/>
    <x v="1337"/>
  </r>
  <r>
    <x v="184"/>
    <s v="Daily Harvest"/>
    <x v="1"/>
    <x v="10"/>
    <x v="1338"/>
  </r>
  <r>
    <x v="184"/>
    <s v="Daily Harvest"/>
    <x v="1"/>
    <x v="11"/>
    <x v="1339"/>
  </r>
  <r>
    <x v="184"/>
    <s v="Daily Harvest"/>
    <x v="1"/>
    <x v="0"/>
    <x v="1340"/>
  </r>
  <r>
    <x v="184"/>
    <s v="Daily Harvest"/>
    <x v="1"/>
    <x v="1"/>
    <x v="1341"/>
  </r>
  <r>
    <x v="184"/>
    <s v="Daily Harvest"/>
    <x v="1"/>
    <x v="2"/>
    <x v="1342"/>
  </r>
  <r>
    <x v="184"/>
    <s v="Daily Harvest"/>
    <x v="1"/>
    <x v="3"/>
    <x v="1343"/>
  </r>
  <r>
    <x v="185"/>
    <s v="The Tie Bar"/>
    <x v="0"/>
    <x v="0"/>
    <x v="1344"/>
  </r>
  <r>
    <x v="185"/>
    <s v="The Tie Bar"/>
    <x v="0"/>
    <x v="1"/>
    <x v="1345"/>
  </r>
  <r>
    <x v="185"/>
    <s v="The Tie Bar"/>
    <x v="0"/>
    <x v="2"/>
    <x v="35"/>
  </r>
  <r>
    <x v="185"/>
    <s v="The Tie Bar"/>
    <x v="0"/>
    <x v="3"/>
    <x v="69"/>
  </r>
  <r>
    <x v="185"/>
    <s v="The Tie Bar"/>
    <x v="0"/>
    <x v="4"/>
    <x v="69"/>
  </r>
  <r>
    <x v="185"/>
    <s v="The Tie Bar"/>
    <x v="0"/>
    <x v="5"/>
    <x v="0"/>
  </r>
  <r>
    <x v="185"/>
    <s v="The Tie Bar"/>
    <x v="0"/>
    <x v="6"/>
    <x v="24"/>
  </r>
  <r>
    <x v="185"/>
    <s v="The Tie Bar"/>
    <x v="0"/>
    <x v="7"/>
    <x v="1"/>
  </r>
  <r>
    <x v="185"/>
    <s v="The Tie Bar"/>
    <x v="0"/>
    <x v="8"/>
    <x v="0"/>
  </r>
  <r>
    <x v="185"/>
    <s v="The Tie Bar"/>
    <x v="0"/>
    <x v="9"/>
    <x v="69"/>
  </r>
  <r>
    <x v="185"/>
    <s v="The Tie Bar"/>
    <x v="1"/>
    <x v="10"/>
    <x v="0"/>
  </r>
  <r>
    <x v="185"/>
    <s v="The Tie Bar"/>
    <x v="1"/>
    <x v="11"/>
    <x v="0"/>
  </r>
  <r>
    <x v="185"/>
    <s v="The Tie Bar"/>
    <x v="1"/>
    <x v="0"/>
    <x v="3"/>
  </r>
  <r>
    <x v="185"/>
    <s v="The Tie Bar"/>
    <x v="1"/>
    <x v="1"/>
    <x v="11"/>
  </r>
  <r>
    <x v="185"/>
    <s v="The Tie Bar"/>
    <x v="1"/>
    <x v="2"/>
    <x v="0"/>
  </r>
  <r>
    <x v="186"/>
    <s v="Jane"/>
    <x v="0"/>
    <x v="1"/>
    <x v="1"/>
  </r>
  <r>
    <x v="186"/>
    <s v="Jane"/>
    <x v="0"/>
    <x v="2"/>
    <x v="1"/>
  </r>
  <r>
    <x v="186"/>
    <s v="Jane"/>
    <x v="0"/>
    <x v="3"/>
    <x v="11"/>
  </r>
  <r>
    <x v="186"/>
    <s v="Jane"/>
    <x v="0"/>
    <x v="6"/>
    <x v="0"/>
  </r>
  <r>
    <x v="186"/>
    <s v="Jane"/>
    <x v="0"/>
    <x v="7"/>
    <x v="23"/>
  </r>
  <r>
    <x v="186"/>
    <s v="Jane"/>
    <x v="0"/>
    <x v="8"/>
    <x v="69"/>
  </r>
  <r>
    <x v="186"/>
    <s v="Jane"/>
    <x v="0"/>
    <x v="9"/>
    <x v="11"/>
  </r>
  <r>
    <x v="186"/>
    <s v="Jane"/>
    <x v="1"/>
    <x v="10"/>
    <x v="24"/>
  </r>
  <r>
    <x v="186"/>
    <s v="Jane"/>
    <x v="1"/>
    <x v="11"/>
    <x v="1"/>
  </r>
  <r>
    <x v="186"/>
    <s v="Jane"/>
    <x v="1"/>
    <x v="0"/>
    <x v="0"/>
  </r>
  <r>
    <x v="186"/>
    <s v="Jane"/>
    <x v="1"/>
    <x v="1"/>
    <x v="0"/>
  </r>
  <r>
    <x v="186"/>
    <s v="Jane"/>
    <x v="1"/>
    <x v="2"/>
    <x v="2"/>
  </r>
  <r>
    <x v="187"/>
    <s v="Ring"/>
    <x v="0"/>
    <x v="5"/>
    <x v="69"/>
  </r>
  <r>
    <x v="187"/>
    <s v="Ring"/>
    <x v="0"/>
    <x v="6"/>
    <x v="12"/>
  </r>
  <r>
    <x v="187"/>
    <s v="Ring"/>
    <x v="0"/>
    <x v="7"/>
    <x v="21"/>
  </r>
  <r>
    <x v="187"/>
    <s v="Ring"/>
    <x v="0"/>
    <x v="8"/>
    <x v="18"/>
  </r>
  <r>
    <x v="187"/>
    <s v="Ring"/>
    <x v="0"/>
    <x v="9"/>
    <x v="20"/>
  </r>
  <r>
    <x v="187"/>
    <s v="Ring"/>
    <x v="1"/>
    <x v="10"/>
    <x v="90"/>
  </r>
  <r>
    <x v="187"/>
    <s v="Ring"/>
    <x v="1"/>
    <x v="11"/>
    <x v="37"/>
  </r>
  <r>
    <x v="187"/>
    <s v="Ring"/>
    <x v="1"/>
    <x v="0"/>
    <x v="11"/>
  </r>
  <r>
    <x v="187"/>
    <s v="Ring"/>
    <x v="1"/>
    <x v="1"/>
    <x v="1346"/>
  </r>
  <r>
    <x v="187"/>
    <s v="Ring"/>
    <x v="1"/>
    <x v="2"/>
    <x v="22"/>
  </r>
  <r>
    <x v="188"/>
    <s v="Zulily"/>
    <x v="0"/>
    <x v="0"/>
    <x v="1"/>
  </r>
  <r>
    <x v="188"/>
    <s v="Zulily"/>
    <x v="0"/>
    <x v="3"/>
    <x v="1"/>
  </r>
  <r>
    <x v="189"/>
    <s v="Indochino"/>
    <x v="0"/>
    <x v="1"/>
    <x v="1"/>
  </r>
  <r>
    <x v="189"/>
    <s v="Indochino"/>
    <x v="0"/>
    <x v="2"/>
    <x v="0"/>
  </r>
  <r>
    <x v="189"/>
    <s v="Indochino"/>
    <x v="0"/>
    <x v="4"/>
    <x v="23"/>
  </r>
  <r>
    <x v="189"/>
    <s v="Indochino"/>
    <x v="1"/>
    <x v="10"/>
    <x v="1"/>
  </r>
  <r>
    <x v="190"/>
    <s v="Lamps Plus"/>
    <x v="0"/>
    <x v="0"/>
    <x v="1347"/>
  </r>
  <r>
    <x v="190"/>
    <s v="Lamps Plus"/>
    <x v="0"/>
    <x v="1"/>
    <x v="437"/>
  </r>
  <r>
    <x v="190"/>
    <s v="Lamps Plus"/>
    <x v="0"/>
    <x v="2"/>
    <x v="457"/>
  </r>
  <r>
    <x v="190"/>
    <s v="Lamps Plus"/>
    <x v="0"/>
    <x v="3"/>
    <x v="256"/>
  </r>
  <r>
    <x v="190"/>
    <s v="Lamps Plus"/>
    <x v="0"/>
    <x v="4"/>
    <x v="36"/>
  </r>
  <r>
    <x v="190"/>
    <s v="Lamps Plus"/>
    <x v="0"/>
    <x v="5"/>
    <x v="220"/>
  </r>
  <r>
    <x v="190"/>
    <s v="Lamps Plus"/>
    <x v="0"/>
    <x v="6"/>
    <x v="36"/>
  </r>
  <r>
    <x v="190"/>
    <s v="Lamps Plus"/>
    <x v="0"/>
    <x v="7"/>
    <x v="92"/>
  </r>
  <r>
    <x v="190"/>
    <s v="Lamps Plus"/>
    <x v="0"/>
    <x v="8"/>
    <x v="490"/>
  </r>
  <r>
    <x v="190"/>
    <s v="Lamps Plus"/>
    <x v="0"/>
    <x v="9"/>
    <x v="104"/>
  </r>
  <r>
    <x v="190"/>
    <s v="Lamps Plus"/>
    <x v="1"/>
    <x v="10"/>
    <x v="5"/>
  </r>
  <r>
    <x v="190"/>
    <s v="Lamps Plus"/>
    <x v="1"/>
    <x v="11"/>
    <x v="148"/>
  </r>
  <r>
    <x v="190"/>
    <s v="Lamps Plus"/>
    <x v="1"/>
    <x v="0"/>
    <x v="148"/>
  </r>
  <r>
    <x v="190"/>
    <s v="Lamps Plus"/>
    <x v="1"/>
    <x v="1"/>
    <x v="63"/>
  </r>
  <r>
    <x v="190"/>
    <s v="Lamps Plus"/>
    <x v="1"/>
    <x v="2"/>
    <x v="19"/>
  </r>
  <r>
    <x v="191"/>
    <s v="Quip"/>
    <x v="0"/>
    <x v="1"/>
    <x v="1"/>
  </r>
  <r>
    <x v="191"/>
    <s v="Quip"/>
    <x v="0"/>
    <x v="2"/>
    <x v="1"/>
  </r>
  <r>
    <x v="191"/>
    <s v="Quip"/>
    <x v="0"/>
    <x v="3"/>
    <x v="23"/>
  </r>
  <r>
    <x v="191"/>
    <s v="Quip"/>
    <x v="0"/>
    <x v="5"/>
    <x v="1"/>
  </r>
  <r>
    <x v="191"/>
    <s v="Quip"/>
    <x v="0"/>
    <x v="6"/>
    <x v="0"/>
  </r>
  <r>
    <x v="191"/>
    <s v="Quip"/>
    <x v="1"/>
    <x v="10"/>
    <x v="0"/>
  </r>
  <r>
    <x v="191"/>
    <s v="Quip"/>
    <x v="1"/>
    <x v="1"/>
    <x v="1"/>
  </r>
  <r>
    <x v="191"/>
    <s v="Quip"/>
    <x v="1"/>
    <x v="2"/>
    <x v="1"/>
  </r>
  <r>
    <x v="192"/>
    <s v="Sokolove Law"/>
    <x v="0"/>
    <x v="0"/>
    <x v="1348"/>
  </r>
  <r>
    <x v="192"/>
    <s v="Sokolove Law"/>
    <x v="0"/>
    <x v="1"/>
    <x v="1349"/>
  </r>
  <r>
    <x v="192"/>
    <s v="Sokolove Law"/>
    <x v="0"/>
    <x v="2"/>
    <x v="1350"/>
  </r>
  <r>
    <x v="192"/>
    <s v="Sokolove Law"/>
    <x v="0"/>
    <x v="3"/>
    <x v="1351"/>
  </r>
  <r>
    <x v="192"/>
    <s v="Sokolove Law"/>
    <x v="0"/>
    <x v="4"/>
    <x v="1352"/>
  </r>
  <r>
    <x v="192"/>
    <s v="Sokolove Law"/>
    <x v="0"/>
    <x v="5"/>
    <x v="1353"/>
  </r>
  <r>
    <x v="192"/>
    <s v="Sokolove Law"/>
    <x v="0"/>
    <x v="6"/>
    <x v="1354"/>
  </r>
  <r>
    <x v="192"/>
    <s v="Sokolove Law"/>
    <x v="0"/>
    <x v="7"/>
    <x v="1355"/>
  </r>
  <r>
    <x v="192"/>
    <s v="Sokolove Law"/>
    <x v="0"/>
    <x v="8"/>
    <x v="1356"/>
  </r>
  <r>
    <x v="192"/>
    <s v="Sokolove Law"/>
    <x v="0"/>
    <x v="9"/>
    <x v="695"/>
  </r>
  <r>
    <x v="192"/>
    <s v="Sokolove Law"/>
    <x v="1"/>
    <x v="10"/>
    <x v="682"/>
  </r>
  <r>
    <x v="192"/>
    <s v="Sokolove Law"/>
    <x v="1"/>
    <x v="11"/>
    <x v="1357"/>
  </r>
  <r>
    <x v="192"/>
    <s v="Sokolove Law"/>
    <x v="1"/>
    <x v="0"/>
    <x v="1358"/>
  </r>
  <r>
    <x v="192"/>
    <s v="Sokolove Law"/>
    <x v="1"/>
    <x v="1"/>
    <x v="148"/>
  </r>
  <r>
    <x v="193"/>
    <s v="Quay Australia"/>
    <x v="0"/>
    <x v="0"/>
    <x v="102"/>
  </r>
  <r>
    <x v="193"/>
    <s v="Quay Australia"/>
    <x v="0"/>
    <x v="1"/>
    <x v="148"/>
  </r>
  <r>
    <x v="193"/>
    <s v="Quay Australia"/>
    <x v="0"/>
    <x v="2"/>
    <x v="253"/>
  </r>
  <r>
    <x v="193"/>
    <s v="Quay Australia"/>
    <x v="0"/>
    <x v="3"/>
    <x v="23"/>
  </r>
  <r>
    <x v="193"/>
    <s v="Quay Australia"/>
    <x v="0"/>
    <x v="4"/>
    <x v="2"/>
  </r>
  <r>
    <x v="193"/>
    <s v="Quay Australia"/>
    <x v="0"/>
    <x v="5"/>
    <x v="1"/>
  </r>
  <r>
    <x v="193"/>
    <s v="Quay Australia"/>
    <x v="0"/>
    <x v="6"/>
    <x v="1"/>
  </r>
  <r>
    <x v="193"/>
    <s v="Quay Australia"/>
    <x v="0"/>
    <x v="7"/>
    <x v="0"/>
  </r>
  <r>
    <x v="193"/>
    <s v="Quay Australia"/>
    <x v="0"/>
    <x v="8"/>
    <x v="23"/>
  </r>
  <r>
    <x v="193"/>
    <s v="Quay Australia"/>
    <x v="1"/>
    <x v="10"/>
    <x v="1"/>
  </r>
  <r>
    <x v="193"/>
    <s v="Quay Australia"/>
    <x v="1"/>
    <x v="11"/>
    <x v="0"/>
  </r>
  <r>
    <x v="193"/>
    <s v="Quay Australia"/>
    <x v="1"/>
    <x v="0"/>
    <x v="1"/>
  </r>
  <r>
    <x v="193"/>
    <s v="Quay Australia"/>
    <x v="1"/>
    <x v="1"/>
    <x v="104"/>
  </r>
  <r>
    <x v="194"/>
    <s v="Hyatt"/>
    <x v="0"/>
    <x v="0"/>
    <x v="1359"/>
  </r>
  <r>
    <x v="194"/>
    <s v="Hyatt"/>
    <x v="0"/>
    <x v="1"/>
    <x v="1360"/>
  </r>
  <r>
    <x v="194"/>
    <s v="Hyatt"/>
    <x v="0"/>
    <x v="2"/>
    <x v="1361"/>
  </r>
  <r>
    <x v="194"/>
    <s v="Hyatt"/>
    <x v="0"/>
    <x v="3"/>
    <x v="1362"/>
  </r>
  <r>
    <x v="194"/>
    <s v="Hyatt"/>
    <x v="0"/>
    <x v="4"/>
    <x v="1363"/>
  </r>
  <r>
    <x v="194"/>
    <s v="Hyatt"/>
    <x v="0"/>
    <x v="5"/>
    <x v="1364"/>
  </r>
  <r>
    <x v="194"/>
    <s v="Hyatt"/>
    <x v="0"/>
    <x v="6"/>
    <x v="1365"/>
  </r>
  <r>
    <x v="194"/>
    <s v="Hyatt"/>
    <x v="0"/>
    <x v="7"/>
    <x v="1366"/>
  </r>
  <r>
    <x v="194"/>
    <s v="Hyatt"/>
    <x v="0"/>
    <x v="8"/>
    <x v="1367"/>
  </r>
  <r>
    <x v="194"/>
    <s v="Hyatt"/>
    <x v="0"/>
    <x v="9"/>
    <x v="1368"/>
  </r>
  <r>
    <x v="194"/>
    <s v="Hyatt"/>
    <x v="1"/>
    <x v="10"/>
    <x v="1369"/>
  </r>
  <r>
    <x v="194"/>
    <s v="Hyatt"/>
    <x v="1"/>
    <x v="11"/>
    <x v="1370"/>
  </r>
  <r>
    <x v="194"/>
    <s v="Hyatt"/>
    <x v="1"/>
    <x v="0"/>
    <x v="1371"/>
  </r>
  <r>
    <x v="194"/>
    <s v="Hyatt"/>
    <x v="1"/>
    <x v="1"/>
    <x v="1372"/>
  </r>
  <r>
    <x v="194"/>
    <s v="Hyatt"/>
    <x v="1"/>
    <x v="2"/>
    <x v="1373"/>
  </r>
  <r>
    <x v="194"/>
    <s v="Hyatt"/>
    <x v="1"/>
    <x v="3"/>
    <x v="1374"/>
  </r>
  <r>
    <x v="195"/>
    <s v="Equinox"/>
    <x v="0"/>
    <x v="0"/>
    <x v="16"/>
  </r>
  <r>
    <x v="195"/>
    <s v="Equinox"/>
    <x v="0"/>
    <x v="1"/>
    <x v="490"/>
  </r>
  <r>
    <x v="195"/>
    <s v="Equinox"/>
    <x v="0"/>
    <x v="2"/>
    <x v="4"/>
  </r>
  <r>
    <x v="195"/>
    <s v="Equinox"/>
    <x v="0"/>
    <x v="3"/>
    <x v="4"/>
  </r>
  <r>
    <x v="195"/>
    <s v="Equinox"/>
    <x v="0"/>
    <x v="4"/>
    <x v="11"/>
  </r>
  <r>
    <x v="195"/>
    <s v="Equinox"/>
    <x v="0"/>
    <x v="5"/>
    <x v="24"/>
  </r>
  <r>
    <x v="195"/>
    <s v="Equinox"/>
    <x v="0"/>
    <x v="6"/>
    <x v="3"/>
  </r>
  <r>
    <x v="195"/>
    <s v="Equinox"/>
    <x v="0"/>
    <x v="7"/>
    <x v="2"/>
  </r>
  <r>
    <x v="195"/>
    <s v="Equinox"/>
    <x v="0"/>
    <x v="8"/>
    <x v="23"/>
  </r>
  <r>
    <x v="195"/>
    <s v="Equinox"/>
    <x v="0"/>
    <x v="9"/>
    <x v="1"/>
  </r>
  <r>
    <x v="195"/>
    <s v="Equinox"/>
    <x v="1"/>
    <x v="10"/>
    <x v="11"/>
  </r>
  <r>
    <x v="195"/>
    <s v="Equinox"/>
    <x v="1"/>
    <x v="11"/>
    <x v="0"/>
  </r>
  <r>
    <x v="195"/>
    <s v="Equinox"/>
    <x v="1"/>
    <x v="1"/>
    <x v="23"/>
  </r>
  <r>
    <x v="195"/>
    <s v="Equinox"/>
    <x v="1"/>
    <x v="2"/>
    <x v="1"/>
  </r>
  <r>
    <x v="195"/>
    <s v="Equinox"/>
    <x v="1"/>
    <x v="3"/>
    <x v="1"/>
  </r>
  <r>
    <x v="196"/>
    <s v="Heal"/>
    <x v="0"/>
    <x v="0"/>
    <x v="1375"/>
  </r>
  <r>
    <x v="196"/>
    <s v="Heal"/>
    <x v="0"/>
    <x v="1"/>
    <x v="1376"/>
  </r>
  <r>
    <x v="196"/>
    <s v="Heal"/>
    <x v="0"/>
    <x v="2"/>
    <x v="1212"/>
  </r>
  <r>
    <x v="196"/>
    <s v="Heal"/>
    <x v="0"/>
    <x v="3"/>
    <x v="7"/>
  </r>
  <r>
    <x v="196"/>
    <s v="Heal"/>
    <x v="0"/>
    <x v="4"/>
    <x v="53"/>
  </r>
  <r>
    <x v="196"/>
    <s v="Heal"/>
    <x v="0"/>
    <x v="5"/>
    <x v="255"/>
  </r>
  <r>
    <x v="196"/>
    <s v="Heal"/>
    <x v="0"/>
    <x v="6"/>
    <x v="1377"/>
  </r>
  <r>
    <x v="196"/>
    <s v="Heal"/>
    <x v="0"/>
    <x v="7"/>
    <x v="280"/>
  </r>
  <r>
    <x v="196"/>
    <s v="Heal"/>
    <x v="0"/>
    <x v="8"/>
    <x v="1020"/>
  </r>
  <r>
    <x v="196"/>
    <s v="Heal"/>
    <x v="0"/>
    <x v="9"/>
    <x v="257"/>
  </r>
  <r>
    <x v="196"/>
    <s v="Heal"/>
    <x v="1"/>
    <x v="10"/>
    <x v="785"/>
  </r>
  <r>
    <x v="196"/>
    <s v="Heal"/>
    <x v="1"/>
    <x v="11"/>
    <x v="259"/>
  </r>
  <r>
    <x v="196"/>
    <s v="Heal"/>
    <x v="1"/>
    <x v="0"/>
    <x v="1212"/>
  </r>
  <r>
    <x v="196"/>
    <s v="Heal"/>
    <x v="1"/>
    <x v="1"/>
    <x v="101"/>
  </r>
  <r>
    <x v="196"/>
    <s v="Heal"/>
    <x v="1"/>
    <x v="2"/>
    <x v="17"/>
  </r>
  <r>
    <x v="197"/>
    <s v="goTenna"/>
    <x v="0"/>
    <x v="0"/>
    <x v="352"/>
  </r>
  <r>
    <x v="197"/>
    <s v="goTenna"/>
    <x v="0"/>
    <x v="1"/>
    <x v="1378"/>
  </r>
  <r>
    <x v="197"/>
    <s v="goTenna"/>
    <x v="0"/>
    <x v="2"/>
    <x v="56"/>
  </r>
  <r>
    <x v="197"/>
    <s v="goTenna"/>
    <x v="0"/>
    <x v="3"/>
    <x v="695"/>
  </r>
  <r>
    <x v="197"/>
    <s v="goTenna"/>
    <x v="0"/>
    <x v="4"/>
    <x v="1379"/>
  </r>
  <r>
    <x v="197"/>
    <s v="goTenna"/>
    <x v="0"/>
    <x v="5"/>
    <x v="55"/>
  </r>
  <r>
    <x v="197"/>
    <s v="goTenna"/>
    <x v="0"/>
    <x v="6"/>
    <x v="595"/>
  </r>
  <r>
    <x v="197"/>
    <s v="goTenna"/>
    <x v="0"/>
    <x v="7"/>
    <x v="784"/>
  </r>
  <r>
    <x v="197"/>
    <s v="goTenna"/>
    <x v="0"/>
    <x v="8"/>
    <x v="1279"/>
  </r>
  <r>
    <x v="197"/>
    <s v="goTenna"/>
    <x v="0"/>
    <x v="9"/>
    <x v="1380"/>
  </r>
  <r>
    <x v="197"/>
    <s v="goTenna"/>
    <x v="1"/>
    <x v="10"/>
    <x v="256"/>
  </r>
  <r>
    <x v="197"/>
    <s v="goTenna"/>
    <x v="1"/>
    <x v="11"/>
    <x v="939"/>
  </r>
  <r>
    <x v="197"/>
    <s v="goTenna"/>
    <x v="1"/>
    <x v="0"/>
    <x v="1381"/>
  </r>
  <r>
    <x v="197"/>
    <s v="goTenna"/>
    <x v="1"/>
    <x v="1"/>
    <x v="33"/>
  </r>
  <r>
    <x v="197"/>
    <s v="goTenna"/>
    <x v="1"/>
    <x v="2"/>
    <x v="1020"/>
  </r>
  <r>
    <x v="197"/>
    <s v="goTenna"/>
    <x v="1"/>
    <x v="3"/>
    <x v="69"/>
  </r>
  <r>
    <x v="198"/>
    <s v="United By Blue"/>
    <x v="0"/>
    <x v="0"/>
    <x v="1382"/>
  </r>
  <r>
    <x v="198"/>
    <s v="United By Blue"/>
    <x v="0"/>
    <x v="1"/>
    <x v="1383"/>
  </r>
  <r>
    <x v="198"/>
    <s v="United By Blue"/>
    <x v="0"/>
    <x v="2"/>
    <x v="1384"/>
  </r>
  <r>
    <x v="198"/>
    <s v="United By Blue"/>
    <x v="0"/>
    <x v="3"/>
    <x v="1385"/>
  </r>
  <r>
    <x v="198"/>
    <s v="United By Blue"/>
    <x v="0"/>
    <x v="4"/>
    <x v="1386"/>
  </r>
  <r>
    <x v="198"/>
    <s v="United By Blue"/>
    <x v="0"/>
    <x v="5"/>
    <x v="1387"/>
  </r>
  <r>
    <x v="198"/>
    <s v="United By Blue"/>
    <x v="0"/>
    <x v="6"/>
    <x v="1388"/>
  </r>
  <r>
    <x v="198"/>
    <s v="United By Blue"/>
    <x v="0"/>
    <x v="7"/>
    <x v="1389"/>
  </r>
  <r>
    <x v="198"/>
    <s v="United By Blue"/>
    <x v="0"/>
    <x v="8"/>
    <x v="1390"/>
  </r>
  <r>
    <x v="198"/>
    <s v="United By Blue"/>
    <x v="0"/>
    <x v="9"/>
    <x v="1391"/>
  </r>
  <r>
    <x v="198"/>
    <s v="United By Blue"/>
    <x v="1"/>
    <x v="10"/>
    <x v="1392"/>
  </r>
  <r>
    <x v="198"/>
    <s v="United By Blue"/>
    <x v="1"/>
    <x v="11"/>
    <x v="1393"/>
  </r>
  <r>
    <x v="198"/>
    <s v="United By Blue"/>
    <x v="1"/>
    <x v="0"/>
    <x v="1394"/>
  </r>
  <r>
    <x v="198"/>
    <s v="United By Blue"/>
    <x v="1"/>
    <x v="1"/>
    <x v="1395"/>
  </r>
  <r>
    <x v="198"/>
    <s v="United By Blue"/>
    <x v="1"/>
    <x v="2"/>
    <x v="1396"/>
  </r>
  <r>
    <x v="198"/>
    <s v="United By Blue"/>
    <x v="1"/>
    <x v="3"/>
    <x v="1397"/>
  </r>
  <r>
    <x v="199"/>
    <s v="Book of the Month"/>
    <x v="0"/>
    <x v="0"/>
    <x v="1398"/>
  </r>
  <r>
    <x v="199"/>
    <s v="Book of the Month"/>
    <x v="0"/>
    <x v="1"/>
    <x v="1399"/>
  </r>
  <r>
    <x v="199"/>
    <s v="Book of the Month"/>
    <x v="0"/>
    <x v="2"/>
    <x v="1400"/>
  </r>
  <r>
    <x v="199"/>
    <s v="Book of the Month"/>
    <x v="0"/>
    <x v="3"/>
    <x v="1401"/>
  </r>
  <r>
    <x v="199"/>
    <s v="Book of the Month"/>
    <x v="0"/>
    <x v="4"/>
    <x v="1402"/>
  </r>
  <r>
    <x v="199"/>
    <s v="Book of the Month"/>
    <x v="0"/>
    <x v="5"/>
    <x v="1403"/>
  </r>
  <r>
    <x v="199"/>
    <s v="Book of the Month"/>
    <x v="0"/>
    <x v="6"/>
    <x v="1404"/>
  </r>
  <r>
    <x v="199"/>
    <s v="Book of the Month"/>
    <x v="0"/>
    <x v="7"/>
    <x v="1405"/>
  </r>
  <r>
    <x v="199"/>
    <s v="Book of the Month"/>
    <x v="0"/>
    <x v="8"/>
    <x v="784"/>
  </r>
  <r>
    <x v="199"/>
    <s v="Book of the Month"/>
    <x v="0"/>
    <x v="9"/>
    <x v="103"/>
  </r>
  <r>
    <x v="199"/>
    <s v="Book of the Month"/>
    <x v="1"/>
    <x v="10"/>
    <x v="0"/>
  </r>
  <r>
    <x v="199"/>
    <s v="Book of the Month"/>
    <x v="1"/>
    <x v="11"/>
    <x v="0"/>
  </r>
  <r>
    <x v="199"/>
    <s v="Book of the Month"/>
    <x v="1"/>
    <x v="0"/>
    <x v="22"/>
  </r>
  <r>
    <x v="199"/>
    <s v="Book of the Month"/>
    <x v="1"/>
    <x v="1"/>
    <x v="104"/>
  </r>
  <r>
    <x v="199"/>
    <s v="Book of the Month"/>
    <x v="1"/>
    <x v="2"/>
    <x v="69"/>
  </r>
  <r>
    <x v="199"/>
    <s v="Book of the Month"/>
    <x v="1"/>
    <x v="3"/>
    <x v="23"/>
  </r>
  <r>
    <x v="200"/>
    <s v="Minted"/>
    <x v="0"/>
    <x v="0"/>
    <x v="1406"/>
  </r>
  <r>
    <x v="200"/>
    <s v="Minted"/>
    <x v="0"/>
    <x v="1"/>
    <x v="1407"/>
  </r>
  <r>
    <x v="200"/>
    <s v="Minted"/>
    <x v="0"/>
    <x v="2"/>
    <x v="1408"/>
  </r>
  <r>
    <x v="200"/>
    <s v="Minted"/>
    <x v="0"/>
    <x v="3"/>
    <x v="66"/>
  </r>
  <r>
    <x v="200"/>
    <s v="Minted"/>
    <x v="0"/>
    <x v="4"/>
    <x v="68"/>
  </r>
  <r>
    <x v="200"/>
    <s v="Minted"/>
    <x v="0"/>
    <x v="5"/>
    <x v="3"/>
  </r>
  <r>
    <x v="200"/>
    <s v="Minted"/>
    <x v="0"/>
    <x v="8"/>
    <x v="0"/>
  </r>
  <r>
    <x v="200"/>
    <s v="Minted"/>
    <x v="0"/>
    <x v="9"/>
    <x v="0"/>
  </r>
  <r>
    <x v="200"/>
    <s v="Minted"/>
    <x v="1"/>
    <x v="10"/>
    <x v="1"/>
  </r>
  <r>
    <x v="200"/>
    <s v="Minted"/>
    <x v="1"/>
    <x v="0"/>
    <x v="0"/>
  </r>
  <r>
    <x v="200"/>
    <s v="Minted"/>
    <x v="1"/>
    <x v="1"/>
    <x v="69"/>
  </r>
  <r>
    <x v="200"/>
    <s v="Minted"/>
    <x v="1"/>
    <x v="2"/>
    <x v="0"/>
  </r>
  <r>
    <x v="201"/>
    <s v="Scentbird"/>
    <x v="0"/>
    <x v="2"/>
    <x v="0"/>
  </r>
  <r>
    <x v="202"/>
    <s v="South Dakota Department of Tourism"/>
    <x v="0"/>
    <x v="0"/>
    <x v="1409"/>
  </r>
  <r>
    <x v="202"/>
    <s v="South Dakota Department of Tourism"/>
    <x v="0"/>
    <x v="1"/>
    <x v="1410"/>
  </r>
  <r>
    <x v="202"/>
    <s v="South Dakota Department of Tourism"/>
    <x v="0"/>
    <x v="2"/>
    <x v="1411"/>
  </r>
  <r>
    <x v="202"/>
    <s v="South Dakota Department of Tourism"/>
    <x v="0"/>
    <x v="3"/>
    <x v="1412"/>
  </r>
  <r>
    <x v="202"/>
    <s v="South Dakota Department of Tourism"/>
    <x v="0"/>
    <x v="4"/>
    <x v="1413"/>
  </r>
  <r>
    <x v="202"/>
    <s v="South Dakota Department of Tourism"/>
    <x v="0"/>
    <x v="5"/>
    <x v="1414"/>
  </r>
  <r>
    <x v="202"/>
    <s v="South Dakota Department of Tourism"/>
    <x v="0"/>
    <x v="6"/>
    <x v="1415"/>
  </r>
  <r>
    <x v="202"/>
    <s v="South Dakota Department of Tourism"/>
    <x v="0"/>
    <x v="7"/>
    <x v="1416"/>
  </r>
  <r>
    <x v="202"/>
    <s v="South Dakota Department of Tourism"/>
    <x v="0"/>
    <x v="8"/>
    <x v="1417"/>
  </r>
  <r>
    <x v="202"/>
    <s v="South Dakota Department of Tourism"/>
    <x v="0"/>
    <x v="9"/>
    <x v="1418"/>
  </r>
  <r>
    <x v="202"/>
    <s v="South Dakota Department of Tourism"/>
    <x v="1"/>
    <x v="10"/>
    <x v="1419"/>
  </r>
  <r>
    <x v="202"/>
    <s v="South Dakota Department of Tourism"/>
    <x v="1"/>
    <x v="11"/>
    <x v="1420"/>
  </r>
  <r>
    <x v="202"/>
    <s v="South Dakota Department of Tourism"/>
    <x v="1"/>
    <x v="0"/>
    <x v="1421"/>
  </r>
  <r>
    <x v="202"/>
    <s v="South Dakota Department of Tourism"/>
    <x v="1"/>
    <x v="1"/>
    <x v="1422"/>
  </r>
  <r>
    <x v="202"/>
    <s v="South Dakota Department of Tourism"/>
    <x v="1"/>
    <x v="2"/>
    <x v="1423"/>
  </r>
  <r>
    <x v="202"/>
    <s v="South Dakota Department of Tourism"/>
    <x v="1"/>
    <x v="3"/>
    <x v="1424"/>
  </r>
  <r>
    <x v="203"/>
    <s v="ebates"/>
    <x v="0"/>
    <x v="0"/>
    <x v="1425"/>
  </r>
  <r>
    <x v="203"/>
    <s v="ebates"/>
    <x v="0"/>
    <x v="1"/>
    <x v="1426"/>
  </r>
  <r>
    <x v="203"/>
    <s v="ebates"/>
    <x v="0"/>
    <x v="2"/>
    <x v="1427"/>
  </r>
  <r>
    <x v="203"/>
    <s v="ebates"/>
    <x v="0"/>
    <x v="3"/>
    <x v="1428"/>
  </r>
  <r>
    <x v="203"/>
    <s v="ebates"/>
    <x v="0"/>
    <x v="4"/>
    <x v="1429"/>
  </r>
  <r>
    <x v="203"/>
    <s v="ebates"/>
    <x v="0"/>
    <x v="5"/>
    <x v="1430"/>
  </r>
  <r>
    <x v="203"/>
    <s v="ebates"/>
    <x v="0"/>
    <x v="6"/>
    <x v="1431"/>
  </r>
  <r>
    <x v="203"/>
    <s v="ebates"/>
    <x v="0"/>
    <x v="7"/>
    <x v="1432"/>
  </r>
  <r>
    <x v="203"/>
    <s v="ebates"/>
    <x v="0"/>
    <x v="8"/>
    <x v="1433"/>
  </r>
  <r>
    <x v="203"/>
    <s v="ebates"/>
    <x v="0"/>
    <x v="9"/>
    <x v="1434"/>
  </r>
  <r>
    <x v="203"/>
    <s v="ebates"/>
    <x v="1"/>
    <x v="10"/>
    <x v="1435"/>
  </r>
  <r>
    <x v="203"/>
    <s v="ebates"/>
    <x v="1"/>
    <x v="11"/>
    <x v="1436"/>
  </r>
  <r>
    <x v="203"/>
    <s v="ebates"/>
    <x v="1"/>
    <x v="0"/>
    <x v="1437"/>
  </r>
  <r>
    <x v="203"/>
    <s v="ebates"/>
    <x v="1"/>
    <x v="1"/>
    <x v="1438"/>
  </r>
  <r>
    <x v="203"/>
    <s v="ebates"/>
    <x v="1"/>
    <x v="2"/>
    <x v="1439"/>
  </r>
  <r>
    <x v="203"/>
    <s v="ebates"/>
    <x v="1"/>
    <x v="3"/>
    <x v="90"/>
  </r>
  <r>
    <x v="204"/>
    <s v="Dormify"/>
    <x v="0"/>
    <x v="0"/>
    <x v="1440"/>
  </r>
  <r>
    <x v="204"/>
    <s v="Dormify"/>
    <x v="0"/>
    <x v="1"/>
    <x v="1441"/>
  </r>
  <r>
    <x v="204"/>
    <s v="Dormify"/>
    <x v="0"/>
    <x v="2"/>
    <x v="1442"/>
  </r>
  <r>
    <x v="204"/>
    <s v="Dormify"/>
    <x v="0"/>
    <x v="3"/>
    <x v="1443"/>
  </r>
  <r>
    <x v="204"/>
    <s v="Dormify"/>
    <x v="0"/>
    <x v="4"/>
    <x v="1444"/>
  </r>
  <r>
    <x v="204"/>
    <s v="Dormify"/>
    <x v="0"/>
    <x v="5"/>
    <x v="1445"/>
  </r>
  <r>
    <x v="204"/>
    <s v="Dormify"/>
    <x v="0"/>
    <x v="6"/>
    <x v="1446"/>
  </r>
  <r>
    <x v="204"/>
    <s v="Dormify"/>
    <x v="0"/>
    <x v="7"/>
    <x v="1447"/>
  </r>
  <r>
    <x v="204"/>
    <s v="Dormify"/>
    <x v="0"/>
    <x v="8"/>
    <x v="1448"/>
  </r>
  <r>
    <x v="204"/>
    <s v="Dormify"/>
    <x v="0"/>
    <x v="9"/>
    <x v="1449"/>
  </r>
  <r>
    <x v="204"/>
    <s v="Dormify"/>
    <x v="1"/>
    <x v="10"/>
    <x v="1450"/>
  </r>
  <r>
    <x v="204"/>
    <s v="Dormify"/>
    <x v="1"/>
    <x v="11"/>
    <x v="0"/>
  </r>
  <r>
    <x v="204"/>
    <s v="Dormify"/>
    <x v="1"/>
    <x v="0"/>
    <x v="23"/>
  </r>
  <r>
    <x v="204"/>
    <s v="Dormify"/>
    <x v="1"/>
    <x v="1"/>
    <x v="24"/>
  </r>
  <r>
    <x v="204"/>
    <s v="Dormify"/>
    <x v="1"/>
    <x v="2"/>
    <x v="1"/>
  </r>
  <r>
    <x v="205"/>
    <s v="Babbel"/>
    <x v="0"/>
    <x v="0"/>
    <x v="1451"/>
  </r>
  <r>
    <x v="205"/>
    <s v="Babbel"/>
    <x v="0"/>
    <x v="1"/>
    <x v="1452"/>
  </r>
  <r>
    <x v="205"/>
    <s v="Babbel"/>
    <x v="0"/>
    <x v="2"/>
    <x v="1453"/>
  </r>
  <r>
    <x v="205"/>
    <s v="Babbel"/>
    <x v="0"/>
    <x v="3"/>
    <x v="1454"/>
  </r>
  <r>
    <x v="205"/>
    <s v="Babbel"/>
    <x v="0"/>
    <x v="4"/>
    <x v="1455"/>
  </r>
  <r>
    <x v="205"/>
    <s v="Babbel"/>
    <x v="0"/>
    <x v="5"/>
    <x v="1456"/>
  </r>
  <r>
    <x v="205"/>
    <s v="Babbel"/>
    <x v="0"/>
    <x v="6"/>
    <x v="1457"/>
  </r>
  <r>
    <x v="205"/>
    <s v="Babbel"/>
    <x v="0"/>
    <x v="7"/>
    <x v="1458"/>
  </r>
  <r>
    <x v="205"/>
    <s v="Babbel"/>
    <x v="0"/>
    <x v="8"/>
    <x v="1459"/>
  </r>
  <r>
    <x v="205"/>
    <s v="Babbel"/>
    <x v="0"/>
    <x v="9"/>
    <x v="1460"/>
  </r>
  <r>
    <x v="205"/>
    <s v="Babbel"/>
    <x v="1"/>
    <x v="10"/>
    <x v="1461"/>
  </r>
  <r>
    <x v="205"/>
    <s v="Babbel"/>
    <x v="1"/>
    <x v="11"/>
    <x v="1462"/>
  </r>
  <r>
    <x v="205"/>
    <s v="Babbel"/>
    <x v="1"/>
    <x v="0"/>
    <x v="1463"/>
  </r>
  <r>
    <x v="205"/>
    <s v="Babbel"/>
    <x v="1"/>
    <x v="1"/>
    <x v="1464"/>
  </r>
  <r>
    <x v="205"/>
    <s v="Babbel"/>
    <x v="1"/>
    <x v="2"/>
    <x v="1465"/>
  </r>
  <r>
    <x v="205"/>
    <s v="Babbel"/>
    <x v="1"/>
    <x v="3"/>
    <x v="5"/>
  </r>
  <r>
    <x v="206"/>
    <s v="ClubMed"/>
    <x v="0"/>
    <x v="0"/>
    <x v="1466"/>
  </r>
  <r>
    <x v="206"/>
    <s v="ClubMed"/>
    <x v="0"/>
    <x v="1"/>
    <x v="1467"/>
  </r>
  <r>
    <x v="206"/>
    <s v="ClubMed"/>
    <x v="0"/>
    <x v="2"/>
    <x v="1468"/>
  </r>
  <r>
    <x v="206"/>
    <s v="ClubMed"/>
    <x v="0"/>
    <x v="3"/>
    <x v="1469"/>
  </r>
  <r>
    <x v="206"/>
    <s v="ClubMed"/>
    <x v="0"/>
    <x v="4"/>
    <x v="1470"/>
  </r>
  <r>
    <x v="206"/>
    <s v="ClubMed"/>
    <x v="0"/>
    <x v="5"/>
    <x v="1471"/>
  </r>
  <r>
    <x v="206"/>
    <s v="ClubMed"/>
    <x v="0"/>
    <x v="6"/>
    <x v="1472"/>
  </r>
  <r>
    <x v="206"/>
    <s v="ClubMed"/>
    <x v="0"/>
    <x v="7"/>
    <x v="1473"/>
  </r>
  <r>
    <x v="206"/>
    <s v="ClubMed"/>
    <x v="0"/>
    <x v="8"/>
    <x v="1474"/>
  </r>
  <r>
    <x v="206"/>
    <s v="ClubMed"/>
    <x v="0"/>
    <x v="9"/>
    <x v="1475"/>
  </r>
  <r>
    <x v="206"/>
    <s v="ClubMed"/>
    <x v="1"/>
    <x v="10"/>
    <x v="1476"/>
  </r>
  <r>
    <x v="206"/>
    <s v="ClubMed"/>
    <x v="1"/>
    <x v="11"/>
    <x v="1477"/>
  </r>
  <r>
    <x v="206"/>
    <s v="ClubMed"/>
    <x v="1"/>
    <x v="0"/>
    <x v="1478"/>
  </r>
  <r>
    <x v="206"/>
    <s v="ClubMed"/>
    <x v="1"/>
    <x v="1"/>
    <x v="1479"/>
  </r>
  <r>
    <x v="206"/>
    <s v="ClubMed"/>
    <x v="1"/>
    <x v="2"/>
    <x v="1480"/>
  </r>
  <r>
    <x v="206"/>
    <s v="ClubMed"/>
    <x v="1"/>
    <x v="3"/>
    <x v="1481"/>
  </r>
  <r>
    <x v="207"/>
    <s v="Gardeners"/>
    <x v="0"/>
    <x v="0"/>
    <x v="782"/>
  </r>
  <r>
    <x v="207"/>
    <s v="Gardeners"/>
    <x v="0"/>
    <x v="1"/>
    <x v="1482"/>
  </r>
  <r>
    <x v="207"/>
    <s v="Gardeners"/>
    <x v="0"/>
    <x v="2"/>
    <x v="1029"/>
  </r>
  <r>
    <x v="207"/>
    <s v="Gardeners"/>
    <x v="0"/>
    <x v="3"/>
    <x v="1483"/>
  </r>
  <r>
    <x v="207"/>
    <s v="Gardeners"/>
    <x v="0"/>
    <x v="4"/>
    <x v="1020"/>
  </r>
  <r>
    <x v="207"/>
    <s v="Gardeners"/>
    <x v="0"/>
    <x v="5"/>
    <x v="36"/>
  </r>
  <r>
    <x v="207"/>
    <s v="Gardeners"/>
    <x v="0"/>
    <x v="6"/>
    <x v="89"/>
  </r>
  <r>
    <x v="207"/>
    <s v="Gardeners"/>
    <x v="0"/>
    <x v="7"/>
    <x v="260"/>
  </r>
  <r>
    <x v="207"/>
    <s v="Gardeners"/>
    <x v="0"/>
    <x v="8"/>
    <x v="34"/>
  </r>
  <r>
    <x v="207"/>
    <s v="Gardeners"/>
    <x v="0"/>
    <x v="9"/>
    <x v="260"/>
  </r>
  <r>
    <x v="207"/>
    <s v="Gardeners"/>
    <x v="1"/>
    <x v="10"/>
    <x v="715"/>
  </r>
  <r>
    <x v="207"/>
    <s v="Gardeners"/>
    <x v="1"/>
    <x v="11"/>
    <x v="220"/>
  </r>
  <r>
    <x v="207"/>
    <s v="Gardeners"/>
    <x v="1"/>
    <x v="0"/>
    <x v="715"/>
  </r>
  <r>
    <x v="207"/>
    <s v="Gardeners"/>
    <x v="1"/>
    <x v="1"/>
    <x v="36"/>
  </r>
  <r>
    <x v="207"/>
    <s v="Gardeners"/>
    <x v="1"/>
    <x v="2"/>
    <x v="68"/>
  </r>
  <r>
    <x v="208"/>
    <s v="Lower My Bills"/>
    <x v="0"/>
    <x v="0"/>
    <x v="1484"/>
  </r>
  <r>
    <x v="208"/>
    <s v="Lower My Bills"/>
    <x v="0"/>
    <x v="1"/>
    <x v="1485"/>
  </r>
  <r>
    <x v="208"/>
    <s v="Lower My Bills"/>
    <x v="0"/>
    <x v="2"/>
    <x v="1486"/>
  </r>
  <r>
    <x v="208"/>
    <s v="Lower My Bills"/>
    <x v="0"/>
    <x v="3"/>
    <x v="1487"/>
  </r>
  <r>
    <x v="208"/>
    <s v="Lower My Bills"/>
    <x v="0"/>
    <x v="4"/>
    <x v="1488"/>
  </r>
  <r>
    <x v="208"/>
    <s v="Lower My Bills"/>
    <x v="0"/>
    <x v="5"/>
    <x v="1489"/>
  </r>
  <r>
    <x v="208"/>
    <s v="Lower My Bills"/>
    <x v="0"/>
    <x v="6"/>
    <x v="4"/>
  </r>
  <r>
    <x v="208"/>
    <s v="Lower My Bills"/>
    <x v="0"/>
    <x v="7"/>
    <x v="0"/>
  </r>
  <r>
    <x v="208"/>
    <s v="Lower My Bills"/>
    <x v="0"/>
    <x v="8"/>
    <x v="255"/>
  </r>
  <r>
    <x v="208"/>
    <s v="Lower My Bills"/>
    <x v="0"/>
    <x v="9"/>
    <x v="0"/>
  </r>
  <r>
    <x v="208"/>
    <s v="Lower My Bills"/>
    <x v="1"/>
    <x v="10"/>
    <x v="1"/>
  </r>
  <r>
    <x v="208"/>
    <s v="Lower My Bills"/>
    <x v="1"/>
    <x v="0"/>
    <x v="0"/>
  </r>
  <r>
    <x v="208"/>
    <s v="Lower My Bills"/>
    <x v="1"/>
    <x v="1"/>
    <x v="0"/>
  </r>
  <r>
    <x v="208"/>
    <s v="Lower My Bills"/>
    <x v="1"/>
    <x v="2"/>
    <x v="23"/>
  </r>
  <r>
    <x v="209"/>
    <s v="Invicta"/>
    <x v="0"/>
    <x v="0"/>
    <x v="1490"/>
  </r>
  <r>
    <x v="209"/>
    <s v="Invicta"/>
    <x v="0"/>
    <x v="1"/>
    <x v="1491"/>
  </r>
  <r>
    <x v="209"/>
    <s v="Invicta"/>
    <x v="0"/>
    <x v="2"/>
    <x v="1492"/>
  </r>
  <r>
    <x v="209"/>
    <s v="Invicta"/>
    <x v="0"/>
    <x v="3"/>
    <x v="1493"/>
  </r>
  <r>
    <x v="209"/>
    <s v="Invicta"/>
    <x v="0"/>
    <x v="4"/>
    <x v="1207"/>
  </r>
  <r>
    <x v="209"/>
    <s v="Invicta"/>
    <x v="0"/>
    <x v="5"/>
    <x v="1494"/>
  </r>
  <r>
    <x v="209"/>
    <s v="Invicta"/>
    <x v="0"/>
    <x v="6"/>
    <x v="1495"/>
  </r>
  <r>
    <x v="209"/>
    <s v="Invicta"/>
    <x v="0"/>
    <x v="7"/>
    <x v="1496"/>
  </r>
  <r>
    <x v="209"/>
    <s v="Invicta"/>
    <x v="0"/>
    <x v="8"/>
    <x v="1497"/>
  </r>
  <r>
    <x v="209"/>
    <s v="Invicta"/>
    <x v="0"/>
    <x v="9"/>
    <x v="1498"/>
  </r>
  <r>
    <x v="209"/>
    <s v="Invicta"/>
    <x v="1"/>
    <x v="10"/>
    <x v="1499"/>
  </r>
  <r>
    <x v="209"/>
    <s v="Invicta"/>
    <x v="1"/>
    <x v="11"/>
    <x v="1500"/>
  </r>
  <r>
    <x v="209"/>
    <s v="Invicta"/>
    <x v="1"/>
    <x v="0"/>
    <x v="1501"/>
  </r>
  <r>
    <x v="209"/>
    <s v="Invicta"/>
    <x v="1"/>
    <x v="1"/>
    <x v="1502"/>
  </r>
  <r>
    <x v="209"/>
    <s v="Invicta"/>
    <x v="1"/>
    <x v="2"/>
    <x v="1503"/>
  </r>
  <r>
    <x v="209"/>
    <s v="Invicta"/>
    <x v="1"/>
    <x v="3"/>
    <x v="278"/>
  </r>
  <r>
    <x v="210"/>
    <s v="Yoga Outlet"/>
    <x v="0"/>
    <x v="0"/>
    <x v="1504"/>
  </r>
  <r>
    <x v="210"/>
    <s v="Yoga Outlet"/>
    <x v="0"/>
    <x v="1"/>
    <x v="1505"/>
  </r>
  <r>
    <x v="210"/>
    <s v="Yoga Outlet"/>
    <x v="0"/>
    <x v="2"/>
    <x v="1506"/>
  </r>
  <r>
    <x v="210"/>
    <s v="Yoga Outlet"/>
    <x v="0"/>
    <x v="3"/>
    <x v="1507"/>
  </r>
  <r>
    <x v="210"/>
    <s v="Yoga Outlet"/>
    <x v="0"/>
    <x v="4"/>
    <x v="1508"/>
  </r>
  <r>
    <x v="210"/>
    <s v="Yoga Outlet"/>
    <x v="0"/>
    <x v="5"/>
    <x v="1509"/>
  </r>
  <r>
    <x v="210"/>
    <s v="Yoga Outlet"/>
    <x v="0"/>
    <x v="6"/>
    <x v="1345"/>
  </r>
  <r>
    <x v="210"/>
    <s v="Yoga Outlet"/>
    <x v="0"/>
    <x v="7"/>
    <x v="103"/>
  </r>
  <r>
    <x v="210"/>
    <s v="Yoga Outlet"/>
    <x v="0"/>
    <x v="8"/>
    <x v="20"/>
  </r>
  <r>
    <x v="210"/>
    <s v="Yoga Outlet"/>
    <x v="0"/>
    <x v="9"/>
    <x v="4"/>
  </r>
  <r>
    <x v="210"/>
    <s v="Yoga Outlet"/>
    <x v="1"/>
    <x v="10"/>
    <x v="3"/>
  </r>
  <r>
    <x v="210"/>
    <s v="Yoga Outlet"/>
    <x v="1"/>
    <x v="0"/>
    <x v="2"/>
  </r>
  <r>
    <x v="210"/>
    <s v="Yoga Outlet"/>
    <x v="1"/>
    <x v="1"/>
    <x v="3"/>
  </r>
  <r>
    <x v="210"/>
    <s v="Yoga Outlet"/>
    <x v="1"/>
    <x v="2"/>
    <x v="1"/>
  </r>
  <r>
    <x v="211"/>
    <s v="Swim Outlet"/>
    <x v="0"/>
    <x v="0"/>
    <x v="103"/>
  </r>
  <r>
    <x v="211"/>
    <s v="Swim Outlet"/>
    <x v="0"/>
    <x v="1"/>
    <x v="217"/>
  </r>
  <r>
    <x v="211"/>
    <s v="Swim Outlet"/>
    <x v="0"/>
    <x v="2"/>
    <x v="350"/>
  </r>
  <r>
    <x v="211"/>
    <s v="Swim Outlet"/>
    <x v="0"/>
    <x v="3"/>
    <x v="35"/>
  </r>
  <r>
    <x v="211"/>
    <s v="Swim Outlet"/>
    <x v="0"/>
    <x v="4"/>
    <x v="11"/>
  </r>
  <r>
    <x v="211"/>
    <s v="Swim Outlet"/>
    <x v="0"/>
    <x v="5"/>
    <x v="3"/>
  </r>
  <r>
    <x v="211"/>
    <s v="Swim Outlet"/>
    <x v="0"/>
    <x v="6"/>
    <x v="2"/>
  </r>
  <r>
    <x v="211"/>
    <s v="Swim Outlet"/>
    <x v="0"/>
    <x v="7"/>
    <x v="23"/>
  </r>
  <r>
    <x v="211"/>
    <s v="Swim Outlet"/>
    <x v="0"/>
    <x v="9"/>
    <x v="0"/>
  </r>
  <r>
    <x v="211"/>
    <s v="Swim Outlet"/>
    <x v="1"/>
    <x v="10"/>
    <x v="3"/>
  </r>
  <r>
    <x v="211"/>
    <s v="Swim Outlet"/>
    <x v="1"/>
    <x v="1"/>
    <x v="0"/>
  </r>
  <r>
    <x v="211"/>
    <s v="Swim Outlet"/>
    <x v="1"/>
    <x v="2"/>
    <x v="3"/>
  </r>
  <r>
    <x v="211"/>
    <s v="Swim Outlet"/>
    <x v="1"/>
    <x v="3"/>
    <x v="1"/>
  </r>
  <r>
    <x v="212"/>
    <s v="Dyson"/>
    <x v="0"/>
    <x v="0"/>
    <x v="1510"/>
  </r>
  <r>
    <x v="212"/>
    <s v="Dyson"/>
    <x v="0"/>
    <x v="1"/>
    <x v="1511"/>
  </r>
  <r>
    <x v="212"/>
    <s v="Dyson"/>
    <x v="0"/>
    <x v="2"/>
    <x v="1512"/>
  </r>
  <r>
    <x v="212"/>
    <s v="Dyson"/>
    <x v="0"/>
    <x v="3"/>
    <x v="1513"/>
  </r>
  <r>
    <x v="212"/>
    <s v="Dyson"/>
    <x v="0"/>
    <x v="4"/>
    <x v="1514"/>
  </r>
  <r>
    <x v="212"/>
    <s v="Dyson"/>
    <x v="0"/>
    <x v="5"/>
    <x v="1515"/>
  </r>
  <r>
    <x v="212"/>
    <s v="Dyson"/>
    <x v="0"/>
    <x v="6"/>
    <x v="1516"/>
  </r>
  <r>
    <x v="212"/>
    <s v="Dyson"/>
    <x v="0"/>
    <x v="7"/>
    <x v="1517"/>
  </r>
  <r>
    <x v="212"/>
    <s v="Dyson"/>
    <x v="0"/>
    <x v="8"/>
    <x v="1518"/>
  </r>
  <r>
    <x v="212"/>
    <s v="Dyson"/>
    <x v="0"/>
    <x v="9"/>
    <x v="1519"/>
  </r>
  <r>
    <x v="212"/>
    <s v="Dyson"/>
    <x v="1"/>
    <x v="10"/>
    <x v="1520"/>
  </r>
  <r>
    <x v="212"/>
    <s v="Dyson"/>
    <x v="1"/>
    <x v="11"/>
    <x v="1521"/>
  </r>
  <r>
    <x v="212"/>
    <s v="Dyson"/>
    <x v="1"/>
    <x v="0"/>
    <x v="1522"/>
  </r>
  <r>
    <x v="212"/>
    <s v="Dyson"/>
    <x v="1"/>
    <x v="1"/>
    <x v="1523"/>
  </r>
  <r>
    <x v="212"/>
    <s v="Dyson"/>
    <x v="1"/>
    <x v="2"/>
    <x v="1524"/>
  </r>
  <r>
    <x v="212"/>
    <s v="Dyson"/>
    <x v="1"/>
    <x v="3"/>
    <x v="1525"/>
  </r>
  <r>
    <x v="213"/>
    <s v="Graze"/>
    <x v="0"/>
    <x v="1"/>
    <x v="1"/>
  </r>
  <r>
    <x v="213"/>
    <s v="Graze"/>
    <x v="0"/>
    <x v="2"/>
    <x v="1"/>
  </r>
  <r>
    <x v="213"/>
    <s v="Graze"/>
    <x v="0"/>
    <x v="5"/>
    <x v="1"/>
  </r>
  <r>
    <x v="214"/>
    <s v="blooom"/>
    <x v="0"/>
    <x v="0"/>
    <x v="15"/>
  </r>
  <r>
    <x v="214"/>
    <s v="blooom"/>
    <x v="0"/>
    <x v="1"/>
    <x v="1526"/>
  </r>
  <r>
    <x v="214"/>
    <s v="blooom"/>
    <x v="0"/>
    <x v="2"/>
    <x v="14"/>
  </r>
  <r>
    <x v="214"/>
    <s v="blooom"/>
    <x v="0"/>
    <x v="3"/>
    <x v="256"/>
  </r>
  <r>
    <x v="214"/>
    <s v="blooom"/>
    <x v="0"/>
    <x v="4"/>
    <x v="4"/>
  </r>
  <r>
    <x v="214"/>
    <s v="blooom"/>
    <x v="0"/>
    <x v="5"/>
    <x v="1527"/>
  </r>
  <r>
    <x v="214"/>
    <s v="blooom"/>
    <x v="0"/>
    <x v="6"/>
    <x v="1005"/>
  </r>
  <r>
    <x v="214"/>
    <s v="blooom"/>
    <x v="0"/>
    <x v="7"/>
    <x v="68"/>
  </r>
  <r>
    <x v="214"/>
    <s v="blooom"/>
    <x v="0"/>
    <x v="8"/>
    <x v="1405"/>
  </r>
  <r>
    <x v="214"/>
    <s v="blooom"/>
    <x v="0"/>
    <x v="9"/>
    <x v="103"/>
  </r>
  <r>
    <x v="214"/>
    <s v="blooom"/>
    <x v="1"/>
    <x v="10"/>
    <x v="2"/>
  </r>
  <r>
    <x v="214"/>
    <s v="blooom"/>
    <x v="1"/>
    <x v="11"/>
    <x v="2"/>
  </r>
  <r>
    <x v="214"/>
    <s v="blooom"/>
    <x v="1"/>
    <x v="0"/>
    <x v="19"/>
  </r>
  <r>
    <x v="214"/>
    <s v="blooom"/>
    <x v="1"/>
    <x v="1"/>
    <x v="36"/>
  </r>
  <r>
    <x v="214"/>
    <s v="blooom"/>
    <x v="1"/>
    <x v="2"/>
    <x v="21"/>
  </r>
  <r>
    <x v="215"/>
    <s v="CreditOne"/>
    <x v="0"/>
    <x v="0"/>
    <x v="436"/>
  </r>
  <r>
    <x v="215"/>
    <s v="CreditOne"/>
    <x v="0"/>
    <x v="1"/>
    <x v="595"/>
  </r>
  <r>
    <x v="215"/>
    <s v="CreditOne"/>
    <x v="0"/>
    <x v="2"/>
    <x v="1528"/>
  </r>
  <r>
    <x v="215"/>
    <s v="CreditOne"/>
    <x v="0"/>
    <x v="3"/>
    <x v="86"/>
  </r>
  <r>
    <x v="215"/>
    <s v="CreditOne"/>
    <x v="0"/>
    <x v="4"/>
    <x v="1279"/>
  </r>
  <r>
    <x v="215"/>
    <s v="CreditOne"/>
    <x v="0"/>
    <x v="5"/>
    <x v="640"/>
  </r>
  <r>
    <x v="215"/>
    <s v="CreditOne"/>
    <x v="0"/>
    <x v="6"/>
    <x v="279"/>
  </r>
  <r>
    <x v="215"/>
    <s v="CreditOne"/>
    <x v="0"/>
    <x v="7"/>
    <x v="37"/>
  </r>
  <r>
    <x v="215"/>
    <s v="CreditOne"/>
    <x v="0"/>
    <x v="8"/>
    <x v="53"/>
  </r>
  <r>
    <x v="215"/>
    <s v="CreditOne"/>
    <x v="0"/>
    <x v="9"/>
    <x v="34"/>
  </r>
  <r>
    <x v="215"/>
    <s v="CreditOne"/>
    <x v="1"/>
    <x v="10"/>
    <x v="21"/>
  </r>
  <r>
    <x v="215"/>
    <s v="CreditOne"/>
    <x v="1"/>
    <x v="11"/>
    <x v="34"/>
  </r>
  <r>
    <x v="215"/>
    <s v="CreditOne"/>
    <x v="1"/>
    <x v="0"/>
    <x v="102"/>
  </r>
  <r>
    <x v="215"/>
    <s v="CreditOne"/>
    <x v="1"/>
    <x v="1"/>
    <x v="14"/>
  </r>
  <r>
    <x v="215"/>
    <s v="CreditOne"/>
    <x v="1"/>
    <x v="2"/>
    <x v="13"/>
  </r>
  <r>
    <x v="216"/>
    <s v="Helzberg Diamonds"/>
    <x v="0"/>
    <x v="1"/>
    <x v="0"/>
  </r>
  <r>
    <x v="217"/>
    <s v="Raymond Geddes"/>
    <x v="0"/>
    <x v="0"/>
    <x v="3"/>
  </r>
  <r>
    <x v="217"/>
    <s v="Raymond Geddes"/>
    <x v="0"/>
    <x v="1"/>
    <x v="1"/>
  </r>
  <r>
    <x v="217"/>
    <s v="Raymond Geddes"/>
    <x v="0"/>
    <x v="2"/>
    <x v="23"/>
  </r>
  <r>
    <x v="217"/>
    <s v="Raymond Geddes"/>
    <x v="0"/>
    <x v="4"/>
    <x v="23"/>
  </r>
  <r>
    <x v="217"/>
    <s v="Raymond Geddes"/>
    <x v="0"/>
    <x v="6"/>
    <x v="1"/>
  </r>
  <r>
    <x v="218"/>
    <s v="Frontier Communications [DON'T USE]"/>
    <x v="0"/>
    <x v="0"/>
    <x v="23"/>
  </r>
  <r>
    <x v="218"/>
    <s v="Frontier Communications [DON'T USE]"/>
    <x v="0"/>
    <x v="1"/>
    <x v="1"/>
  </r>
  <r>
    <x v="218"/>
    <s v="Frontier Communications [DON'T USE]"/>
    <x v="0"/>
    <x v="2"/>
    <x v="1"/>
  </r>
  <r>
    <x v="218"/>
    <s v="Frontier Communications [DON'T USE]"/>
    <x v="0"/>
    <x v="3"/>
    <x v="1"/>
  </r>
  <r>
    <x v="218"/>
    <s v="Frontier Communications [DON'T USE]"/>
    <x v="0"/>
    <x v="4"/>
    <x v="0"/>
  </r>
  <r>
    <x v="218"/>
    <s v="Frontier Communications [DON'T USE]"/>
    <x v="0"/>
    <x v="6"/>
    <x v="1"/>
  </r>
  <r>
    <x v="219"/>
    <s v="Stitch Fix"/>
    <x v="0"/>
    <x v="0"/>
    <x v="24"/>
  </r>
  <r>
    <x v="219"/>
    <s v="Stitch Fix"/>
    <x v="0"/>
    <x v="1"/>
    <x v="3"/>
  </r>
  <r>
    <x v="219"/>
    <s v="Stitch Fix"/>
    <x v="0"/>
    <x v="2"/>
    <x v="1"/>
  </r>
  <r>
    <x v="219"/>
    <s v="Stitch Fix"/>
    <x v="0"/>
    <x v="3"/>
    <x v="0"/>
  </r>
  <r>
    <x v="219"/>
    <s v="Stitch Fix"/>
    <x v="0"/>
    <x v="4"/>
    <x v="0"/>
  </r>
  <r>
    <x v="219"/>
    <s v="Stitch Fix"/>
    <x v="0"/>
    <x v="5"/>
    <x v="34"/>
  </r>
  <r>
    <x v="219"/>
    <s v="Stitch Fix"/>
    <x v="0"/>
    <x v="6"/>
    <x v="640"/>
  </r>
  <r>
    <x v="219"/>
    <s v="Stitch Fix"/>
    <x v="0"/>
    <x v="7"/>
    <x v="1346"/>
  </r>
  <r>
    <x v="219"/>
    <s v="Stitch Fix"/>
    <x v="0"/>
    <x v="8"/>
    <x v="14"/>
  </r>
  <r>
    <x v="219"/>
    <s v="Stitch Fix"/>
    <x v="0"/>
    <x v="9"/>
    <x v="260"/>
  </r>
  <r>
    <x v="219"/>
    <s v="Stitch Fix"/>
    <x v="1"/>
    <x v="10"/>
    <x v="36"/>
  </r>
  <r>
    <x v="219"/>
    <s v="Stitch Fix"/>
    <x v="1"/>
    <x v="11"/>
    <x v="254"/>
  </r>
  <r>
    <x v="219"/>
    <s v="Stitch Fix"/>
    <x v="1"/>
    <x v="0"/>
    <x v="255"/>
  </r>
  <r>
    <x v="219"/>
    <s v="Stitch Fix"/>
    <x v="1"/>
    <x v="1"/>
    <x v="14"/>
  </r>
  <r>
    <x v="219"/>
    <s v="Stitch Fix"/>
    <x v="1"/>
    <x v="2"/>
    <x v="24"/>
  </r>
  <r>
    <x v="220"/>
    <s v="American Express"/>
    <x v="0"/>
    <x v="0"/>
    <x v="1529"/>
  </r>
  <r>
    <x v="220"/>
    <s v="American Express"/>
    <x v="0"/>
    <x v="1"/>
    <x v="1530"/>
  </r>
  <r>
    <x v="220"/>
    <s v="American Express"/>
    <x v="0"/>
    <x v="2"/>
    <x v="1531"/>
  </r>
  <r>
    <x v="220"/>
    <s v="American Express"/>
    <x v="0"/>
    <x v="3"/>
    <x v="1532"/>
  </r>
  <r>
    <x v="220"/>
    <s v="American Express"/>
    <x v="0"/>
    <x v="4"/>
    <x v="1533"/>
  </r>
  <r>
    <x v="220"/>
    <s v="American Express"/>
    <x v="0"/>
    <x v="5"/>
    <x v="1534"/>
  </r>
  <r>
    <x v="220"/>
    <s v="American Express"/>
    <x v="0"/>
    <x v="6"/>
    <x v="1535"/>
  </r>
  <r>
    <x v="220"/>
    <s v="American Express"/>
    <x v="0"/>
    <x v="7"/>
    <x v="1536"/>
  </r>
  <r>
    <x v="220"/>
    <s v="American Express"/>
    <x v="0"/>
    <x v="8"/>
    <x v="1537"/>
  </r>
  <r>
    <x v="220"/>
    <s v="American Express"/>
    <x v="0"/>
    <x v="9"/>
    <x v="1538"/>
  </r>
  <r>
    <x v="220"/>
    <s v="American Express"/>
    <x v="1"/>
    <x v="10"/>
    <x v="1539"/>
  </r>
  <r>
    <x v="220"/>
    <s v="American Express"/>
    <x v="1"/>
    <x v="11"/>
    <x v="1540"/>
  </r>
  <r>
    <x v="220"/>
    <s v="American Express"/>
    <x v="1"/>
    <x v="0"/>
    <x v="1541"/>
  </r>
  <r>
    <x v="220"/>
    <s v="American Express"/>
    <x v="1"/>
    <x v="1"/>
    <x v="1542"/>
  </r>
  <r>
    <x v="220"/>
    <s v="American Express"/>
    <x v="1"/>
    <x v="2"/>
    <x v="1543"/>
  </r>
  <r>
    <x v="220"/>
    <s v="American Express"/>
    <x v="1"/>
    <x v="3"/>
    <x v="1544"/>
  </r>
  <r>
    <x v="221"/>
    <s v="Nina Hale"/>
    <x v="0"/>
    <x v="0"/>
    <x v="1545"/>
  </r>
  <r>
    <x v="221"/>
    <s v="Nina Hale"/>
    <x v="0"/>
    <x v="1"/>
    <x v="1546"/>
  </r>
  <r>
    <x v="221"/>
    <s v="Nina Hale"/>
    <x v="0"/>
    <x v="2"/>
    <x v="1547"/>
  </r>
  <r>
    <x v="221"/>
    <s v="Nina Hale"/>
    <x v="0"/>
    <x v="3"/>
    <x v="1548"/>
  </r>
  <r>
    <x v="221"/>
    <s v="Nina Hale"/>
    <x v="0"/>
    <x v="4"/>
    <x v="1549"/>
  </r>
  <r>
    <x v="221"/>
    <s v="Nina Hale"/>
    <x v="0"/>
    <x v="5"/>
    <x v="1550"/>
  </r>
  <r>
    <x v="221"/>
    <s v="Nina Hale"/>
    <x v="0"/>
    <x v="6"/>
    <x v="1551"/>
  </r>
  <r>
    <x v="221"/>
    <s v="Nina Hale"/>
    <x v="0"/>
    <x v="7"/>
    <x v="1552"/>
  </r>
  <r>
    <x v="221"/>
    <s v="Nina Hale"/>
    <x v="0"/>
    <x v="8"/>
    <x v="1553"/>
  </r>
  <r>
    <x v="221"/>
    <s v="Nina Hale"/>
    <x v="0"/>
    <x v="9"/>
    <x v="280"/>
  </r>
  <r>
    <x v="221"/>
    <s v="Nina Hale"/>
    <x v="1"/>
    <x v="10"/>
    <x v="1554"/>
  </r>
  <r>
    <x v="221"/>
    <s v="Nina Hale"/>
    <x v="1"/>
    <x v="11"/>
    <x v="220"/>
  </r>
  <r>
    <x v="221"/>
    <s v="Nina Hale"/>
    <x v="1"/>
    <x v="0"/>
    <x v="16"/>
  </r>
  <r>
    <x v="221"/>
    <s v="Nina Hale"/>
    <x v="1"/>
    <x v="1"/>
    <x v="103"/>
  </r>
  <r>
    <x v="221"/>
    <s v="Nina Hale"/>
    <x v="1"/>
    <x v="2"/>
    <x v="253"/>
  </r>
  <r>
    <x v="222"/>
    <s v="Drone Nerds"/>
    <x v="0"/>
    <x v="0"/>
    <x v="1555"/>
  </r>
  <r>
    <x v="222"/>
    <s v="Drone Nerds"/>
    <x v="0"/>
    <x v="1"/>
    <x v="1556"/>
  </r>
  <r>
    <x v="222"/>
    <s v="Drone Nerds"/>
    <x v="0"/>
    <x v="2"/>
    <x v="1557"/>
  </r>
  <r>
    <x v="222"/>
    <s v="Drone Nerds"/>
    <x v="0"/>
    <x v="3"/>
    <x v="1558"/>
  </r>
  <r>
    <x v="222"/>
    <s v="Drone Nerds"/>
    <x v="0"/>
    <x v="4"/>
    <x v="64"/>
  </r>
  <r>
    <x v="222"/>
    <s v="Drone Nerds"/>
    <x v="0"/>
    <x v="5"/>
    <x v="5"/>
  </r>
  <r>
    <x v="222"/>
    <s v="Drone Nerds"/>
    <x v="0"/>
    <x v="6"/>
    <x v="11"/>
  </r>
  <r>
    <x v="222"/>
    <s v="Drone Nerds"/>
    <x v="0"/>
    <x v="7"/>
    <x v="23"/>
  </r>
  <r>
    <x v="222"/>
    <s v="Drone Nerds"/>
    <x v="0"/>
    <x v="8"/>
    <x v="3"/>
  </r>
  <r>
    <x v="222"/>
    <s v="Drone Nerds"/>
    <x v="0"/>
    <x v="9"/>
    <x v="23"/>
  </r>
  <r>
    <x v="222"/>
    <s v="Drone Nerds"/>
    <x v="1"/>
    <x v="10"/>
    <x v="3"/>
  </r>
  <r>
    <x v="222"/>
    <s v="Drone Nerds"/>
    <x v="1"/>
    <x v="0"/>
    <x v="0"/>
  </r>
  <r>
    <x v="223"/>
    <s v="Kiyonna"/>
    <x v="0"/>
    <x v="0"/>
    <x v="1559"/>
  </r>
  <r>
    <x v="223"/>
    <s v="Kiyonna"/>
    <x v="0"/>
    <x v="1"/>
    <x v="1560"/>
  </r>
  <r>
    <x v="223"/>
    <s v="Kiyonna"/>
    <x v="0"/>
    <x v="2"/>
    <x v="1561"/>
  </r>
  <r>
    <x v="223"/>
    <s v="Kiyonna"/>
    <x v="0"/>
    <x v="3"/>
    <x v="1562"/>
  </r>
  <r>
    <x v="223"/>
    <s v="Kiyonna"/>
    <x v="0"/>
    <x v="4"/>
    <x v="1563"/>
  </r>
  <r>
    <x v="223"/>
    <s v="Kiyonna"/>
    <x v="0"/>
    <x v="5"/>
    <x v="1564"/>
  </r>
  <r>
    <x v="223"/>
    <s v="Kiyonna"/>
    <x v="0"/>
    <x v="6"/>
    <x v="1565"/>
  </r>
  <r>
    <x v="223"/>
    <s v="Kiyonna"/>
    <x v="0"/>
    <x v="7"/>
    <x v="1566"/>
  </r>
  <r>
    <x v="223"/>
    <s v="Kiyonna"/>
    <x v="0"/>
    <x v="8"/>
    <x v="1567"/>
  </r>
  <r>
    <x v="223"/>
    <s v="Kiyonna"/>
    <x v="0"/>
    <x v="9"/>
    <x v="1568"/>
  </r>
  <r>
    <x v="223"/>
    <s v="Kiyonna"/>
    <x v="1"/>
    <x v="10"/>
    <x v="1569"/>
  </r>
  <r>
    <x v="223"/>
    <s v="Kiyonna"/>
    <x v="1"/>
    <x v="11"/>
    <x v="1570"/>
  </r>
  <r>
    <x v="223"/>
    <s v="Kiyonna"/>
    <x v="1"/>
    <x v="0"/>
    <x v="1571"/>
  </r>
  <r>
    <x v="223"/>
    <s v="Kiyonna"/>
    <x v="1"/>
    <x v="1"/>
    <x v="1572"/>
  </r>
  <r>
    <x v="223"/>
    <s v="Kiyonna"/>
    <x v="1"/>
    <x v="2"/>
    <x v="1573"/>
  </r>
  <r>
    <x v="223"/>
    <s v="Kiyonna"/>
    <x v="1"/>
    <x v="3"/>
    <x v="1574"/>
  </r>
  <r>
    <x v="224"/>
    <s v="CDW"/>
    <x v="0"/>
    <x v="0"/>
    <x v="1575"/>
  </r>
  <r>
    <x v="224"/>
    <s v="CDW"/>
    <x v="0"/>
    <x v="1"/>
    <x v="1576"/>
  </r>
  <r>
    <x v="224"/>
    <s v="CDW"/>
    <x v="0"/>
    <x v="2"/>
    <x v="1577"/>
  </r>
  <r>
    <x v="224"/>
    <s v="CDW"/>
    <x v="0"/>
    <x v="3"/>
    <x v="1578"/>
  </r>
  <r>
    <x v="224"/>
    <s v="CDW"/>
    <x v="0"/>
    <x v="4"/>
    <x v="1579"/>
  </r>
  <r>
    <x v="224"/>
    <s v="CDW"/>
    <x v="0"/>
    <x v="5"/>
    <x v="1"/>
  </r>
  <r>
    <x v="224"/>
    <s v="CDW"/>
    <x v="0"/>
    <x v="6"/>
    <x v="1"/>
  </r>
  <r>
    <x v="224"/>
    <s v="CDW"/>
    <x v="0"/>
    <x v="8"/>
    <x v="1"/>
  </r>
  <r>
    <x v="224"/>
    <s v="CDW"/>
    <x v="0"/>
    <x v="9"/>
    <x v="1"/>
  </r>
  <r>
    <x v="224"/>
    <s v="CDW"/>
    <x v="1"/>
    <x v="11"/>
    <x v="1"/>
  </r>
  <r>
    <x v="224"/>
    <s v="CDW"/>
    <x v="1"/>
    <x v="0"/>
    <x v="1"/>
  </r>
  <r>
    <x v="224"/>
    <s v="CDW"/>
    <x v="1"/>
    <x v="1"/>
    <x v="23"/>
  </r>
  <r>
    <x v="225"/>
    <s v="Destination Lighting"/>
    <x v="0"/>
    <x v="0"/>
    <x v="1580"/>
  </r>
  <r>
    <x v="225"/>
    <s v="Destination Lighting"/>
    <x v="0"/>
    <x v="1"/>
    <x v="1581"/>
  </r>
  <r>
    <x v="225"/>
    <s v="Destination Lighting"/>
    <x v="0"/>
    <x v="2"/>
    <x v="1582"/>
  </r>
  <r>
    <x v="225"/>
    <s v="Destination Lighting"/>
    <x v="0"/>
    <x v="3"/>
    <x v="37"/>
  </r>
  <r>
    <x v="225"/>
    <s v="Destination Lighting"/>
    <x v="0"/>
    <x v="4"/>
    <x v="24"/>
  </r>
  <r>
    <x v="225"/>
    <s v="Destination Lighting"/>
    <x v="0"/>
    <x v="5"/>
    <x v="63"/>
  </r>
  <r>
    <x v="225"/>
    <s v="Destination Lighting"/>
    <x v="0"/>
    <x v="6"/>
    <x v="18"/>
  </r>
  <r>
    <x v="225"/>
    <s v="Destination Lighting"/>
    <x v="0"/>
    <x v="7"/>
    <x v="24"/>
  </r>
  <r>
    <x v="225"/>
    <s v="Destination Lighting"/>
    <x v="0"/>
    <x v="8"/>
    <x v="3"/>
  </r>
  <r>
    <x v="225"/>
    <s v="Destination Lighting"/>
    <x v="0"/>
    <x v="9"/>
    <x v="11"/>
  </r>
  <r>
    <x v="225"/>
    <s v="Destination Lighting"/>
    <x v="1"/>
    <x v="10"/>
    <x v="23"/>
  </r>
  <r>
    <x v="225"/>
    <s v="Destination Lighting"/>
    <x v="1"/>
    <x v="11"/>
    <x v="11"/>
  </r>
  <r>
    <x v="225"/>
    <s v="Destination Lighting"/>
    <x v="1"/>
    <x v="0"/>
    <x v="3"/>
  </r>
  <r>
    <x v="226"/>
    <s v="American Signature"/>
    <x v="0"/>
    <x v="0"/>
    <x v="1583"/>
  </r>
  <r>
    <x v="226"/>
    <s v="American Signature"/>
    <x v="0"/>
    <x v="1"/>
    <x v="1584"/>
  </r>
  <r>
    <x v="226"/>
    <s v="American Signature"/>
    <x v="0"/>
    <x v="2"/>
    <x v="1585"/>
  </r>
  <r>
    <x v="226"/>
    <s v="American Signature"/>
    <x v="0"/>
    <x v="3"/>
    <x v="1586"/>
  </r>
  <r>
    <x v="226"/>
    <s v="American Signature"/>
    <x v="0"/>
    <x v="4"/>
    <x v="1587"/>
  </r>
  <r>
    <x v="226"/>
    <s v="American Signature"/>
    <x v="0"/>
    <x v="5"/>
    <x v="1588"/>
  </r>
  <r>
    <x v="226"/>
    <s v="American Signature"/>
    <x v="0"/>
    <x v="6"/>
    <x v="1589"/>
  </r>
  <r>
    <x v="226"/>
    <s v="American Signature"/>
    <x v="0"/>
    <x v="7"/>
    <x v="1590"/>
  </r>
  <r>
    <x v="226"/>
    <s v="American Signature"/>
    <x v="0"/>
    <x v="8"/>
    <x v="1591"/>
  </r>
  <r>
    <x v="226"/>
    <s v="American Signature"/>
    <x v="0"/>
    <x v="9"/>
    <x v="1592"/>
  </r>
  <r>
    <x v="226"/>
    <s v="American Signature"/>
    <x v="1"/>
    <x v="10"/>
    <x v="1593"/>
  </r>
  <r>
    <x v="226"/>
    <s v="American Signature"/>
    <x v="1"/>
    <x v="11"/>
    <x v="1594"/>
  </r>
  <r>
    <x v="226"/>
    <s v="American Signature"/>
    <x v="1"/>
    <x v="0"/>
    <x v="1595"/>
  </r>
  <r>
    <x v="226"/>
    <s v="American Signature"/>
    <x v="1"/>
    <x v="1"/>
    <x v="1596"/>
  </r>
  <r>
    <x v="226"/>
    <s v="American Signature"/>
    <x v="1"/>
    <x v="2"/>
    <x v="1597"/>
  </r>
  <r>
    <x v="226"/>
    <s v="American Signature"/>
    <x v="1"/>
    <x v="3"/>
    <x v="1598"/>
  </r>
  <r>
    <x v="227"/>
    <s v="Dolly"/>
    <x v="0"/>
    <x v="0"/>
    <x v="1599"/>
  </r>
  <r>
    <x v="227"/>
    <s v="Dolly"/>
    <x v="0"/>
    <x v="1"/>
    <x v="1600"/>
  </r>
  <r>
    <x v="227"/>
    <s v="Dolly"/>
    <x v="0"/>
    <x v="2"/>
    <x v="1601"/>
  </r>
  <r>
    <x v="227"/>
    <s v="Dolly"/>
    <x v="0"/>
    <x v="3"/>
    <x v="1602"/>
  </r>
  <r>
    <x v="227"/>
    <s v="Dolly"/>
    <x v="0"/>
    <x v="4"/>
    <x v="1603"/>
  </r>
  <r>
    <x v="227"/>
    <s v="Dolly"/>
    <x v="0"/>
    <x v="5"/>
    <x v="1604"/>
  </r>
  <r>
    <x v="227"/>
    <s v="Dolly"/>
    <x v="0"/>
    <x v="6"/>
    <x v="1605"/>
  </r>
  <r>
    <x v="227"/>
    <s v="Dolly"/>
    <x v="0"/>
    <x v="7"/>
    <x v="1606"/>
  </r>
  <r>
    <x v="227"/>
    <s v="Dolly"/>
    <x v="0"/>
    <x v="8"/>
    <x v="1607"/>
  </r>
  <r>
    <x v="227"/>
    <s v="Dolly"/>
    <x v="0"/>
    <x v="9"/>
    <x v="1608"/>
  </r>
  <r>
    <x v="227"/>
    <s v="Dolly"/>
    <x v="1"/>
    <x v="10"/>
    <x v="1609"/>
  </r>
  <r>
    <x v="227"/>
    <s v="Dolly"/>
    <x v="1"/>
    <x v="11"/>
    <x v="1610"/>
  </r>
  <r>
    <x v="227"/>
    <s v="Dolly"/>
    <x v="1"/>
    <x v="0"/>
    <x v="1611"/>
  </r>
  <r>
    <x v="227"/>
    <s v="Dolly"/>
    <x v="1"/>
    <x v="1"/>
    <x v="1612"/>
  </r>
  <r>
    <x v="227"/>
    <s v="Dolly"/>
    <x v="1"/>
    <x v="2"/>
    <x v="1560"/>
  </r>
  <r>
    <x v="227"/>
    <s v="Dolly"/>
    <x v="1"/>
    <x v="3"/>
    <x v="1613"/>
  </r>
  <r>
    <x v="228"/>
    <s v="Mackenzie Limited"/>
    <x v="0"/>
    <x v="0"/>
    <x v="17"/>
  </r>
  <r>
    <x v="228"/>
    <s v="Mackenzie Limited"/>
    <x v="0"/>
    <x v="1"/>
    <x v="490"/>
  </r>
  <r>
    <x v="228"/>
    <s v="Mackenzie Limited"/>
    <x v="0"/>
    <x v="2"/>
    <x v="53"/>
  </r>
  <r>
    <x v="228"/>
    <s v="Mackenzie Limited"/>
    <x v="0"/>
    <x v="3"/>
    <x v="32"/>
  </r>
  <r>
    <x v="228"/>
    <s v="Mackenzie Limited"/>
    <x v="0"/>
    <x v="4"/>
    <x v="12"/>
  </r>
  <r>
    <x v="228"/>
    <s v="Mackenzie Limited"/>
    <x v="0"/>
    <x v="5"/>
    <x v="92"/>
  </r>
  <r>
    <x v="228"/>
    <s v="Mackenzie Limited"/>
    <x v="0"/>
    <x v="6"/>
    <x v="21"/>
  </r>
  <r>
    <x v="228"/>
    <s v="Mackenzie Limited"/>
    <x v="0"/>
    <x v="7"/>
    <x v="257"/>
  </r>
  <r>
    <x v="228"/>
    <s v="Mackenzie Limited"/>
    <x v="0"/>
    <x v="8"/>
    <x v="15"/>
  </r>
  <r>
    <x v="228"/>
    <s v="Mackenzie Limited"/>
    <x v="0"/>
    <x v="9"/>
    <x v="22"/>
  </r>
  <r>
    <x v="228"/>
    <s v="Mackenzie Limited"/>
    <x v="1"/>
    <x v="10"/>
    <x v="4"/>
  </r>
  <r>
    <x v="228"/>
    <s v="Mackenzie Limited"/>
    <x v="1"/>
    <x v="11"/>
    <x v="491"/>
  </r>
  <r>
    <x v="228"/>
    <s v="Mackenzie Limited"/>
    <x v="1"/>
    <x v="0"/>
    <x v="491"/>
  </r>
  <r>
    <x v="228"/>
    <s v="Mackenzie Limited"/>
    <x v="1"/>
    <x v="1"/>
    <x v="19"/>
  </r>
  <r>
    <x v="228"/>
    <s v="Mackenzie Limited"/>
    <x v="1"/>
    <x v="2"/>
    <x v="23"/>
  </r>
  <r>
    <x v="229"/>
    <s v="ABC HOME"/>
    <x v="0"/>
    <x v="0"/>
    <x v="1614"/>
  </r>
  <r>
    <x v="229"/>
    <s v="ABC HOME"/>
    <x v="0"/>
    <x v="1"/>
    <x v="1615"/>
  </r>
  <r>
    <x v="229"/>
    <s v="ABC HOME"/>
    <x v="0"/>
    <x v="2"/>
    <x v="1616"/>
  </r>
  <r>
    <x v="229"/>
    <s v="ABC HOME"/>
    <x v="0"/>
    <x v="3"/>
    <x v="1617"/>
  </r>
  <r>
    <x v="229"/>
    <s v="ABC HOME"/>
    <x v="0"/>
    <x v="4"/>
    <x v="1618"/>
  </r>
  <r>
    <x v="229"/>
    <s v="ABC HOME"/>
    <x v="0"/>
    <x v="5"/>
    <x v="1619"/>
  </r>
  <r>
    <x v="229"/>
    <s v="ABC HOME"/>
    <x v="0"/>
    <x v="6"/>
    <x v="1620"/>
  </r>
  <r>
    <x v="229"/>
    <s v="ABC HOME"/>
    <x v="0"/>
    <x v="7"/>
    <x v="1621"/>
  </r>
  <r>
    <x v="229"/>
    <s v="ABC HOME"/>
    <x v="0"/>
    <x v="8"/>
    <x v="1622"/>
  </r>
  <r>
    <x v="229"/>
    <s v="ABC HOME"/>
    <x v="0"/>
    <x v="9"/>
    <x v="1623"/>
  </r>
  <r>
    <x v="229"/>
    <s v="ABC HOME"/>
    <x v="1"/>
    <x v="10"/>
    <x v="1624"/>
  </r>
  <r>
    <x v="229"/>
    <s v="ABC HOME"/>
    <x v="1"/>
    <x v="11"/>
    <x v="1625"/>
  </r>
  <r>
    <x v="229"/>
    <s v="ABC HOME"/>
    <x v="1"/>
    <x v="0"/>
    <x v="1626"/>
  </r>
  <r>
    <x v="229"/>
    <s v="ABC HOME"/>
    <x v="1"/>
    <x v="1"/>
    <x v="1627"/>
  </r>
  <r>
    <x v="229"/>
    <s v="ABC HOME"/>
    <x v="1"/>
    <x v="2"/>
    <x v="1628"/>
  </r>
  <r>
    <x v="229"/>
    <s v="ABC HOME"/>
    <x v="1"/>
    <x v="3"/>
    <x v="1629"/>
  </r>
  <r>
    <x v="230"/>
    <s v="Honest Wash"/>
    <x v="0"/>
    <x v="0"/>
    <x v="1630"/>
  </r>
  <r>
    <x v="230"/>
    <s v="Honest Wash"/>
    <x v="0"/>
    <x v="1"/>
    <x v="1631"/>
  </r>
  <r>
    <x v="230"/>
    <s v="Honest Wash"/>
    <x v="0"/>
    <x v="2"/>
    <x v="1632"/>
  </r>
  <r>
    <x v="230"/>
    <s v="Honest Wash"/>
    <x v="0"/>
    <x v="3"/>
    <x v="1633"/>
  </r>
  <r>
    <x v="230"/>
    <s v="Honest Wash"/>
    <x v="0"/>
    <x v="4"/>
    <x v="1634"/>
  </r>
  <r>
    <x v="230"/>
    <s v="Honest Wash"/>
    <x v="0"/>
    <x v="5"/>
    <x v="1635"/>
  </r>
  <r>
    <x v="230"/>
    <s v="Honest Wash"/>
    <x v="0"/>
    <x v="6"/>
    <x v="1636"/>
  </r>
  <r>
    <x v="230"/>
    <s v="Honest Wash"/>
    <x v="0"/>
    <x v="7"/>
    <x v="1637"/>
  </r>
  <r>
    <x v="230"/>
    <s v="Honest Wash"/>
    <x v="0"/>
    <x v="8"/>
    <x v="1638"/>
  </r>
  <r>
    <x v="230"/>
    <s v="Honest Wash"/>
    <x v="0"/>
    <x v="9"/>
    <x v="1639"/>
  </r>
  <r>
    <x v="230"/>
    <s v="Honest Wash"/>
    <x v="1"/>
    <x v="10"/>
    <x v="1640"/>
  </r>
  <r>
    <x v="230"/>
    <s v="Honest Wash"/>
    <x v="1"/>
    <x v="11"/>
    <x v="1641"/>
  </r>
  <r>
    <x v="230"/>
    <s v="Honest Wash"/>
    <x v="1"/>
    <x v="0"/>
    <x v="1642"/>
  </r>
  <r>
    <x v="230"/>
    <s v="Honest Wash"/>
    <x v="1"/>
    <x v="1"/>
    <x v="601"/>
  </r>
  <r>
    <x v="230"/>
    <s v="Honest Wash"/>
    <x v="1"/>
    <x v="2"/>
    <x v="1643"/>
  </r>
  <r>
    <x v="230"/>
    <s v="Honest Wash"/>
    <x v="1"/>
    <x v="3"/>
    <x v="20"/>
  </r>
  <r>
    <x v="231"/>
    <s v="Dsw Inc"/>
    <x v="0"/>
    <x v="0"/>
    <x v="1644"/>
  </r>
  <r>
    <x v="231"/>
    <s v="Dsw Inc"/>
    <x v="0"/>
    <x v="1"/>
    <x v="1645"/>
  </r>
  <r>
    <x v="231"/>
    <s v="Dsw Inc"/>
    <x v="0"/>
    <x v="2"/>
    <x v="23"/>
  </r>
  <r>
    <x v="231"/>
    <s v="Dsw Inc"/>
    <x v="0"/>
    <x v="3"/>
    <x v="253"/>
  </r>
  <r>
    <x v="231"/>
    <s v="Dsw Inc"/>
    <x v="0"/>
    <x v="4"/>
    <x v="1"/>
  </r>
  <r>
    <x v="231"/>
    <s v="Dsw Inc"/>
    <x v="0"/>
    <x v="5"/>
    <x v="2"/>
  </r>
  <r>
    <x v="231"/>
    <s v="Dsw Inc"/>
    <x v="0"/>
    <x v="6"/>
    <x v="2"/>
  </r>
  <r>
    <x v="231"/>
    <s v="Dsw Inc"/>
    <x v="0"/>
    <x v="7"/>
    <x v="3"/>
  </r>
  <r>
    <x v="231"/>
    <s v="Dsw Inc"/>
    <x v="0"/>
    <x v="8"/>
    <x v="0"/>
  </r>
  <r>
    <x v="231"/>
    <s v="Dsw Inc"/>
    <x v="0"/>
    <x v="9"/>
    <x v="1"/>
  </r>
  <r>
    <x v="231"/>
    <s v="Dsw Inc"/>
    <x v="1"/>
    <x v="10"/>
    <x v="1"/>
  </r>
  <r>
    <x v="231"/>
    <s v="Dsw Inc"/>
    <x v="1"/>
    <x v="0"/>
    <x v="5"/>
  </r>
  <r>
    <x v="231"/>
    <s v="Dsw Inc"/>
    <x v="1"/>
    <x v="1"/>
    <x v="1"/>
  </r>
  <r>
    <x v="232"/>
    <s v="Cotopaxi"/>
    <x v="0"/>
    <x v="0"/>
    <x v="1646"/>
  </r>
  <r>
    <x v="232"/>
    <s v="Cotopaxi"/>
    <x v="0"/>
    <x v="1"/>
    <x v="1647"/>
  </r>
  <r>
    <x v="232"/>
    <s v="Cotopaxi"/>
    <x v="0"/>
    <x v="2"/>
    <x v="1648"/>
  </r>
  <r>
    <x v="232"/>
    <s v="Cotopaxi"/>
    <x v="0"/>
    <x v="3"/>
    <x v="1649"/>
  </r>
  <r>
    <x v="232"/>
    <s v="Cotopaxi"/>
    <x v="0"/>
    <x v="4"/>
    <x v="1650"/>
  </r>
  <r>
    <x v="232"/>
    <s v="Cotopaxi"/>
    <x v="0"/>
    <x v="5"/>
    <x v="1651"/>
  </r>
  <r>
    <x v="232"/>
    <s v="Cotopaxi"/>
    <x v="0"/>
    <x v="6"/>
    <x v="1652"/>
  </r>
  <r>
    <x v="232"/>
    <s v="Cotopaxi"/>
    <x v="0"/>
    <x v="7"/>
    <x v="1653"/>
  </r>
  <r>
    <x v="232"/>
    <s v="Cotopaxi"/>
    <x v="0"/>
    <x v="8"/>
    <x v="1654"/>
  </r>
  <r>
    <x v="232"/>
    <s v="Cotopaxi"/>
    <x v="0"/>
    <x v="9"/>
    <x v="1655"/>
  </r>
  <r>
    <x v="232"/>
    <s v="Cotopaxi"/>
    <x v="1"/>
    <x v="10"/>
    <x v="1656"/>
  </r>
  <r>
    <x v="232"/>
    <s v="Cotopaxi"/>
    <x v="1"/>
    <x v="11"/>
    <x v="1657"/>
  </r>
  <r>
    <x v="232"/>
    <s v="Cotopaxi"/>
    <x v="1"/>
    <x v="0"/>
    <x v="1658"/>
  </r>
  <r>
    <x v="232"/>
    <s v="Cotopaxi"/>
    <x v="1"/>
    <x v="1"/>
    <x v="1659"/>
  </r>
  <r>
    <x v="232"/>
    <s v="Cotopaxi"/>
    <x v="1"/>
    <x v="2"/>
    <x v="1660"/>
  </r>
  <r>
    <x v="232"/>
    <s v="Cotopaxi"/>
    <x v="1"/>
    <x v="3"/>
    <x v="1661"/>
  </r>
  <r>
    <x v="233"/>
    <s v="State Bicycle Co"/>
    <x v="0"/>
    <x v="0"/>
    <x v="510"/>
  </r>
  <r>
    <x v="233"/>
    <s v="State Bicycle Co"/>
    <x v="0"/>
    <x v="1"/>
    <x v="1662"/>
  </r>
  <r>
    <x v="233"/>
    <s v="State Bicycle Co"/>
    <x v="0"/>
    <x v="2"/>
    <x v="1663"/>
  </r>
  <r>
    <x v="233"/>
    <s v="State Bicycle Co"/>
    <x v="0"/>
    <x v="3"/>
    <x v="1664"/>
  </r>
  <r>
    <x v="233"/>
    <s v="State Bicycle Co"/>
    <x v="0"/>
    <x v="4"/>
    <x v="1665"/>
  </r>
  <r>
    <x v="233"/>
    <s v="State Bicycle Co"/>
    <x v="0"/>
    <x v="5"/>
    <x v="1666"/>
  </r>
  <r>
    <x v="233"/>
    <s v="State Bicycle Co"/>
    <x v="0"/>
    <x v="6"/>
    <x v="1667"/>
  </r>
  <r>
    <x v="233"/>
    <s v="State Bicycle Co"/>
    <x v="0"/>
    <x v="7"/>
    <x v="1668"/>
  </r>
  <r>
    <x v="233"/>
    <s v="State Bicycle Co"/>
    <x v="0"/>
    <x v="8"/>
    <x v="1669"/>
  </r>
  <r>
    <x v="233"/>
    <s v="State Bicycle Co"/>
    <x v="0"/>
    <x v="9"/>
    <x v="1344"/>
  </r>
  <r>
    <x v="233"/>
    <s v="State Bicycle Co"/>
    <x v="1"/>
    <x v="10"/>
    <x v="1670"/>
  </r>
  <r>
    <x v="233"/>
    <s v="State Bicycle Co"/>
    <x v="1"/>
    <x v="11"/>
    <x v="1671"/>
  </r>
  <r>
    <x v="233"/>
    <s v="State Bicycle Co"/>
    <x v="1"/>
    <x v="0"/>
    <x v="1672"/>
  </r>
  <r>
    <x v="233"/>
    <s v="State Bicycle Co"/>
    <x v="1"/>
    <x v="1"/>
    <x v="1673"/>
  </r>
  <r>
    <x v="233"/>
    <s v="State Bicycle Co"/>
    <x v="1"/>
    <x v="2"/>
    <x v="1674"/>
  </r>
  <r>
    <x v="233"/>
    <s v="State Bicycle Co"/>
    <x v="1"/>
    <x v="3"/>
    <x v="55"/>
  </r>
  <r>
    <x v="234"/>
    <s v="nav"/>
    <x v="0"/>
    <x v="0"/>
    <x v="1675"/>
  </r>
  <r>
    <x v="234"/>
    <s v="nav"/>
    <x v="0"/>
    <x v="1"/>
    <x v="1676"/>
  </r>
  <r>
    <x v="234"/>
    <s v="nav"/>
    <x v="0"/>
    <x v="2"/>
    <x v="1677"/>
  </r>
  <r>
    <x v="234"/>
    <s v="nav"/>
    <x v="0"/>
    <x v="3"/>
    <x v="1678"/>
  </r>
  <r>
    <x v="234"/>
    <s v="nav"/>
    <x v="0"/>
    <x v="4"/>
    <x v="1679"/>
  </r>
  <r>
    <x v="234"/>
    <s v="nav"/>
    <x v="0"/>
    <x v="5"/>
    <x v="1680"/>
  </r>
  <r>
    <x v="234"/>
    <s v="nav"/>
    <x v="0"/>
    <x v="6"/>
    <x v="1681"/>
  </r>
  <r>
    <x v="234"/>
    <s v="nav"/>
    <x v="0"/>
    <x v="7"/>
    <x v="1682"/>
  </r>
  <r>
    <x v="234"/>
    <s v="nav"/>
    <x v="0"/>
    <x v="8"/>
    <x v="1683"/>
  </r>
  <r>
    <x v="234"/>
    <s v="nav"/>
    <x v="0"/>
    <x v="9"/>
    <x v="1684"/>
  </r>
  <r>
    <x v="234"/>
    <s v="nav"/>
    <x v="1"/>
    <x v="10"/>
    <x v="1685"/>
  </r>
  <r>
    <x v="234"/>
    <s v="nav"/>
    <x v="1"/>
    <x v="11"/>
    <x v="1686"/>
  </r>
  <r>
    <x v="234"/>
    <s v="nav"/>
    <x v="1"/>
    <x v="0"/>
    <x v="1687"/>
  </r>
  <r>
    <x v="234"/>
    <s v="nav"/>
    <x v="1"/>
    <x v="1"/>
    <x v="1688"/>
  </r>
  <r>
    <x v="234"/>
    <s v="nav"/>
    <x v="1"/>
    <x v="2"/>
    <x v="1689"/>
  </r>
  <r>
    <x v="234"/>
    <s v="nav"/>
    <x v="1"/>
    <x v="3"/>
    <x v="1690"/>
  </r>
  <r>
    <x v="235"/>
    <s v="Molekule"/>
    <x v="0"/>
    <x v="0"/>
    <x v="1691"/>
  </r>
  <r>
    <x v="235"/>
    <s v="Molekule"/>
    <x v="0"/>
    <x v="1"/>
    <x v="1692"/>
  </r>
  <r>
    <x v="235"/>
    <s v="Molekule"/>
    <x v="0"/>
    <x v="2"/>
    <x v="1693"/>
  </r>
  <r>
    <x v="235"/>
    <s v="Molekule"/>
    <x v="0"/>
    <x v="3"/>
    <x v="1694"/>
  </r>
  <r>
    <x v="235"/>
    <s v="Molekule"/>
    <x v="0"/>
    <x v="4"/>
    <x v="1695"/>
  </r>
  <r>
    <x v="235"/>
    <s v="Molekule"/>
    <x v="0"/>
    <x v="5"/>
    <x v="1696"/>
  </r>
  <r>
    <x v="235"/>
    <s v="Molekule"/>
    <x v="0"/>
    <x v="6"/>
    <x v="1697"/>
  </r>
  <r>
    <x v="235"/>
    <s v="Molekule"/>
    <x v="0"/>
    <x v="7"/>
    <x v="1698"/>
  </r>
  <r>
    <x v="235"/>
    <s v="Molekule"/>
    <x v="0"/>
    <x v="8"/>
    <x v="1699"/>
  </r>
  <r>
    <x v="235"/>
    <s v="Molekule"/>
    <x v="0"/>
    <x v="9"/>
    <x v="1700"/>
  </r>
  <r>
    <x v="235"/>
    <s v="Molekule"/>
    <x v="1"/>
    <x v="10"/>
    <x v="1701"/>
  </r>
  <r>
    <x v="235"/>
    <s v="Molekule"/>
    <x v="1"/>
    <x v="11"/>
    <x v="1702"/>
  </r>
  <r>
    <x v="235"/>
    <s v="Molekule"/>
    <x v="1"/>
    <x v="0"/>
    <x v="1703"/>
  </r>
  <r>
    <x v="235"/>
    <s v="Molekule"/>
    <x v="1"/>
    <x v="1"/>
    <x v="1704"/>
  </r>
  <r>
    <x v="235"/>
    <s v="Molekule"/>
    <x v="1"/>
    <x v="2"/>
    <x v="1705"/>
  </r>
  <r>
    <x v="235"/>
    <s v="Molekule"/>
    <x v="1"/>
    <x v="3"/>
    <x v="254"/>
  </r>
  <r>
    <x v="236"/>
    <s v="unTUCKIT"/>
    <x v="0"/>
    <x v="0"/>
    <x v="68"/>
  </r>
  <r>
    <x v="236"/>
    <s v="unTUCKIT"/>
    <x v="0"/>
    <x v="1"/>
    <x v="148"/>
  </r>
  <r>
    <x v="236"/>
    <s v="unTUCKIT"/>
    <x v="0"/>
    <x v="2"/>
    <x v="104"/>
  </r>
  <r>
    <x v="236"/>
    <s v="unTUCKIT"/>
    <x v="0"/>
    <x v="3"/>
    <x v="69"/>
  </r>
  <r>
    <x v="236"/>
    <s v="unTUCKIT"/>
    <x v="0"/>
    <x v="4"/>
    <x v="0"/>
  </r>
  <r>
    <x v="236"/>
    <s v="unTUCKIT"/>
    <x v="0"/>
    <x v="5"/>
    <x v="104"/>
  </r>
  <r>
    <x v="236"/>
    <s v="unTUCKIT"/>
    <x v="0"/>
    <x v="6"/>
    <x v="0"/>
  </r>
  <r>
    <x v="236"/>
    <s v="unTUCKIT"/>
    <x v="0"/>
    <x v="8"/>
    <x v="5"/>
  </r>
  <r>
    <x v="236"/>
    <s v="unTUCKIT"/>
    <x v="0"/>
    <x v="9"/>
    <x v="3"/>
  </r>
  <r>
    <x v="236"/>
    <s v="unTUCKIT"/>
    <x v="1"/>
    <x v="11"/>
    <x v="1"/>
  </r>
  <r>
    <x v="236"/>
    <s v="unTUCKIT"/>
    <x v="1"/>
    <x v="0"/>
    <x v="2"/>
  </r>
  <r>
    <x v="236"/>
    <s v="unTUCKIT"/>
    <x v="1"/>
    <x v="1"/>
    <x v="1"/>
  </r>
  <r>
    <x v="236"/>
    <s v="unTUCKIT"/>
    <x v="1"/>
    <x v="2"/>
    <x v="69"/>
  </r>
  <r>
    <x v="237"/>
    <s v="Fossil"/>
    <x v="0"/>
    <x v="0"/>
    <x v="1706"/>
  </r>
  <r>
    <x v="237"/>
    <s v="Fossil"/>
    <x v="0"/>
    <x v="1"/>
    <x v="1707"/>
  </r>
  <r>
    <x v="237"/>
    <s v="Fossil"/>
    <x v="0"/>
    <x v="2"/>
    <x v="1708"/>
  </r>
  <r>
    <x v="237"/>
    <s v="Fossil"/>
    <x v="0"/>
    <x v="3"/>
    <x v="1709"/>
  </r>
  <r>
    <x v="237"/>
    <s v="Fossil"/>
    <x v="0"/>
    <x v="4"/>
    <x v="1710"/>
  </r>
  <r>
    <x v="237"/>
    <s v="Fossil"/>
    <x v="0"/>
    <x v="5"/>
    <x v="1711"/>
  </r>
  <r>
    <x v="237"/>
    <s v="Fossil"/>
    <x v="0"/>
    <x v="6"/>
    <x v="1712"/>
  </r>
  <r>
    <x v="237"/>
    <s v="Fossil"/>
    <x v="0"/>
    <x v="7"/>
    <x v="1713"/>
  </r>
  <r>
    <x v="237"/>
    <s v="Fossil"/>
    <x v="0"/>
    <x v="8"/>
    <x v="1714"/>
  </r>
  <r>
    <x v="237"/>
    <s v="Fossil"/>
    <x v="0"/>
    <x v="9"/>
    <x v="23"/>
  </r>
  <r>
    <x v="237"/>
    <s v="Fossil"/>
    <x v="1"/>
    <x v="10"/>
    <x v="24"/>
  </r>
  <r>
    <x v="237"/>
    <s v="Fossil"/>
    <x v="1"/>
    <x v="1"/>
    <x v="1"/>
  </r>
  <r>
    <x v="237"/>
    <s v="Fossil"/>
    <x v="1"/>
    <x v="2"/>
    <x v="1"/>
  </r>
  <r>
    <x v="238"/>
    <s v="Jaanuu"/>
    <x v="0"/>
    <x v="0"/>
    <x v="1715"/>
  </r>
  <r>
    <x v="238"/>
    <s v="Jaanuu"/>
    <x v="0"/>
    <x v="2"/>
    <x v="0"/>
  </r>
  <r>
    <x v="238"/>
    <s v="Jaanuu"/>
    <x v="0"/>
    <x v="8"/>
    <x v="0"/>
  </r>
  <r>
    <x v="238"/>
    <s v="Jaanuu"/>
    <x v="1"/>
    <x v="1"/>
    <x v="1"/>
  </r>
  <r>
    <x v="238"/>
    <s v="Jaanuu"/>
    <x v="1"/>
    <x v="2"/>
    <x v="2"/>
  </r>
  <r>
    <x v="239"/>
    <s v="Academy Sports"/>
    <x v="0"/>
    <x v="0"/>
    <x v="1716"/>
  </r>
  <r>
    <x v="239"/>
    <s v="Academy Sports"/>
    <x v="0"/>
    <x v="1"/>
    <x v="1717"/>
  </r>
  <r>
    <x v="239"/>
    <s v="Academy Sports"/>
    <x v="0"/>
    <x v="2"/>
    <x v="1718"/>
  </r>
  <r>
    <x v="239"/>
    <s v="Academy Sports"/>
    <x v="0"/>
    <x v="3"/>
    <x v="1719"/>
  </r>
  <r>
    <x v="239"/>
    <s v="Academy Sports"/>
    <x v="0"/>
    <x v="4"/>
    <x v="1720"/>
  </r>
  <r>
    <x v="239"/>
    <s v="Academy Sports"/>
    <x v="0"/>
    <x v="5"/>
    <x v="1721"/>
  </r>
  <r>
    <x v="239"/>
    <s v="Academy Sports"/>
    <x v="0"/>
    <x v="6"/>
    <x v="1722"/>
  </r>
  <r>
    <x v="239"/>
    <s v="Academy Sports"/>
    <x v="0"/>
    <x v="7"/>
    <x v="1723"/>
  </r>
  <r>
    <x v="239"/>
    <s v="Academy Sports"/>
    <x v="0"/>
    <x v="8"/>
    <x v="1724"/>
  </r>
  <r>
    <x v="239"/>
    <s v="Academy Sports"/>
    <x v="0"/>
    <x v="9"/>
    <x v="1725"/>
  </r>
  <r>
    <x v="239"/>
    <s v="Academy Sports"/>
    <x v="1"/>
    <x v="10"/>
    <x v="1726"/>
  </r>
  <r>
    <x v="239"/>
    <s v="Academy Sports"/>
    <x v="1"/>
    <x v="11"/>
    <x v="1727"/>
  </r>
  <r>
    <x v="239"/>
    <s v="Academy Sports"/>
    <x v="1"/>
    <x v="0"/>
    <x v="1728"/>
  </r>
  <r>
    <x v="239"/>
    <s v="Academy Sports"/>
    <x v="1"/>
    <x v="1"/>
    <x v="1729"/>
  </r>
  <r>
    <x v="239"/>
    <s v="Academy Sports"/>
    <x v="1"/>
    <x v="2"/>
    <x v="1730"/>
  </r>
  <r>
    <x v="239"/>
    <s v="Academy Sports"/>
    <x v="1"/>
    <x v="3"/>
    <x v="1731"/>
  </r>
  <r>
    <x v="240"/>
    <s v="SVP Husqvarna"/>
    <x v="0"/>
    <x v="0"/>
    <x v="1732"/>
  </r>
  <r>
    <x v="240"/>
    <s v="SVP Husqvarna"/>
    <x v="0"/>
    <x v="1"/>
    <x v="1733"/>
  </r>
  <r>
    <x v="240"/>
    <s v="SVP Husqvarna"/>
    <x v="0"/>
    <x v="2"/>
    <x v="1734"/>
  </r>
  <r>
    <x v="240"/>
    <s v="SVP Husqvarna"/>
    <x v="0"/>
    <x v="3"/>
    <x v="1735"/>
  </r>
  <r>
    <x v="240"/>
    <s v="SVP Husqvarna"/>
    <x v="0"/>
    <x v="4"/>
    <x v="1736"/>
  </r>
  <r>
    <x v="240"/>
    <s v="SVP Husqvarna"/>
    <x v="0"/>
    <x v="5"/>
    <x v="1737"/>
  </r>
  <r>
    <x v="240"/>
    <s v="SVP Husqvarna"/>
    <x v="0"/>
    <x v="6"/>
    <x v="1738"/>
  </r>
  <r>
    <x v="240"/>
    <s v="SVP Husqvarna"/>
    <x v="0"/>
    <x v="7"/>
    <x v="1739"/>
  </r>
  <r>
    <x v="240"/>
    <s v="SVP Husqvarna"/>
    <x v="0"/>
    <x v="8"/>
    <x v="1740"/>
  </r>
  <r>
    <x v="240"/>
    <s v="SVP Husqvarna"/>
    <x v="0"/>
    <x v="9"/>
    <x v="1741"/>
  </r>
  <r>
    <x v="240"/>
    <s v="SVP Husqvarna"/>
    <x v="1"/>
    <x v="10"/>
    <x v="1742"/>
  </r>
  <r>
    <x v="240"/>
    <s v="SVP Husqvarna"/>
    <x v="1"/>
    <x v="11"/>
    <x v="1743"/>
  </r>
  <r>
    <x v="240"/>
    <s v="SVP Husqvarna"/>
    <x v="1"/>
    <x v="0"/>
    <x v="1744"/>
  </r>
  <r>
    <x v="240"/>
    <s v="SVP Husqvarna"/>
    <x v="1"/>
    <x v="1"/>
    <x v="1745"/>
  </r>
  <r>
    <x v="240"/>
    <s v="SVP Husqvarna"/>
    <x v="1"/>
    <x v="2"/>
    <x v="1746"/>
  </r>
  <r>
    <x v="240"/>
    <s v="SVP Husqvarna"/>
    <x v="1"/>
    <x v="3"/>
    <x v="1747"/>
  </r>
  <r>
    <x v="241"/>
    <s v="Carters"/>
    <x v="0"/>
    <x v="0"/>
    <x v="90"/>
  </r>
  <r>
    <x v="241"/>
    <s v="Carters"/>
    <x v="0"/>
    <x v="1"/>
    <x v="939"/>
  </r>
  <r>
    <x v="241"/>
    <s v="Carters"/>
    <x v="0"/>
    <x v="2"/>
    <x v="32"/>
  </r>
  <r>
    <x v="241"/>
    <s v="Carters"/>
    <x v="0"/>
    <x v="3"/>
    <x v="258"/>
  </r>
  <r>
    <x v="241"/>
    <s v="Carters"/>
    <x v="0"/>
    <x v="4"/>
    <x v="16"/>
  </r>
  <r>
    <x v="241"/>
    <s v="Carters"/>
    <x v="0"/>
    <x v="5"/>
    <x v="148"/>
  </r>
  <r>
    <x v="241"/>
    <s v="Carters"/>
    <x v="0"/>
    <x v="6"/>
    <x v="63"/>
  </r>
  <r>
    <x v="241"/>
    <s v="Carters"/>
    <x v="0"/>
    <x v="7"/>
    <x v="935"/>
  </r>
  <r>
    <x v="241"/>
    <s v="Carters"/>
    <x v="0"/>
    <x v="8"/>
    <x v="35"/>
  </r>
  <r>
    <x v="241"/>
    <s v="Carters"/>
    <x v="0"/>
    <x v="9"/>
    <x v="253"/>
  </r>
  <r>
    <x v="241"/>
    <s v="Carters"/>
    <x v="1"/>
    <x v="10"/>
    <x v="20"/>
  </r>
  <r>
    <x v="241"/>
    <s v="Carters"/>
    <x v="1"/>
    <x v="11"/>
    <x v="5"/>
  </r>
  <r>
    <x v="241"/>
    <s v="Carters"/>
    <x v="1"/>
    <x v="0"/>
    <x v="63"/>
  </r>
  <r>
    <x v="241"/>
    <s v="Carters"/>
    <x v="1"/>
    <x v="1"/>
    <x v="20"/>
  </r>
  <r>
    <x v="241"/>
    <s v="Carters"/>
    <x v="1"/>
    <x v="2"/>
    <x v="19"/>
  </r>
  <r>
    <x v="242"/>
    <s v="Canary"/>
    <x v="0"/>
    <x v="0"/>
    <x v="1748"/>
  </r>
  <r>
    <x v="242"/>
    <s v="Canary"/>
    <x v="0"/>
    <x v="1"/>
    <x v="1749"/>
  </r>
  <r>
    <x v="242"/>
    <s v="Canary"/>
    <x v="0"/>
    <x v="2"/>
    <x v="1750"/>
  </r>
  <r>
    <x v="242"/>
    <s v="Canary"/>
    <x v="0"/>
    <x v="3"/>
    <x v="1751"/>
  </r>
  <r>
    <x v="242"/>
    <s v="Canary"/>
    <x v="0"/>
    <x v="4"/>
    <x v="1752"/>
  </r>
  <r>
    <x v="242"/>
    <s v="Canary"/>
    <x v="0"/>
    <x v="5"/>
    <x v="1753"/>
  </r>
  <r>
    <x v="242"/>
    <s v="Canary"/>
    <x v="0"/>
    <x v="6"/>
    <x v="1754"/>
  </r>
  <r>
    <x v="242"/>
    <s v="Canary"/>
    <x v="0"/>
    <x v="7"/>
    <x v="1755"/>
  </r>
  <r>
    <x v="242"/>
    <s v="Canary"/>
    <x v="0"/>
    <x v="8"/>
    <x v="1756"/>
  </r>
  <r>
    <x v="242"/>
    <s v="Canary"/>
    <x v="0"/>
    <x v="9"/>
    <x v="924"/>
  </r>
  <r>
    <x v="242"/>
    <s v="Canary"/>
    <x v="1"/>
    <x v="10"/>
    <x v="939"/>
  </r>
  <r>
    <x v="242"/>
    <s v="Canary"/>
    <x v="1"/>
    <x v="11"/>
    <x v="220"/>
  </r>
  <r>
    <x v="242"/>
    <s v="Canary"/>
    <x v="1"/>
    <x v="0"/>
    <x v="216"/>
  </r>
  <r>
    <x v="242"/>
    <s v="Canary"/>
    <x v="1"/>
    <x v="1"/>
    <x v="253"/>
  </r>
  <r>
    <x v="242"/>
    <s v="Canary"/>
    <x v="1"/>
    <x v="2"/>
    <x v="22"/>
  </r>
  <r>
    <x v="243"/>
    <s v="Soylent"/>
    <x v="0"/>
    <x v="0"/>
    <x v="1757"/>
  </r>
  <r>
    <x v="243"/>
    <s v="Soylent"/>
    <x v="0"/>
    <x v="1"/>
    <x v="1758"/>
  </r>
  <r>
    <x v="243"/>
    <s v="Soylent"/>
    <x v="0"/>
    <x v="2"/>
    <x v="1759"/>
  </r>
  <r>
    <x v="243"/>
    <s v="Soylent"/>
    <x v="0"/>
    <x v="3"/>
    <x v="1760"/>
  </r>
  <r>
    <x v="243"/>
    <s v="Soylent"/>
    <x v="0"/>
    <x v="4"/>
    <x v="1761"/>
  </r>
  <r>
    <x v="243"/>
    <s v="Soylent"/>
    <x v="0"/>
    <x v="5"/>
    <x v="1762"/>
  </r>
  <r>
    <x v="243"/>
    <s v="Soylent"/>
    <x v="0"/>
    <x v="6"/>
    <x v="1763"/>
  </r>
  <r>
    <x v="243"/>
    <s v="Soylent"/>
    <x v="0"/>
    <x v="7"/>
    <x v="1764"/>
  </r>
  <r>
    <x v="243"/>
    <s v="Soylent"/>
    <x v="0"/>
    <x v="8"/>
    <x v="1765"/>
  </r>
  <r>
    <x v="243"/>
    <s v="Soylent"/>
    <x v="0"/>
    <x v="9"/>
    <x v="1766"/>
  </r>
  <r>
    <x v="243"/>
    <s v="Soylent"/>
    <x v="1"/>
    <x v="10"/>
    <x v="1767"/>
  </r>
  <r>
    <x v="243"/>
    <s v="Soylent"/>
    <x v="1"/>
    <x v="11"/>
    <x v="1768"/>
  </r>
  <r>
    <x v="243"/>
    <s v="Soylent"/>
    <x v="1"/>
    <x v="0"/>
    <x v="1769"/>
  </r>
  <r>
    <x v="243"/>
    <s v="Soylent"/>
    <x v="1"/>
    <x v="1"/>
    <x v="1770"/>
  </r>
  <r>
    <x v="243"/>
    <s v="Soylent"/>
    <x v="1"/>
    <x v="2"/>
    <x v="1771"/>
  </r>
  <r>
    <x v="243"/>
    <s v="Soylent"/>
    <x v="1"/>
    <x v="3"/>
    <x v="1772"/>
  </r>
  <r>
    <x v="244"/>
    <s v="Daily Burn"/>
    <x v="0"/>
    <x v="0"/>
    <x v="1773"/>
  </r>
  <r>
    <x v="244"/>
    <s v="Daily Burn"/>
    <x v="0"/>
    <x v="1"/>
    <x v="1774"/>
  </r>
  <r>
    <x v="244"/>
    <s v="Daily Burn"/>
    <x v="0"/>
    <x v="2"/>
    <x v="1775"/>
  </r>
  <r>
    <x v="244"/>
    <s v="Daily Burn"/>
    <x v="0"/>
    <x v="3"/>
    <x v="1405"/>
  </r>
  <r>
    <x v="244"/>
    <s v="Daily Burn"/>
    <x v="0"/>
    <x v="4"/>
    <x v="1776"/>
  </r>
  <r>
    <x v="244"/>
    <s v="Daily Burn"/>
    <x v="0"/>
    <x v="5"/>
    <x v="14"/>
  </r>
  <r>
    <x v="244"/>
    <s v="Daily Burn"/>
    <x v="0"/>
    <x v="6"/>
    <x v="1777"/>
  </r>
  <r>
    <x v="244"/>
    <s v="Daily Burn"/>
    <x v="0"/>
    <x v="7"/>
    <x v="64"/>
  </r>
  <r>
    <x v="244"/>
    <s v="Daily Burn"/>
    <x v="0"/>
    <x v="8"/>
    <x v="1778"/>
  </r>
  <r>
    <x v="244"/>
    <s v="Daily Burn"/>
    <x v="0"/>
    <x v="9"/>
    <x v="715"/>
  </r>
  <r>
    <x v="244"/>
    <s v="Daily Burn"/>
    <x v="1"/>
    <x v="10"/>
    <x v="88"/>
  </r>
  <r>
    <x v="244"/>
    <s v="Daily Burn"/>
    <x v="1"/>
    <x v="11"/>
    <x v="36"/>
  </r>
  <r>
    <x v="244"/>
    <s v="Daily Burn"/>
    <x v="1"/>
    <x v="0"/>
    <x v="279"/>
  </r>
  <r>
    <x v="244"/>
    <s v="Daily Burn"/>
    <x v="1"/>
    <x v="1"/>
    <x v="1482"/>
  </r>
  <r>
    <x v="244"/>
    <s v="Daily Burn"/>
    <x v="1"/>
    <x v="2"/>
    <x v="11"/>
  </r>
  <r>
    <x v="245"/>
    <s v="SVP - Singer"/>
    <x v="0"/>
    <x v="0"/>
    <x v="257"/>
  </r>
  <r>
    <x v="245"/>
    <s v="SVP - Singer"/>
    <x v="0"/>
    <x v="1"/>
    <x v="18"/>
  </r>
  <r>
    <x v="245"/>
    <s v="SVP - Singer"/>
    <x v="0"/>
    <x v="2"/>
    <x v="935"/>
  </r>
  <r>
    <x v="245"/>
    <s v="SVP - Singer"/>
    <x v="0"/>
    <x v="3"/>
    <x v="21"/>
  </r>
  <r>
    <x v="245"/>
    <s v="SVP - Singer"/>
    <x v="0"/>
    <x v="4"/>
    <x v="37"/>
  </r>
  <r>
    <x v="245"/>
    <s v="SVP - Singer"/>
    <x v="0"/>
    <x v="5"/>
    <x v="11"/>
  </r>
  <r>
    <x v="245"/>
    <s v="SVP - Singer"/>
    <x v="0"/>
    <x v="6"/>
    <x v="18"/>
  </r>
  <r>
    <x v="245"/>
    <s v="SVP - Singer"/>
    <x v="0"/>
    <x v="7"/>
    <x v="491"/>
  </r>
  <r>
    <x v="245"/>
    <s v="SVP - Singer"/>
    <x v="0"/>
    <x v="8"/>
    <x v="491"/>
  </r>
  <r>
    <x v="245"/>
    <s v="SVP - Singer"/>
    <x v="0"/>
    <x v="9"/>
    <x v="22"/>
  </r>
  <r>
    <x v="245"/>
    <s v="SVP - Singer"/>
    <x v="1"/>
    <x v="10"/>
    <x v="19"/>
  </r>
  <r>
    <x v="245"/>
    <s v="SVP - Singer"/>
    <x v="1"/>
    <x v="11"/>
    <x v="148"/>
  </r>
  <r>
    <x v="245"/>
    <s v="SVP - Singer"/>
    <x v="1"/>
    <x v="0"/>
    <x v="4"/>
  </r>
  <r>
    <x v="245"/>
    <s v="SVP - Singer"/>
    <x v="1"/>
    <x v="1"/>
    <x v="22"/>
  </r>
  <r>
    <x v="245"/>
    <s v="SVP - Singer"/>
    <x v="1"/>
    <x v="2"/>
    <x v="4"/>
  </r>
  <r>
    <x v="246"/>
    <s v="LeTote"/>
    <x v="1"/>
    <x v="10"/>
    <x v="1"/>
  </r>
  <r>
    <x v="247"/>
    <s v="BKMedia Guardian Life"/>
    <x v="0"/>
    <x v="0"/>
    <x v="902"/>
  </r>
  <r>
    <x v="247"/>
    <s v="BKMedia Guardian Life"/>
    <x v="0"/>
    <x v="1"/>
    <x v="1779"/>
  </r>
  <r>
    <x v="247"/>
    <s v="BKMedia Guardian Life"/>
    <x v="0"/>
    <x v="2"/>
    <x v="1780"/>
  </r>
  <r>
    <x v="247"/>
    <s v="BKMedia Guardian Life"/>
    <x v="0"/>
    <x v="3"/>
    <x v="1781"/>
  </r>
  <r>
    <x v="247"/>
    <s v="BKMedia Guardian Life"/>
    <x v="0"/>
    <x v="4"/>
    <x v="1782"/>
  </r>
  <r>
    <x v="247"/>
    <s v="BKMedia Guardian Life"/>
    <x v="0"/>
    <x v="5"/>
    <x v="1783"/>
  </r>
  <r>
    <x v="247"/>
    <s v="BKMedia Guardian Life"/>
    <x v="0"/>
    <x v="6"/>
    <x v="1784"/>
  </r>
  <r>
    <x v="247"/>
    <s v="BKMedia Guardian Life"/>
    <x v="0"/>
    <x v="7"/>
    <x v="1785"/>
  </r>
  <r>
    <x v="247"/>
    <s v="BKMedia Guardian Life"/>
    <x v="0"/>
    <x v="8"/>
    <x v="1786"/>
  </r>
  <r>
    <x v="247"/>
    <s v="BKMedia Guardian Life"/>
    <x v="0"/>
    <x v="9"/>
    <x v="1787"/>
  </r>
  <r>
    <x v="247"/>
    <s v="BKMedia Guardian Life"/>
    <x v="1"/>
    <x v="10"/>
    <x v="1788"/>
  </r>
  <r>
    <x v="247"/>
    <s v="BKMedia Guardian Life"/>
    <x v="1"/>
    <x v="11"/>
    <x v="1789"/>
  </r>
  <r>
    <x v="247"/>
    <s v="BKMedia Guardian Life"/>
    <x v="1"/>
    <x v="0"/>
    <x v="1790"/>
  </r>
  <r>
    <x v="247"/>
    <s v="BKMedia Guardian Life"/>
    <x v="1"/>
    <x v="1"/>
    <x v="1791"/>
  </r>
  <r>
    <x v="247"/>
    <s v="BKMedia Guardian Life"/>
    <x v="1"/>
    <x v="2"/>
    <x v="1792"/>
  </r>
  <r>
    <x v="247"/>
    <s v="BKMedia Guardian Life"/>
    <x v="1"/>
    <x v="3"/>
    <x v="1793"/>
  </r>
  <r>
    <x v="248"/>
    <s v="Prove It Arctic Cat"/>
    <x v="0"/>
    <x v="2"/>
    <x v="23"/>
  </r>
  <r>
    <x v="248"/>
    <s v="Prove It Arctic Cat"/>
    <x v="0"/>
    <x v="3"/>
    <x v="0"/>
  </r>
  <r>
    <x v="248"/>
    <s v="Prove It Arctic Cat"/>
    <x v="0"/>
    <x v="5"/>
    <x v="1"/>
  </r>
  <r>
    <x v="248"/>
    <s v="Prove It Arctic Cat"/>
    <x v="0"/>
    <x v="6"/>
    <x v="1"/>
  </r>
  <r>
    <x v="248"/>
    <s v="Prove It Arctic Cat"/>
    <x v="0"/>
    <x v="7"/>
    <x v="0"/>
  </r>
  <r>
    <x v="248"/>
    <s v="Prove It Arctic Cat"/>
    <x v="0"/>
    <x v="8"/>
    <x v="1"/>
  </r>
  <r>
    <x v="248"/>
    <s v="Prove It Arctic Cat"/>
    <x v="1"/>
    <x v="0"/>
    <x v="0"/>
  </r>
  <r>
    <x v="248"/>
    <s v="Prove It Arctic Cat"/>
    <x v="1"/>
    <x v="1"/>
    <x v="23"/>
  </r>
  <r>
    <x v="248"/>
    <s v="Prove It Arctic Cat"/>
    <x v="1"/>
    <x v="2"/>
    <x v="0"/>
  </r>
  <r>
    <x v="249"/>
    <s v="Adorama"/>
    <x v="0"/>
    <x v="0"/>
    <x v="1794"/>
  </r>
  <r>
    <x v="249"/>
    <s v="Adorama"/>
    <x v="0"/>
    <x v="1"/>
    <x v="1795"/>
  </r>
  <r>
    <x v="249"/>
    <s v="Adorama"/>
    <x v="0"/>
    <x v="2"/>
    <x v="1796"/>
  </r>
  <r>
    <x v="249"/>
    <s v="Adorama"/>
    <x v="0"/>
    <x v="3"/>
    <x v="1797"/>
  </r>
  <r>
    <x v="249"/>
    <s v="Adorama"/>
    <x v="0"/>
    <x v="4"/>
    <x v="1798"/>
  </r>
  <r>
    <x v="249"/>
    <s v="Adorama"/>
    <x v="0"/>
    <x v="5"/>
    <x v="1799"/>
  </r>
  <r>
    <x v="249"/>
    <s v="Adorama"/>
    <x v="0"/>
    <x v="6"/>
    <x v="1800"/>
  </r>
  <r>
    <x v="249"/>
    <s v="Adorama"/>
    <x v="0"/>
    <x v="7"/>
    <x v="1801"/>
  </r>
  <r>
    <x v="249"/>
    <s v="Adorama"/>
    <x v="0"/>
    <x v="8"/>
    <x v="1802"/>
  </r>
  <r>
    <x v="249"/>
    <s v="Adorama"/>
    <x v="0"/>
    <x v="9"/>
    <x v="1803"/>
  </r>
  <r>
    <x v="249"/>
    <s v="Adorama"/>
    <x v="1"/>
    <x v="10"/>
    <x v="1804"/>
  </r>
  <r>
    <x v="249"/>
    <s v="Adorama"/>
    <x v="1"/>
    <x v="11"/>
    <x v="1805"/>
  </r>
  <r>
    <x v="249"/>
    <s v="Adorama"/>
    <x v="1"/>
    <x v="0"/>
    <x v="1806"/>
  </r>
  <r>
    <x v="249"/>
    <s v="Adorama"/>
    <x v="1"/>
    <x v="1"/>
    <x v="1807"/>
  </r>
  <r>
    <x v="249"/>
    <s v="Adorama"/>
    <x v="1"/>
    <x v="2"/>
    <x v="1808"/>
  </r>
  <r>
    <x v="249"/>
    <s v="Adorama"/>
    <x v="1"/>
    <x v="3"/>
    <x v="1809"/>
  </r>
  <r>
    <x v="250"/>
    <s v="Pop Chart Labs"/>
    <x v="0"/>
    <x v="0"/>
    <x v="1810"/>
  </r>
  <r>
    <x v="250"/>
    <s v="Pop Chart Labs"/>
    <x v="0"/>
    <x v="1"/>
    <x v="1811"/>
  </r>
  <r>
    <x v="250"/>
    <s v="Pop Chart Labs"/>
    <x v="0"/>
    <x v="2"/>
    <x v="1812"/>
  </r>
  <r>
    <x v="250"/>
    <s v="Pop Chart Labs"/>
    <x v="0"/>
    <x v="3"/>
    <x v="1813"/>
  </r>
  <r>
    <x v="250"/>
    <s v="Pop Chart Labs"/>
    <x v="0"/>
    <x v="4"/>
    <x v="1814"/>
  </r>
  <r>
    <x v="250"/>
    <s v="Pop Chart Labs"/>
    <x v="0"/>
    <x v="5"/>
    <x v="1815"/>
  </r>
  <r>
    <x v="250"/>
    <s v="Pop Chart Labs"/>
    <x v="0"/>
    <x v="6"/>
    <x v="1816"/>
  </r>
  <r>
    <x v="250"/>
    <s v="Pop Chart Labs"/>
    <x v="0"/>
    <x v="7"/>
    <x v="1817"/>
  </r>
  <r>
    <x v="250"/>
    <s v="Pop Chart Labs"/>
    <x v="0"/>
    <x v="8"/>
    <x v="1818"/>
  </r>
  <r>
    <x v="250"/>
    <s v="Pop Chart Labs"/>
    <x v="0"/>
    <x v="9"/>
    <x v="1819"/>
  </r>
  <r>
    <x v="250"/>
    <s v="Pop Chart Labs"/>
    <x v="1"/>
    <x v="10"/>
    <x v="1820"/>
  </r>
  <r>
    <x v="250"/>
    <s v="Pop Chart Labs"/>
    <x v="1"/>
    <x v="11"/>
    <x v="1821"/>
  </r>
  <r>
    <x v="250"/>
    <s v="Pop Chart Labs"/>
    <x v="1"/>
    <x v="0"/>
    <x v="1822"/>
  </r>
  <r>
    <x v="250"/>
    <s v="Pop Chart Labs"/>
    <x v="1"/>
    <x v="1"/>
    <x v="1823"/>
  </r>
  <r>
    <x v="250"/>
    <s v="Pop Chart Labs"/>
    <x v="1"/>
    <x v="2"/>
    <x v="1824"/>
  </r>
  <r>
    <x v="250"/>
    <s v="Pop Chart Labs"/>
    <x v="1"/>
    <x v="3"/>
    <x v="1671"/>
  </r>
  <r>
    <x v="251"/>
    <s v="Chefd"/>
    <x v="0"/>
    <x v="0"/>
    <x v="2"/>
  </r>
  <r>
    <x v="251"/>
    <s v="Chefd"/>
    <x v="0"/>
    <x v="1"/>
    <x v="23"/>
  </r>
  <r>
    <x v="251"/>
    <s v="Chefd"/>
    <x v="0"/>
    <x v="2"/>
    <x v="1"/>
  </r>
  <r>
    <x v="251"/>
    <s v="Chefd"/>
    <x v="0"/>
    <x v="3"/>
    <x v="0"/>
  </r>
  <r>
    <x v="251"/>
    <s v="Chefd"/>
    <x v="0"/>
    <x v="6"/>
    <x v="0"/>
  </r>
  <r>
    <x v="251"/>
    <s v="Chefd"/>
    <x v="1"/>
    <x v="0"/>
    <x v="1"/>
  </r>
  <r>
    <x v="251"/>
    <s v="Chefd"/>
    <x v="1"/>
    <x v="2"/>
    <x v="1"/>
  </r>
  <r>
    <x v="252"/>
    <s v="Expedia"/>
    <x v="0"/>
    <x v="0"/>
    <x v="1825"/>
  </r>
  <r>
    <x v="252"/>
    <s v="Expedia"/>
    <x v="0"/>
    <x v="1"/>
    <x v="1826"/>
  </r>
  <r>
    <x v="252"/>
    <s v="Expedia"/>
    <x v="0"/>
    <x v="2"/>
    <x v="1827"/>
  </r>
  <r>
    <x v="252"/>
    <s v="Expedia"/>
    <x v="0"/>
    <x v="3"/>
    <x v="1828"/>
  </r>
  <r>
    <x v="252"/>
    <s v="Expedia"/>
    <x v="0"/>
    <x v="4"/>
    <x v="1829"/>
  </r>
  <r>
    <x v="252"/>
    <s v="Expedia"/>
    <x v="0"/>
    <x v="5"/>
    <x v="1830"/>
  </r>
  <r>
    <x v="252"/>
    <s v="Expedia"/>
    <x v="0"/>
    <x v="6"/>
    <x v="1831"/>
  </r>
  <r>
    <x v="252"/>
    <s v="Expedia"/>
    <x v="0"/>
    <x v="7"/>
    <x v="1832"/>
  </r>
  <r>
    <x v="252"/>
    <s v="Expedia"/>
    <x v="0"/>
    <x v="8"/>
    <x v="1778"/>
  </r>
  <r>
    <x v="252"/>
    <s v="Expedia"/>
    <x v="0"/>
    <x v="9"/>
    <x v="65"/>
  </r>
  <r>
    <x v="252"/>
    <s v="Expedia"/>
    <x v="1"/>
    <x v="10"/>
    <x v="1554"/>
  </r>
  <r>
    <x v="252"/>
    <s v="Expedia"/>
    <x v="1"/>
    <x v="11"/>
    <x v="281"/>
  </r>
  <r>
    <x v="252"/>
    <s v="Expedia"/>
    <x v="1"/>
    <x v="0"/>
    <x v="260"/>
  </r>
  <r>
    <x v="252"/>
    <s v="Expedia"/>
    <x v="1"/>
    <x v="1"/>
    <x v="32"/>
  </r>
  <r>
    <x v="252"/>
    <s v="Expedia"/>
    <x v="1"/>
    <x v="2"/>
    <x v="12"/>
  </r>
  <r>
    <x v="252"/>
    <s v="Expedia"/>
    <x v="1"/>
    <x v="3"/>
    <x v="23"/>
  </r>
  <r>
    <x v="253"/>
    <s v="BHLDN"/>
    <x v="0"/>
    <x v="0"/>
    <x v="1833"/>
  </r>
  <r>
    <x v="253"/>
    <s v="BHLDN"/>
    <x v="0"/>
    <x v="1"/>
    <x v="1834"/>
  </r>
  <r>
    <x v="253"/>
    <s v="BHLDN"/>
    <x v="0"/>
    <x v="2"/>
    <x v="1835"/>
  </r>
  <r>
    <x v="253"/>
    <s v="BHLDN"/>
    <x v="0"/>
    <x v="3"/>
    <x v="1836"/>
  </r>
  <r>
    <x v="253"/>
    <s v="BHLDN"/>
    <x v="0"/>
    <x v="4"/>
    <x v="466"/>
  </r>
  <r>
    <x v="253"/>
    <s v="BHLDN"/>
    <x v="0"/>
    <x v="5"/>
    <x v="471"/>
  </r>
  <r>
    <x v="253"/>
    <s v="BHLDN"/>
    <x v="0"/>
    <x v="6"/>
    <x v="1837"/>
  </r>
  <r>
    <x v="253"/>
    <s v="BHLDN"/>
    <x v="0"/>
    <x v="7"/>
    <x v="88"/>
  </r>
  <r>
    <x v="253"/>
    <s v="BHLDN"/>
    <x v="0"/>
    <x v="8"/>
    <x v="65"/>
  </r>
  <r>
    <x v="253"/>
    <s v="BHLDN"/>
    <x v="0"/>
    <x v="9"/>
    <x v="37"/>
  </r>
  <r>
    <x v="253"/>
    <s v="BHLDN"/>
    <x v="1"/>
    <x v="10"/>
    <x v="37"/>
  </r>
  <r>
    <x v="253"/>
    <s v="BHLDN"/>
    <x v="1"/>
    <x v="11"/>
    <x v="104"/>
  </r>
  <r>
    <x v="253"/>
    <s v="BHLDN"/>
    <x v="1"/>
    <x v="0"/>
    <x v="35"/>
  </r>
  <r>
    <x v="253"/>
    <s v="BHLDN"/>
    <x v="1"/>
    <x v="1"/>
    <x v="254"/>
  </r>
  <r>
    <x v="253"/>
    <s v="BHLDN"/>
    <x v="1"/>
    <x v="2"/>
    <x v="103"/>
  </r>
  <r>
    <x v="254"/>
    <s v="Tentrr"/>
    <x v="0"/>
    <x v="0"/>
    <x v="1"/>
  </r>
  <r>
    <x v="254"/>
    <s v="Tentrr"/>
    <x v="0"/>
    <x v="2"/>
    <x v="0"/>
  </r>
  <r>
    <x v="254"/>
    <s v="Tentrr"/>
    <x v="1"/>
    <x v="0"/>
    <x v="0"/>
  </r>
  <r>
    <x v="255"/>
    <s v="Mindgruve"/>
    <x v="0"/>
    <x v="0"/>
    <x v="1838"/>
  </r>
  <r>
    <x v="255"/>
    <s v="Mindgruve"/>
    <x v="0"/>
    <x v="1"/>
    <x v="1839"/>
  </r>
  <r>
    <x v="255"/>
    <s v="Mindgruve"/>
    <x v="0"/>
    <x v="2"/>
    <x v="1840"/>
  </r>
  <r>
    <x v="255"/>
    <s v="Mindgruve"/>
    <x v="0"/>
    <x v="3"/>
    <x v="1841"/>
  </r>
  <r>
    <x v="255"/>
    <s v="Mindgruve"/>
    <x v="0"/>
    <x v="4"/>
    <x v="1842"/>
  </r>
  <r>
    <x v="255"/>
    <s v="Mindgruve"/>
    <x v="0"/>
    <x v="5"/>
    <x v="1843"/>
  </r>
  <r>
    <x v="255"/>
    <s v="Mindgruve"/>
    <x v="0"/>
    <x v="6"/>
    <x v="1844"/>
  </r>
  <r>
    <x v="255"/>
    <s v="Mindgruve"/>
    <x v="0"/>
    <x v="7"/>
    <x v="1845"/>
  </r>
  <r>
    <x v="255"/>
    <s v="Mindgruve"/>
    <x v="0"/>
    <x v="8"/>
    <x v="1846"/>
  </r>
  <r>
    <x v="255"/>
    <s v="Mindgruve"/>
    <x v="0"/>
    <x v="9"/>
    <x v="1847"/>
  </r>
  <r>
    <x v="255"/>
    <s v="Mindgruve"/>
    <x v="1"/>
    <x v="10"/>
    <x v="1848"/>
  </r>
  <r>
    <x v="255"/>
    <s v="Mindgruve"/>
    <x v="1"/>
    <x v="11"/>
    <x v="1849"/>
  </r>
  <r>
    <x v="255"/>
    <s v="Mindgruve"/>
    <x v="1"/>
    <x v="0"/>
    <x v="1850"/>
  </r>
  <r>
    <x v="255"/>
    <s v="Mindgruve"/>
    <x v="1"/>
    <x v="1"/>
    <x v="1851"/>
  </r>
  <r>
    <x v="255"/>
    <s v="Mindgruve"/>
    <x v="1"/>
    <x v="2"/>
    <x v="1832"/>
  </r>
  <r>
    <x v="255"/>
    <s v="Mindgruve"/>
    <x v="1"/>
    <x v="3"/>
    <x v="23"/>
  </r>
  <r>
    <x v="256"/>
    <s v="Coyuchi"/>
    <x v="0"/>
    <x v="5"/>
    <x v="1"/>
  </r>
  <r>
    <x v="256"/>
    <s v="Coyuchi"/>
    <x v="1"/>
    <x v="1"/>
    <x v="23"/>
  </r>
  <r>
    <x v="257"/>
    <s v="Sandvik - Early Moments"/>
    <x v="0"/>
    <x v="0"/>
    <x v="1852"/>
  </r>
  <r>
    <x v="257"/>
    <s v="Sandvik - Early Moments"/>
    <x v="0"/>
    <x v="1"/>
    <x v="1853"/>
  </r>
  <r>
    <x v="257"/>
    <s v="Sandvik - Early Moments"/>
    <x v="0"/>
    <x v="2"/>
    <x v="1854"/>
  </r>
  <r>
    <x v="257"/>
    <s v="Sandvik - Early Moments"/>
    <x v="0"/>
    <x v="3"/>
    <x v="1855"/>
  </r>
  <r>
    <x v="257"/>
    <s v="Sandvik - Early Moments"/>
    <x v="0"/>
    <x v="4"/>
    <x v="1856"/>
  </r>
  <r>
    <x v="257"/>
    <s v="Sandvik - Early Moments"/>
    <x v="0"/>
    <x v="5"/>
    <x v="1857"/>
  </r>
  <r>
    <x v="257"/>
    <s v="Sandvik - Early Moments"/>
    <x v="0"/>
    <x v="6"/>
    <x v="1858"/>
  </r>
  <r>
    <x v="257"/>
    <s v="Sandvik - Early Moments"/>
    <x v="0"/>
    <x v="7"/>
    <x v="1859"/>
  </r>
  <r>
    <x v="257"/>
    <s v="Sandvik - Early Moments"/>
    <x v="0"/>
    <x v="8"/>
    <x v="1860"/>
  </r>
  <r>
    <x v="257"/>
    <s v="Sandvik - Early Moments"/>
    <x v="0"/>
    <x v="9"/>
    <x v="1861"/>
  </r>
  <r>
    <x v="257"/>
    <s v="Sandvik - Early Moments"/>
    <x v="1"/>
    <x v="10"/>
    <x v="1862"/>
  </r>
  <r>
    <x v="257"/>
    <s v="Sandvik - Early Moments"/>
    <x v="1"/>
    <x v="11"/>
    <x v="1863"/>
  </r>
  <r>
    <x v="257"/>
    <s v="Sandvik - Early Moments"/>
    <x v="1"/>
    <x v="0"/>
    <x v="1864"/>
  </r>
  <r>
    <x v="257"/>
    <s v="Sandvik - Early Moments"/>
    <x v="1"/>
    <x v="1"/>
    <x v="1865"/>
  </r>
  <r>
    <x v="257"/>
    <s v="Sandvik - Early Moments"/>
    <x v="1"/>
    <x v="2"/>
    <x v="1866"/>
  </r>
  <r>
    <x v="257"/>
    <s v="Sandvik - Early Moments"/>
    <x v="1"/>
    <x v="3"/>
    <x v="1867"/>
  </r>
  <r>
    <x v="258"/>
    <s v="Boll and Branch"/>
    <x v="0"/>
    <x v="0"/>
    <x v="1868"/>
  </r>
  <r>
    <x v="258"/>
    <s v="Boll and Branch"/>
    <x v="0"/>
    <x v="1"/>
    <x v="1869"/>
  </r>
  <r>
    <x v="258"/>
    <s v="Boll and Branch"/>
    <x v="0"/>
    <x v="2"/>
    <x v="1870"/>
  </r>
  <r>
    <x v="258"/>
    <s v="Boll and Branch"/>
    <x v="0"/>
    <x v="3"/>
    <x v="1871"/>
  </r>
  <r>
    <x v="258"/>
    <s v="Boll and Branch"/>
    <x v="0"/>
    <x v="4"/>
    <x v="1872"/>
  </r>
  <r>
    <x v="258"/>
    <s v="Boll and Branch"/>
    <x v="0"/>
    <x v="5"/>
    <x v="1873"/>
  </r>
  <r>
    <x v="258"/>
    <s v="Boll and Branch"/>
    <x v="0"/>
    <x v="6"/>
    <x v="1874"/>
  </r>
  <r>
    <x v="258"/>
    <s v="Boll and Branch"/>
    <x v="0"/>
    <x v="7"/>
    <x v="1875"/>
  </r>
  <r>
    <x v="258"/>
    <s v="Boll and Branch"/>
    <x v="0"/>
    <x v="8"/>
    <x v="1876"/>
  </r>
  <r>
    <x v="258"/>
    <s v="Boll and Branch"/>
    <x v="0"/>
    <x v="9"/>
    <x v="1877"/>
  </r>
  <r>
    <x v="258"/>
    <s v="Boll and Branch"/>
    <x v="1"/>
    <x v="10"/>
    <x v="1878"/>
  </r>
  <r>
    <x v="258"/>
    <s v="Boll and Branch"/>
    <x v="1"/>
    <x v="11"/>
    <x v="1879"/>
  </r>
  <r>
    <x v="258"/>
    <s v="Boll and Branch"/>
    <x v="1"/>
    <x v="0"/>
    <x v="1880"/>
  </r>
  <r>
    <x v="258"/>
    <s v="Boll and Branch"/>
    <x v="1"/>
    <x v="1"/>
    <x v="1881"/>
  </r>
  <r>
    <x v="258"/>
    <s v="Boll and Branch"/>
    <x v="1"/>
    <x v="2"/>
    <x v="1882"/>
  </r>
  <r>
    <x v="258"/>
    <s v="Boll and Branch"/>
    <x v="1"/>
    <x v="3"/>
    <x v="1883"/>
  </r>
  <r>
    <x v="259"/>
    <s v="Aeroflow"/>
    <x v="0"/>
    <x v="0"/>
    <x v="1884"/>
  </r>
  <r>
    <x v="259"/>
    <s v="Aeroflow"/>
    <x v="0"/>
    <x v="1"/>
    <x v="1885"/>
  </r>
  <r>
    <x v="259"/>
    <s v="Aeroflow"/>
    <x v="0"/>
    <x v="2"/>
    <x v="1886"/>
  </r>
  <r>
    <x v="259"/>
    <s v="Aeroflow"/>
    <x v="0"/>
    <x v="3"/>
    <x v="1887"/>
  </r>
  <r>
    <x v="259"/>
    <s v="Aeroflow"/>
    <x v="0"/>
    <x v="4"/>
    <x v="1888"/>
  </r>
  <r>
    <x v="259"/>
    <s v="Aeroflow"/>
    <x v="0"/>
    <x v="5"/>
    <x v="1889"/>
  </r>
  <r>
    <x v="259"/>
    <s v="Aeroflow"/>
    <x v="0"/>
    <x v="6"/>
    <x v="1890"/>
  </r>
  <r>
    <x v="259"/>
    <s v="Aeroflow"/>
    <x v="0"/>
    <x v="7"/>
    <x v="1891"/>
  </r>
  <r>
    <x v="259"/>
    <s v="Aeroflow"/>
    <x v="0"/>
    <x v="8"/>
    <x v="1892"/>
  </r>
  <r>
    <x v="259"/>
    <s v="Aeroflow"/>
    <x v="0"/>
    <x v="9"/>
    <x v="1893"/>
  </r>
  <r>
    <x v="259"/>
    <s v="Aeroflow"/>
    <x v="1"/>
    <x v="10"/>
    <x v="1894"/>
  </r>
  <r>
    <x v="259"/>
    <s v="Aeroflow"/>
    <x v="1"/>
    <x v="11"/>
    <x v="1895"/>
  </r>
  <r>
    <x v="259"/>
    <s v="Aeroflow"/>
    <x v="1"/>
    <x v="0"/>
    <x v="1896"/>
  </r>
  <r>
    <x v="259"/>
    <s v="Aeroflow"/>
    <x v="1"/>
    <x v="1"/>
    <x v="1897"/>
  </r>
  <r>
    <x v="259"/>
    <s v="Aeroflow"/>
    <x v="1"/>
    <x v="2"/>
    <x v="1898"/>
  </r>
  <r>
    <x v="259"/>
    <s v="Aeroflow"/>
    <x v="1"/>
    <x v="3"/>
    <x v="1899"/>
  </r>
  <r>
    <x v="260"/>
    <s v="Sparefoot"/>
    <x v="0"/>
    <x v="0"/>
    <x v="923"/>
  </r>
  <r>
    <x v="260"/>
    <s v="Sparefoot"/>
    <x v="0"/>
    <x v="1"/>
    <x v="1005"/>
  </r>
  <r>
    <x v="260"/>
    <s v="Sparefoot"/>
    <x v="0"/>
    <x v="2"/>
    <x v="714"/>
  </r>
  <r>
    <x v="260"/>
    <s v="Sparefoot"/>
    <x v="0"/>
    <x v="3"/>
    <x v="282"/>
  </r>
  <r>
    <x v="260"/>
    <s v="Sparefoot"/>
    <x v="0"/>
    <x v="4"/>
    <x v="102"/>
  </r>
  <r>
    <x v="260"/>
    <s v="Sparefoot"/>
    <x v="0"/>
    <x v="5"/>
    <x v="218"/>
  </r>
  <r>
    <x v="260"/>
    <s v="Sparefoot"/>
    <x v="0"/>
    <x v="6"/>
    <x v="34"/>
  </r>
  <r>
    <x v="260"/>
    <s v="Sparefoot"/>
    <x v="0"/>
    <x v="7"/>
    <x v="257"/>
  </r>
  <r>
    <x v="260"/>
    <s v="Sparefoot"/>
    <x v="0"/>
    <x v="8"/>
    <x v="220"/>
  </r>
  <r>
    <x v="260"/>
    <s v="Sparefoot"/>
    <x v="0"/>
    <x v="9"/>
    <x v="19"/>
  </r>
  <r>
    <x v="260"/>
    <s v="Sparefoot"/>
    <x v="1"/>
    <x v="10"/>
    <x v="34"/>
  </r>
  <r>
    <x v="260"/>
    <s v="Sparefoot"/>
    <x v="1"/>
    <x v="11"/>
    <x v="69"/>
  </r>
  <r>
    <x v="260"/>
    <s v="Sparefoot"/>
    <x v="1"/>
    <x v="0"/>
    <x v="935"/>
  </r>
  <r>
    <x v="260"/>
    <s v="Sparefoot"/>
    <x v="1"/>
    <x v="1"/>
    <x v="935"/>
  </r>
  <r>
    <x v="260"/>
    <s v="Sparefoot"/>
    <x v="1"/>
    <x v="2"/>
    <x v="2"/>
  </r>
  <r>
    <x v="261"/>
    <s v="Loom and Leaf"/>
    <x v="0"/>
    <x v="0"/>
    <x v="1900"/>
  </r>
  <r>
    <x v="261"/>
    <s v="Loom and Leaf"/>
    <x v="0"/>
    <x v="1"/>
    <x v="1901"/>
  </r>
  <r>
    <x v="261"/>
    <s v="Loom and Leaf"/>
    <x v="0"/>
    <x v="2"/>
    <x v="1902"/>
  </r>
  <r>
    <x v="261"/>
    <s v="Loom and Leaf"/>
    <x v="0"/>
    <x v="3"/>
    <x v="1903"/>
  </r>
  <r>
    <x v="261"/>
    <s v="Loom and Leaf"/>
    <x v="0"/>
    <x v="4"/>
    <x v="1904"/>
  </r>
  <r>
    <x v="261"/>
    <s v="Loom and Leaf"/>
    <x v="0"/>
    <x v="5"/>
    <x v="1905"/>
  </r>
  <r>
    <x v="261"/>
    <s v="Loom and Leaf"/>
    <x v="0"/>
    <x v="6"/>
    <x v="1906"/>
  </r>
  <r>
    <x v="261"/>
    <s v="Loom and Leaf"/>
    <x v="0"/>
    <x v="7"/>
    <x v="1907"/>
  </r>
  <r>
    <x v="261"/>
    <s v="Loom and Leaf"/>
    <x v="0"/>
    <x v="8"/>
    <x v="1908"/>
  </r>
  <r>
    <x v="261"/>
    <s v="Loom and Leaf"/>
    <x v="0"/>
    <x v="9"/>
    <x v="1909"/>
  </r>
  <r>
    <x v="261"/>
    <s v="Loom and Leaf"/>
    <x v="1"/>
    <x v="10"/>
    <x v="1910"/>
  </r>
  <r>
    <x v="261"/>
    <s v="Loom and Leaf"/>
    <x v="1"/>
    <x v="11"/>
    <x v="1911"/>
  </r>
  <r>
    <x v="261"/>
    <s v="Loom and Leaf"/>
    <x v="1"/>
    <x v="0"/>
    <x v="1912"/>
  </r>
  <r>
    <x v="261"/>
    <s v="Loom and Leaf"/>
    <x v="1"/>
    <x v="1"/>
    <x v="1913"/>
  </r>
  <r>
    <x v="261"/>
    <s v="Loom and Leaf"/>
    <x v="1"/>
    <x v="2"/>
    <x v="1914"/>
  </r>
  <r>
    <x v="261"/>
    <s v="Loom and Leaf"/>
    <x v="1"/>
    <x v="3"/>
    <x v="1915"/>
  </r>
  <r>
    <x v="262"/>
    <s v="Zen Haven"/>
    <x v="0"/>
    <x v="0"/>
    <x v="1916"/>
  </r>
  <r>
    <x v="262"/>
    <s v="Zen Haven"/>
    <x v="0"/>
    <x v="1"/>
    <x v="1917"/>
  </r>
  <r>
    <x v="262"/>
    <s v="Zen Haven"/>
    <x v="0"/>
    <x v="2"/>
    <x v="1918"/>
  </r>
  <r>
    <x v="262"/>
    <s v="Zen Haven"/>
    <x v="0"/>
    <x v="3"/>
    <x v="1919"/>
  </r>
  <r>
    <x v="262"/>
    <s v="Zen Haven"/>
    <x v="0"/>
    <x v="4"/>
    <x v="1920"/>
  </r>
  <r>
    <x v="262"/>
    <s v="Zen Haven"/>
    <x v="0"/>
    <x v="5"/>
    <x v="1921"/>
  </r>
  <r>
    <x v="262"/>
    <s v="Zen Haven"/>
    <x v="0"/>
    <x v="6"/>
    <x v="1922"/>
  </r>
  <r>
    <x v="262"/>
    <s v="Zen Haven"/>
    <x v="0"/>
    <x v="7"/>
    <x v="1923"/>
  </r>
  <r>
    <x v="262"/>
    <s v="Zen Haven"/>
    <x v="0"/>
    <x v="8"/>
    <x v="1924"/>
  </r>
  <r>
    <x v="262"/>
    <s v="Zen Haven"/>
    <x v="0"/>
    <x v="9"/>
    <x v="1925"/>
  </r>
  <r>
    <x v="262"/>
    <s v="Zen Haven"/>
    <x v="1"/>
    <x v="10"/>
    <x v="1926"/>
  </r>
  <r>
    <x v="262"/>
    <s v="Zen Haven"/>
    <x v="1"/>
    <x v="11"/>
    <x v="1927"/>
  </r>
  <r>
    <x v="262"/>
    <s v="Zen Haven"/>
    <x v="1"/>
    <x v="0"/>
    <x v="1928"/>
  </r>
  <r>
    <x v="262"/>
    <s v="Zen Haven"/>
    <x v="1"/>
    <x v="1"/>
    <x v="1929"/>
  </r>
  <r>
    <x v="262"/>
    <s v="Zen Haven"/>
    <x v="1"/>
    <x v="2"/>
    <x v="1930"/>
  </r>
  <r>
    <x v="263"/>
    <s v="MGemi"/>
    <x v="0"/>
    <x v="1"/>
    <x v="3"/>
  </r>
  <r>
    <x v="263"/>
    <s v="MGemi"/>
    <x v="0"/>
    <x v="7"/>
    <x v="1"/>
  </r>
  <r>
    <x v="264"/>
    <s v="Dow Jones WSJ"/>
    <x v="0"/>
    <x v="7"/>
    <x v="0"/>
  </r>
  <r>
    <x v="265"/>
    <s v="Brilliant Earth"/>
    <x v="0"/>
    <x v="0"/>
    <x v="21"/>
  </r>
  <r>
    <x v="265"/>
    <s v="Brilliant Earth"/>
    <x v="0"/>
    <x v="1"/>
    <x v="491"/>
  </r>
  <r>
    <x v="265"/>
    <s v="Brilliant Earth"/>
    <x v="0"/>
    <x v="2"/>
    <x v="18"/>
  </r>
  <r>
    <x v="265"/>
    <s v="Brilliant Earth"/>
    <x v="0"/>
    <x v="3"/>
    <x v="16"/>
  </r>
  <r>
    <x v="265"/>
    <s v="Brilliant Earth"/>
    <x v="0"/>
    <x v="4"/>
    <x v="63"/>
  </r>
  <r>
    <x v="265"/>
    <s v="Brilliant Earth"/>
    <x v="0"/>
    <x v="5"/>
    <x v="19"/>
  </r>
  <r>
    <x v="265"/>
    <s v="Brilliant Earth"/>
    <x v="0"/>
    <x v="6"/>
    <x v="24"/>
  </r>
  <r>
    <x v="265"/>
    <s v="Brilliant Earth"/>
    <x v="0"/>
    <x v="7"/>
    <x v="24"/>
  </r>
  <r>
    <x v="265"/>
    <s v="Brilliant Earth"/>
    <x v="0"/>
    <x v="8"/>
    <x v="4"/>
  </r>
  <r>
    <x v="265"/>
    <s v="Brilliant Earth"/>
    <x v="0"/>
    <x v="9"/>
    <x v="3"/>
  </r>
  <r>
    <x v="265"/>
    <s v="Brilliant Earth"/>
    <x v="1"/>
    <x v="10"/>
    <x v="68"/>
  </r>
  <r>
    <x v="265"/>
    <s v="Brilliant Earth"/>
    <x v="1"/>
    <x v="11"/>
    <x v="2"/>
  </r>
  <r>
    <x v="265"/>
    <s v="Brilliant Earth"/>
    <x v="1"/>
    <x v="0"/>
    <x v="20"/>
  </r>
  <r>
    <x v="265"/>
    <s v="Brilliant Earth"/>
    <x v="1"/>
    <x v="1"/>
    <x v="11"/>
  </r>
  <r>
    <x v="265"/>
    <s v="Brilliant Earth"/>
    <x v="1"/>
    <x v="2"/>
    <x v="3"/>
  </r>
  <r>
    <x v="266"/>
    <s v="QVC"/>
    <x v="0"/>
    <x v="4"/>
    <x v="1931"/>
  </r>
  <r>
    <x v="266"/>
    <s v="QVC"/>
    <x v="0"/>
    <x v="5"/>
    <x v="1932"/>
  </r>
  <r>
    <x v="266"/>
    <s v="QVC"/>
    <x v="0"/>
    <x v="6"/>
    <x v="1933"/>
  </r>
  <r>
    <x v="266"/>
    <s v="QVC"/>
    <x v="0"/>
    <x v="7"/>
    <x v="1934"/>
  </r>
  <r>
    <x v="266"/>
    <s v="QVC"/>
    <x v="0"/>
    <x v="8"/>
    <x v="1935"/>
  </r>
  <r>
    <x v="266"/>
    <s v="QVC"/>
    <x v="0"/>
    <x v="9"/>
    <x v="1936"/>
  </r>
  <r>
    <x v="266"/>
    <s v="QVC"/>
    <x v="1"/>
    <x v="10"/>
    <x v="1937"/>
  </r>
  <r>
    <x v="266"/>
    <s v="QVC"/>
    <x v="1"/>
    <x v="11"/>
    <x v="1938"/>
  </r>
  <r>
    <x v="266"/>
    <s v="QVC"/>
    <x v="1"/>
    <x v="0"/>
    <x v="1939"/>
  </r>
  <r>
    <x v="266"/>
    <s v="QVC"/>
    <x v="1"/>
    <x v="1"/>
    <x v="1940"/>
  </r>
  <r>
    <x v="266"/>
    <s v="QVC"/>
    <x v="1"/>
    <x v="2"/>
    <x v="1941"/>
  </r>
  <r>
    <x v="266"/>
    <s v="QVC"/>
    <x v="1"/>
    <x v="3"/>
    <x v="1942"/>
  </r>
  <r>
    <x v="267"/>
    <s v="Athletic Greens"/>
    <x v="0"/>
    <x v="0"/>
    <x v="23"/>
  </r>
  <r>
    <x v="267"/>
    <s v="Athletic Greens"/>
    <x v="0"/>
    <x v="1"/>
    <x v="19"/>
  </r>
  <r>
    <x v="267"/>
    <s v="Athletic Greens"/>
    <x v="0"/>
    <x v="2"/>
    <x v="4"/>
  </r>
  <r>
    <x v="267"/>
    <s v="Athletic Greens"/>
    <x v="0"/>
    <x v="3"/>
    <x v="0"/>
  </r>
  <r>
    <x v="267"/>
    <s v="Athletic Greens"/>
    <x v="0"/>
    <x v="4"/>
    <x v="23"/>
  </r>
  <r>
    <x v="267"/>
    <s v="Athletic Greens"/>
    <x v="1"/>
    <x v="11"/>
    <x v="1"/>
  </r>
  <r>
    <x v="268"/>
    <s v="January Digital - Aether Apparel"/>
    <x v="0"/>
    <x v="0"/>
    <x v="1943"/>
  </r>
  <r>
    <x v="268"/>
    <s v="January Digital - Aether Apparel"/>
    <x v="0"/>
    <x v="1"/>
    <x v="1944"/>
  </r>
  <r>
    <x v="268"/>
    <s v="January Digital - Aether Apparel"/>
    <x v="0"/>
    <x v="2"/>
    <x v="1945"/>
  </r>
  <r>
    <x v="268"/>
    <s v="January Digital - Aether Apparel"/>
    <x v="0"/>
    <x v="3"/>
    <x v="1946"/>
  </r>
  <r>
    <x v="268"/>
    <s v="January Digital - Aether Apparel"/>
    <x v="0"/>
    <x v="4"/>
    <x v="1947"/>
  </r>
  <r>
    <x v="268"/>
    <s v="January Digital - Aether Apparel"/>
    <x v="0"/>
    <x v="5"/>
    <x v="1948"/>
  </r>
  <r>
    <x v="268"/>
    <s v="January Digital - Aether Apparel"/>
    <x v="0"/>
    <x v="6"/>
    <x v="1949"/>
  </r>
  <r>
    <x v="268"/>
    <s v="January Digital - Aether Apparel"/>
    <x v="0"/>
    <x v="7"/>
    <x v="1950"/>
  </r>
  <r>
    <x v="268"/>
    <s v="January Digital - Aether Apparel"/>
    <x v="0"/>
    <x v="8"/>
    <x v="1951"/>
  </r>
  <r>
    <x v="268"/>
    <s v="January Digital - Aether Apparel"/>
    <x v="0"/>
    <x v="9"/>
    <x v="1952"/>
  </r>
  <r>
    <x v="268"/>
    <s v="January Digital - Aether Apparel"/>
    <x v="1"/>
    <x v="10"/>
    <x v="1953"/>
  </r>
  <r>
    <x v="268"/>
    <s v="January Digital - Aether Apparel"/>
    <x v="1"/>
    <x v="11"/>
    <x v="1954"/>
  </r>
  <r>
    <x v="268"/>
    <s v="January Digital - Aether Apparel"/>
    <x v="1"/>
    <x v="0"/>
    <x v="1955"/>
  </r>
  <r>
    <x v="268"/>
    <s v="January Digital - Aether Apparel"/>
    <x v="1"/>
    <x v="1"/>
    <x v="1956"/>
  </r>
  <r>
    <x v="268"/>
    <s v="January Digital - Aether Apparel"/>
    <x v="1"/>
    <x v="2"/>
    <x v="1957"/>
  </r>
  <r>
    <x v="268"/>
    <s v="January Digital - Aether Apparel"/>
    <x v="1"/>
    <x v="3"/>
    <x v="1958"/>
  </r>
  <r>
    <x v="269"/>
    <s v="Tecovas"/>
    <x v="0"/>
    <x v="0"/>
    <x v="4"/>
  </r>
  <r>
    <x v="269"/>
    <s v="Tecovas"/>
    <x v="0"/>
    <x v="1"/>
    <x v="23"/>
  </r>
  <r>
    <x v="269"/>
    <s v="Tecovas"/>
    <x v="0"/>
    <x v="2"/>
    <x v="23"/>
  </r>
  <r>
    <x v="269"/>
    <s v="Tecovas"/>
    <x v="0"/>
    <x v="3"/>
    <x v="1"/>
  </r>
  <r>
    <x v="269"/>
    <s v="Tecovas"/>
    <x v="0"/>
    <x v="5"/>
    <x v="2"/>
  </r>
  <r>
    <x v="269"/>
    <s v="Tecovas"/>
    <x v="0"/>
    <x v="6"/>
    <x v="0"/>
  </r>
  <r>
    <x v="269"/>
    <s v="Tecovas"/>
    <x v="0"/>
    <x v="7"/>
    <x v="0"/>
  </r>
  <r>
    <x v="269"/>
    <s v="Tecovas"/>
    <x v="0"/>
    <x v="8"/>
    <x v="11"/>
  </r>
  <r>
    <x v="269"/>
    <s v="Tecovas"/>
    <x v="0"/>
    <x v="9"/>
    <x v="1"/>
  </r>
  <r>
    <x v="269"/>
    <s v="Tecovas"/>
    <x v="1"/>
    <x v="10"/>
    <x v="0"/>
  </r>
  <r>
    <x v="269"/>
    <s v="Tecovas"/>
    <x v="1"/>
    <x v="11"/>
    <x v="0"/>
  </r>
  <r>
    <x v="269"/>
    <s v="Tecovas"/>
    <x v="1"/>
    <x v="0"/>
    <x v="0"/>
  </r>
  <r>
    <x v="269"/>
    <s v="Tecovas"/>
    <x v="1"/>
    <x v="1"/>
    <x v="1"/>
  </r>
  <r>
    <x v="270"/>
    <s v="Bulletproof"/>
    <x v="0"/>
    <x v="0"/>
    <x v="1959"/>
  </r>
  <r>
    <x v="270"/>
    <s v="Bulletproof"/>
    <x v="0"/>
    <x v="1"/>
    <x v="1960"/>
  </r>
  <r>
    <x v="270"/>
    <s v="Bulletproof"/>
    <x v="0"/>
    <x v="2"/>
    <x v="1961"/>
  </r>
  <r>
    <x v="270"/>
    <s v="Bulletproof"/>
    <x v="0"/>
    <x v="3"/>
    <x v="1962"/>
  </r>
  <r>
    <x v="270"/>
    <s v="Bulletproof"/>
    <x v="0"/>
    <x v="4"/>
    <x v="1963"/>
  </r>
  <r>
    <x v="270"/>
    <s v="Bulletproof"/>
    <x v="0"/>
    <x v="5"/>
    <x v="1964"/>
  </r>
  <r>
    <x v="270"/>
    <s v="Bulletproof"/>
    <x v="0"/>
    <x v="6"/>
    <x v="1965"/>
  </r>
  <r>
    <x v="270"/>
    <s v="Bulletproof"/>
    <x v="0"/>
    <x v="7"/>
    <x v="1966"/>
  </r>
  <r>
    <x v="270"/>
    <s v="Bulletproof"/>
    <x v="0"/>
    <x v="8"/>
    <x v="1967"/>
  </r>
  <r>
    <x v="270"/>
    <s v="Bulletproof"/>
    <x v="0"/>
    <x v="9"/>
    <x v="1968"/>
  </r>
  <r>
    <x v="270"/>
    <s v="Bulletproof"/>
    <x v="1"/>
    <x v="10"/>
    <x v="1969"/>
  </r>
  <r>
    <x v="270"/>
    <s v="Bulletproof"/>
    <x v="1"/>
    <x v="11"/>
    <x v="146"/>
  </r>
  <r>
    <x v="270"/>
    <s v="Bulletproof"/>
    <x v="1"/>
    <x v="0"/>
    <x v="9"/>
  </r>
  <r>
    <x v="270"/>
    <s v="Bulletproof"/>
    <x v="1"/>
    <x v="1"/>
    <x v="782"/>
  </r>
  <r>
    <x v="270"/>
    <s v="Bulletproof"/>
    <x v="1"/>
    <x v="2"/>
    <x v="257"/>
  </r>
  <r>
    <x v="270"/>
    <s v="Bulletproof"/>
    <x v="1"/>
    <x v="3"/>
    <x v="1"/>
  </r>
  <r>
    <x v="271"/>
    <s v="Clarks"/>
    <x v="0"/>
    <x v="0"/>
    <x v="1970"/>
  </r>
  <r>
    <x v="271"/>
    <s v="Clarks"/>
    <x v="0"/>
    <x v="1"/>
    <x v="1971"/>
  </r>
  <r>
    <x v="271"/>
    <s v="Clarks"/>
    <x v="0"/>
    <x v="2"/>
    <x v="1972"/>
  </r>
  <r>
    <x v="271"/>
    <s v="Clarks"/>
    <x v="0"/>
    <x v="3"/>
    <x v="1973"/>
  </r>
  <r>
    <x v="271"/>
    <s v="Clarks"/>
    <x v="0"/>
    <x v="4"/>
    <x v="1974"/>
  </r>
  <r>
    <x v="271"/>
    <s v="Clarks"/>
    <x v="0"/>
    <x v="5"/>
    <x v="1975"/>
  </r>
  <r>
    <x v="271"/>
    <s v="Clarks"/>
    <x v="0"/>
    <x v="6"/>
    <x v="1976"/>
  </r>
  <r>
    <x v="271"/>
    <s v="Clarks"/>
    <x v="0"/>
    <x v="7"/>
    <x v="1977"/>
  </r>
  <r>
    <x v="271"/>
    <s v="Clarks"/>
    <x v="0"/>
    <x v="8"/>
    <x v="1978"/>
  </r>
  <r>
    <x v="271"/>
    <s v="Clarks"/>
    <x v="0"/>
    <x v="9"/>
    <x v="1979"/>
  </r>
  <r>
    <x v="271"/>
    <s v="Clarks"/>
    <x v="1"/>
    <x v="10"/>
    <x v="1980"/>
  </r>
  <r>
    <x v="271"/>
    <s v="Clarks"/>
    <x v="1"/>
    <x v="11"/>
    <x v="1981"/>
  </r>
  <r>
    <x v="271"/>
    <s v="Clarks"/>
    <x v="1"/>
    <x v="0"/>
    <x v="1982"/>
  </r>
  <r>
    <x v="271"/>
    <s v="Clarks"/>
    <x v="1"/>
    <x v="1"/>
    <x v="1983"/>
  </r>
  <r>
    <x v="271"/>
    <s v="Clarks"/>
    <x v="1"/>
    <x v="2"/>
    <x v="1984"/>
  </r>
  <r>
    <x v="271"/>
    <s v="Clarks"/>
    <x v="1"/>
    <x v="3"/>
    <x v="491"/>
  </r>
  <r>
    <x v="272"/>
    <s v="Glambot"/>
    <x v="0"/>
    <x v="0"/>
    <x v="1985"/>
  </r>
  <r>
    <x v="272"/>
    <s v="Glambot"/>
    <x v="0"/>
    <x v="1"/>
    <x v="1986"/>
  </r>
  <r>
    <x v="272"/>
    <s v="Glambot"/>
    <x v="0"/>
    <x v="2"/>
    <x v="1987"/>
  </r>
  <r>
    <x v="272"/>
    <s v="Glambot"/>
    <x v="0"/>
    <x v="3"/>
    <x v="1988"/>
  </r>
  <r>
    <x v="272"/>
    <s v="Glambot"/>
    <x v="0"/>
    <x v="4"/>
    <x v="1989"/>
  </r>
  <r>
    <x v="272"/>
    <s v="Glambot"/>
    <x v="0"/>
    <x v="5"/>
    <x v="1990"/>
  </r>
  <r>
    <x v="272"/>
    <s v="Glambot"/>
    <x v="0"/>
    <x v="6"/>
    <x v="1991"/>
  </r>
  <r>
    <x v="272"/>
    <s v="Glambot"/>
    <x v="0"/>
    <x v="7"/>
    <x v="1992"/>
  </r>
  <r>
    <x v="272"/>
    <s v="Glambot"/>
    <x v="0"/>
    <x v="8"/>
    <x v="1993"/>
  </r>
  <r>
    <x v="272"/>
    <s v="Glambot"/>
    <x v="0"/>
    <x v="9"/>
    <x v="1994"/>
  </r>
  <r>
    <x v="272"/>
    <s v="Glambot"/>
    <x v="1"/>
    <x v="10"/>
    <x v="1995"/>
  </r>
  <r>
    <x v="272"/>
    <s v="Glambot"/>
    <x v="1"/>
    <x v="11"/>
    <x v="1996"/>
  </r>
  <r>
    <x v="272"/>
    <s v="Glambot"/>
    <x v="1"/>
    <x v="0"/>
    <x v="1997"/>
  </r>
  <r>
    <x v="272"/>
    <s v="Glambot"/>
    <x v="1"/>
    <x v="1"/>
    <x v="1998"/>
  </r>
  <r>
    <x v="272"/>
    <s v="Glambot"/>
    <x v="1"/>
    <x v="2"/>
    <x v="1999"/>
  </r>
  <r>
    <x v="272"/>
    <s v="Glambot"/>
    <x v="1"/>
    <x v="3"/>
    <x v="2000"/>
  </r>
  <r>
    <x v="273"/>
    <s v="MeUndies"/>
    <x v="0"/>
    <x v="0"/>
    <x v="2001"/>
  </r>
  <r>
    <x v="273"/>
    <s v="MeUndies"/>
    <x v="0"/>
    <x v="1"/>
    <x v="2002"/>
  </r>
  <r>
    <x v="273"/>
    <s v="MeUndies"/>
    <x v="0"/>
    <x v="2"/>
    <x v="2003"/>
  </r>
  <r>
    <x v="273"/>
    <s v="MeUndies"/>
    <x v="0"/>
    <x v="3"/>
    <x v="2004"/>
  </r>
  <r>
    <x v="273"/>
    <s v="MeUndies"/>
    <x v="0"/>
    <x v="4"/>
    <x v="2005"/>
  </r>
  <r>
    <x v="273"/>
    <s v="MeUndies"/>
    <x v="0"/>
    <x v="5"/>
    <x v="2006"/>
  </r>
  <r>
    <x v="273"/>
    <s v="MeUndies"/>
    <x v="0"/>
    <x v="6"/>
    <x v="2007"/>
  </r>
  <r>
    <x v="273"/>
    <s v="MeUndies"/>
    <x v="0"/>
    <x v="7"/>
    <x v="2008"/>
  </r>
  <r>
    <x v="273"/>
    <s v="MeUndies"/>
    <x v="0"/>
    <x v="8"/>
    <x v="2009"/>
  </r>
  <r>
    <x v="273"/>
    <s v="MeUndies"/>
    <x v="0"/>
    <x v="9"/>
    <x v="2010"/>
  </r>
  <r>
    <x v="273"/>
    <s v="MeUndies"/>
    <x v="1"/>
    <x v="10"/>
    <x v="2011"/>
  </r>
  <r>
    <x v="273"/>
    <s v="MeUndies"/>
    <x v="1"/>
    <x v="11"/>
    <x v="2012"/>
  </r>
  <r>
    <x v="273"/>
    <s v="MeUndies"/>
    <x v="1"/>
    <x v="0"/>
    <x v="2013"/>
  </r>
  <r>
    <x v="273"/>
    <s v="MeUndies"/>
    <x v="1"/>
    <x v="1"/>
    <x v="2014"/>
  </r>
  <r>
    <x v="273"/>
    <s v="MeUndies"/>
    <x v="1"/>
    <x v="2"/>
    <x v="2015"/>
  </r>
  <r>
    <x v="273"/>
    <s v="MeUndies"/>
    <x v="1"/>
    <x v="3"/>
    <x v="2016"/>
  </r>
  <r>
    <x v="274"/>
    <s v="GoodRx General"/>
    <x v="0"/>
    <x v="1"/>
    <x v="23"/>
  </r>
  <r>
    <x v="274"/>
    <s v="GoodRx General"/>
    <x v="0"/>
    <x v="4"/>
    <x v="0"/>
  </r>
  <r>
    <x v="274"/>
    <s v="GoodRx General"/>
    <x v="0"/>
    <x v="9"/>
    <x v="1"/>
  </r>
  <r>
    <x v="274"/>
    <s v="GoodRx General"/>
    <x v="1"/>
    <x v="0"/>
    <x v="2"/>
  </r>
  <r>
    <x v="275"/>
    <s v="Sweaty Betty"/>
    <x v="0"/>
    <x v="0"/>
    <x v="2017"/>
  </r>
  <r>
    <x v="275"/>
    <s v="Sweaty Betty"/>
    <x v="0"/>
    <x v="1"/>
    <x v="2018"/>
  </r>
  <r>
    <x v="275"/>
    <s v="Sweaty Betty"/>
    <x v="0"/>
    <x v="2"/>
    <x v="2019"/>
  </r>
  <r>
    <x v="275"/>
    <s v="Sweaty Betty"/>
    <x v="0"/>
    <x v="3"/>
    <x v="2020"/>
  </r>
  <r>
    <x v="275"/>
    <s v="Sweaty Betty"/>
    <x v="0"/>
    <x v="4"/>
    <x v="2021"/>
  </r>
  <r>
    <x v="275"/>
    <s v="Sweaty Betty"/>
    <x v="0"/>
    <x v="5"/>
    <x v="2022"/>
  </r>
  <r>
    <x v="275"/>
    <s v="Sweaty Betty"/>
    <x v="0"/>
    <x v="6"/>
    <x v="2023"/>
  </r>
  <r>
    <x v="275"/>
    <s v="Sweaty Betty"/>
    <x v="0"/>
    <x v="7"/>
    <x v="2024"/>
  </r>
  <r>
    <x v="275"/>
    <s v="Sweaty Betty"/>
    <x v="0"/>
    <x v="8"/>
    <x v="2025"/>
  </r>
  <r>
    <x v="275"/>
    <s v="Sweaty Betty"/>
    <x v="0"/>
    <x v="9"/>
    <x v="2026"/>
  </r>
  <r>
    <x v="275"/>
    <s v="Sweaty Betty"/>
    <x v="1"/>
    <x v="10"/>
    <x v="2027"/>
  </r>
  <r>
    <x v="275"/>
    <s v="Sweaty Betty"/>
    <x v="1"/>
    <x v="11"/>
    <x v="2028"/>
  </r>
  <r>
    <x v="275"/>
    <s v="Sweaty Betty"/>
    <x v="1"/>
    <x v="0"/>
    <x v="2029"/>
  </r>
  <r>
    <x v="275"/>
    <s v="Sweaty Betty"/>
    <x v="1"/>
    <x v="1"/>
    <x v="2030"/>
  </r>
  <r>
    <x v="275"/>
    <s v="Sweaty Betty"/>
    <x v="1"/>
    <x v="2"/>
    <x v="2031"/>
  </r>
  <r>
    <x v="275"/>
    <s v="Sweaty Betty"/>
    <x v="1"/>
    <x v="3"/>
    <x v="2032"/>
  </r>
  <r>
    <x v="276"/>
    <s v="Brentwood Home"/>
    <x v="0"/>
    <x v="0"/>
    <x v="1"/>
  </r>
  <r>
    <x v="276"/>
    <s v="Brentwood Home"/>
    <x v="0"/>
    <x v="3"/>
    <x v="1"/>
  </r>
  <r>
    <x v="277"/>
    <s v="Eight Sleep"/>
    <x v="0"/>
    <x v="0"/>
    <x v="2033"/>
  </r>
  <r>
    <x v="277"/>
    <s v="Eight Sleep"/>
    <x v="0"/>
    <x v="1"/>
    <x v="2034"/>
  </r>
  <r>
    <x v="277"/>
    <s v="Eight Sleep"/>
    <x v="0"/>
    <x v="2"/>
    <x v="2035"/>
  </r>
  <r>
    <x v="277"/>
    <s v="Eight Sleep"/>
    <x v="0"/>
    <x v="3"/>
    <x v="2036"/>
  </r>
  <r>
    <x v="277"/>
    <s v="Eight Sleep"/>
    <x v="0"/>
    <x v="4"/>
    <x v="2037"/>
  </r>
  <r>
    <x v="277"/>
    <s v="Eight Sleep"/>
    <x v="0"/>
    <x v="5"/>
    <x v="2038"/>
  </r>
  <r>
    <x v="277"/>
    <s v="Eight Sleep"/>
    <x v="0"/>
    <x v="6"/>
    <x v="2039"/>
  </r>
  <r>
    <x v="277"/>
    <s v="Eight Sleep"/>
    <x v="0"/>
    <x v="7"/>
    <x v="2040"/>
  </r>
  <r>
    <x v="277"/>
    <s v="Eight Sleep"/>
    <x v="0"/>
    <x v="8"/>
    <x v="2041"/>
  </r>
  <r>
    <x v="277"/>
    <s v="Eight Sleep"/>
    <x v="0"/>
    <x v="9"/>
    <x v="2042"/>
  </r>
  <r>
    <x v="277"/>
    <s v="Eight Sleep"/>
    <x v="1"/>
    <x v="10"/>
    <x v="2043"/>
  </r>
  <r>
    <x v="277"/>
    <s v="Eight Sleep"/>
    <x v="1"/>
    <x v="11"/>
    <x v="2044"/>
  </r>
  <r>
    <x v="277"/>
    <s v="Eight Sleep"/>
    <x v="1"/>
    <x v="0"/>
    <x v="2045"/>
  </r>
  <r>
    <x v="277"/>
    <s v="Eight Sleep"/>
    <x v="1"/>
    <x v="1"/>
    <x v="2046"/>
  </r>
  <r>
    <x v="277"/>
    <s v="Eight Sleep"/>
    <x v="1"/>
    <x v="2"/>
    <x v="2047"/>
  </r>
  <r>
    <x v="277"/>
    <s v="Eight Sleep"/>
    <x v="1"/>
    <x v="3"/>
    <x v="2048"/>
  </r>
  <r>
    <x v="278"/>
    <s v="Everlywell"/>
    <x v="0"/>
    <x v="0"/>
    <x v="2049"/>
  </r>
  <r>
    <x v="278"/>
    <s v="Everlywell"/>
    <x v="0"/>
    <x v="1"/>
    <x v="2050"/>
  </r>
  <r>
    <x v="278"/>
    <s v="Everlywell"/>
    <x v="0"/>
    <x v="2"/>
    <x v="2051"/>
  </r>
  <r>
    <x v="278"/>
    <s v="Everlywell"/>
    <x v="0"/>
    <x v="3"/>
    <x v="2052"/>
  </r>
  <r>
    <x v="278"/>
    <s v="Everlywell"/>
    <x v="0"/>
    <x v="4"/>
    <x v="1832"/>
  </r>
  <r>
    <x v="278"/>
    <s v="Everlywell"/>
    <x v="0"/>
    <x v="5"/>
    <x v="1777"/>
  </r>
  <r>
    <x v="278"/>
    <s v="Everlywell"/>
    <x v="0"/>
    <x v="6"/>
    <x v="218"/>
  </r>
  <r>
    <x v="278"/>
    <s v="Everlywell"/>
    <x v="0"/>
    <x v="7"/>
    <x v="18"/>
  </r>
  <r>
    <x v="278"/>
    <s v="Everlywell"/>
    <x v="0"/>
    <x v="8"/>
    <x v="20"/>
  </r>
  <r>
    <x v="278"/>
    <s v="Everlywell"/>
    <x v="0"/>
    <x v="9"/>
    <x v="5"/>
  </r>
  <r>
    <x v="278"/>
    <s v="Everlywell"/>
    <x v="1"/>
    <x v="10"/>
    <x v="19"/>
  </r>
  <r>
    <x v="278"/>
    <s v="Everlywell"/>
    <x v="1"/>
    <x v="11"/>
    <x v="69"/>
  </r>
  <r>
    <x v="278"/>
    <s v="Everlywell"/>
    <x v="1"/>
    <x v="0"/>
    <x v="68"/>
  </r>
  <r>
    <x v="278"/>
    <s v="Everlywell"/>
    <x v="1"/>
    <x v="1"/>
    <x v="23"/>
  </r>
  <r>
    <x v="278"/>
    <s v="Everlywell"/>
    <x v="1"/>
    <x v="2"/>
    <x v="1"/>
  </r>
  <r>
    <x v="279"/>
    <s v="Thistle"/>
    <x v="0"/>
    <x v="0"/>
    <x v="2053"/>
  </r>
  <r>
    <x v="279"/>
    <s v="Thistle"/>
    <x v="0"/>
    <x v="1"/>
    <x v="2054"/>
  </r>
  <r>
    <x v="279"/>
    <s v="Thistle"/>
    <x v="0"/>
    <x v="2"/>
    <x v="2055"/>
  </r>
  <r>
    <x v="279"/>
    <s v="Thistle"/>
    <x v="0"/>
    <x v="3"/>
    <x v="2056"/>
  </r>
  <r>
    <x v="279"/>
    <s v="Thistle"/>
    <x v="0"/>
    <x v="4"/>
    <x v="2057"/>
  </r>
  <r>
    <x v="279"/>
    <s v="Thistle"/>
    <x v="0"/>
    <x v="5"/>
    <x v="2058"/>
  </r>
  <r>
    <x v="279"/>
    <s v="Thistle"/>
    <x v="0"/>
    <x v="6"/>
    <x v="16"/>
  </r>
  <r>
    <x v="279"/>
    <s v="Thistle"/>
    <x v="0"/>
    <x v="7"/>
    <x v="11"/>
  </r>
  <r>
    <x v="279"/>
    <s v="Thistle"/>
    <x v="0"/>
    <x v="9"/>
    <x v="0"/>
  </r>
  <r>
    <x v="279"/>
    <s v="Thistle"/>
    <x v="1"/>
    <x v="10"/>
    <x v="0"/>
  </r>
  <r>
    <x v="279"/>
    <s v="Thistle"/>
    <x v="1"/>
    <x v="1"/>
    <x v="20"/>
  </r>
  <r>
    <x v="280"/>
    <s v="Tree Hut"/>
    <x v="0"/>
    <x v="0"/>
    <x v="2059"/>
  </r>
  <r>
    <x v="280"/>
    <s v="Tree Hut"/>
    <x v="0"/>
    <x v="1"/>
    <x v="2060"/>
  </r>
  <r>
    <x v="280"/>
    <s v="Tree Hut"/>
    <x v="0"/>
    <x v="2"/>
    <x v="2061"/>
  </r>
  <r>
    <x v="280"/>
    <s v="Tree Hut"/>
    <x v="0"/>
    <x v="3"/>
    <x v="2062"/>
  </r>
  <r>
    <x v="280"/>
    <s v="Tree Hut"/>
    <x v="0"/>
    <x v="4"/>
    <x v="2063"/>
  </r>
  <r>
    <x v="280"/>
    <s v="Tree Hut"/>
    <x v="0"/>
    <x v="5"/>
    <x v="2064"/>
  </r>
  <r>
    <x v="280"/>
    <s v="Tree Hut"/>
    <x v="0"/>
    <x v="6"/>
    <x v="2065"/>
  </r>
  <r>
    <x v="280"/>
    <s v="Tree Hut"/>
    <x v="0"/>
    <x v="7"/>
    <x v="2066"/>
  </r>
  <r>
    <x v="280"/>
    <s v="Tree Hut"/>
    <x v="0"/>
    <x v="8"/>
    <x v="2067"/>
  </r>
  <r>
    <x v="280"/>
    <s v="Tree Hut"/>
    <x v="0"/>
    <x v="9"/>
    <x v="2068"/>
  </r>
  <r>
    <x v="280"/>
    <s v="Tree Hut"/>
    <x v="1"/>
    <x v="10"/>
    <x v="2069"/>
  </r>
  <r>
    <x v="280"/>
    <s v="Tree Hut"/>
    <x v="1"/>
    <x v="11"/>
    <x v="2070"/>
  </r>
  <r>
    <x v="280"/>
    <s v="Tree Hut"/>
    <x v="1"/>
    <x v="0"/>
    <x v="2071"/>
  </r>
  <r>
    <x v="280"/>
    <s v="Tree Hut"/>
    <x v="1"/>
    <x v="1"/>
    <x v="2072"/>
  </r>
  <r>
    <x v="280"/>
    <s v="Tree Hut"/>
    <x v="1"/>
    <x v="2"/>
    <x v="11"/>
  </r>
  <r>
    <x v="281"/>
    <s v="Madwell - bedgear"/>
    <x v="0"/>
    <x v="0"/>
    <x v="1375"/>
  </r>
  <r>
    <x v="281"/>
    <s v="Madwell - bedgear"/>
    <x v="0"/>
    <x v="1"/>
    <x v="1528"/>
  </r>
  <r>
    <x v="281"/>
    <s v="Madwell - bedgear"/>
    <x v="0"/>
    <x v="2"/>
    <x v="779"/>
  </r>
  <r>
    <x v="281"/>
    <s v="Madwell - bedgear"/>
    <x v="0"/>
    <x v="3"/>
    <x v="6"/>
  </r>
  <r>
    <x v="281"/>
    <s v="Madwell - bedgear"/>
    <x v="0"/>
    <x v="4"/>
    <x v="436"/>
  </r>
  <r>
    <x v="281"/>
    <s v="Madwell - bedgear"/>
    <x v="0"/>
    <x v="5"/>
    <x v="13"/>
  </r>
  <r>
    <x v="281"/>
    <s v="Madwell - bedgear"/>
    <x v="0"/>
    <x v="6"/>
    <x v="1346"/>
  </r>
  <r>
    <x v="281"/>
    <s v="Madwell - bedgear"/>
    <x v="0"/>
    <x v="7"/>
    <x v="103"/>
  </r>
  <r>
    <x v="281"/>
    <s v="Madwell - bedgear"/>
    <x v="0"/>
    <x v="8"/>
    <x v="65"/>
  </r>
  <r>
    <x v="281"/>
    <s v="Madwell - bedgear"/>
    <x v="0"/>
    <x v="9"/>
    <x v="217"/>
  </r>
  <r>
    <x v="281"/>
    <s v="Madwell - bedgear"/>
    <x v="1"/>
    <x v="10"/>
    <x v="218"/>
  </r>
  <r>
    <x v="281"/>
    <s v="Madwell - bedgear"/>
    <x v="1"/>
    <x v="11"/>
    <x v="53"/>
  </r>
  <r>
    <x v="281"/>
    <s v="Madwell - bedgear"/>
    <x v="1"/>
    <x v="0"/>
    <x v="36"/>
  </r>
  <r>
    <x v="281"/>
    <s v="Madwell - bedgear"/>
    <x v="1"/>
    <x v="1"/>
    <x v="21"/>
  </r>
  <r>
    <x v="281"/>
    <s v="Madwell - bedgear"/>
    <x v="1"/>
    <x v="2"/>
    <x v="18"/>
  </r>
  <r>
    <x v="282"/>
    <s v="Schwan"/>
    <x v="0"/>
    <x v="0"/>
    <x v="2073"/>
  </r>
  <r>
    <x v="282"/>
    <s v="Schwan"/>
    <x v="0"/>
    <x v="1"/>
    <x v="2074"/>
  </r>
  <r>
    <x v="282"/>
    <s v="Schwan"/>
    <x v="0"/>
    <x v="2"/>
    <x v="2075"/>
  </r>
  <r>
    <x v="282"/>
    <s v="Schwan"/>
    <x v="0"/>
    <x v="3"/>
    <x v="2076"/>
  </r>
  <r>
    <x v="282"/>
    <s v="Schwan"/>
    <x v="0"/>
    <x v="4"/>
    <x v="2077"/>
  </r>
  <r>
    <x v="282"/>
    <s v="Schwan"/>
    <x v="0"/>
    <x v="5"/>
    <x v="2078"/>
  </r>
  <r>
    <x v="282"/>
    <s v="Schwan"/>
    <x v="0"/>
    <x v="6"/>
    <x v="496"/>
  </r>
  <r>
    <x v="282"/>
    <s v="Schwan"/>
    <x v="0"/>
    <x v="7"/>
    <x v="2079"/>
  </r>
  <r>
    <x v="282"/>
    <s v="Schwan"/>
    <x v="0"/>
    <x v="8"/>
    <x v="436"/>
  </r>
  <r>
    <x v="282"/>
    <s v="Schwan"/>
    <x v="0"/>
    <x v="9"/>
    <x v="65"/>
  </r>
  <r>
    <x v="282"/>
    <s v="Schwan"/>
    <x v="1"/>
    <x v="10"/>
    <x v="261"/>
  </r>
  <r>
    <x v="282"/>
    <s v="Schwan"/>
    <x v="1"/>
    <x v="11"/>
    <x v="64"/>
  </r>
  <r>
    <x v="282"/>
    <s v="Schwan"/>
    <x v="1"/>
    <x v="0"/>
    <x v="257"/>
  </r>
  <r>
    <x v="282"/>
    <s v="Schwan"/>
    <x v="1"/>
    <x v="1"/>
    <x v="715"/>
  </r>
  <r>
    <x v="282"/>
    <s v="Schwan"/>
    <x v="1"/>
    <x v="2"/>
    <x v="219"/>
  </r>
  <r>
    <x v="282"/>
    <s v="Schwan"/>
    <x v="1"/>
    <x v="3"/>
    <x v="0"/>
  </r>
  <r>
    <x v="283"/>
    <s v="Avvo"/>
    <x v="0"/>
    <x v="0"/>
    <x v="36"/>
  </r>
  <r>
    <x v="283"/>
    <s v="Avvo"/>
    <x v="0"/>
    <x v="1"/>
    <x v="61"/>
  </r>
  <r>
    <x v="283"/>
    <s v="Avvo"/>
    <x v="0"/>
    <x v="2"/>
    <x v="254"/>
  </r>
  <r>
    <x v="283"/>
    <s v="Avvo"/>
    <x v="0"/>
    <x v="3"/>
    <x v="257"/>
  </r>
  <r>
    <x v="283"/>
    <s v="Avvo"/>
    <x v="0"/>
    <x v="4"/>
    <x v="12"/>
  </r>
  <r>
    <x v="283"/>
    <s v="Avvo"/>
    <x v="0"/>
    <x v="5"/>
    <x v="15"/>
  </r>
  <r>
    <x v="283"/>
    <s v="Avvo"/>
    <x v="0"/>
    <x v="6"/>
    <x v="16"/>
  </r>
  <r>
    <x v="283"/>
    <s v="Avvo"/>
    <x v="0"/>
    <x v="7"/>
    <x v="22"/>
  </r>
  <r>
    <x v="283"/>
    <s v="Avvo"/>
    <x v="0"/>
    <x v="8"/>
    <x v="23"/>
  </r>
  <r>
    <x v="283"/>
    <s v="Avvo"/>
    <x v="0"/>
    <x v="9"/>
    <x v="4"/>
  </r>
  <r>
    <x v="283"/>
    <s v="Avvo"/>
    <x v="1"/>
    <x v="10"/>
    <x v="69"/>
  </r>
  <r>
    <x v="283"/>
    <s v="Avvo"/>
    <x v="1"/>
    <x v="11"/>
    <x v="5"/>
  </r>
  <r>
    <x v="283"/>
    <s v="Avvo"/>
    <x v="1"/>
    <x v="0"/>
    <x v="11"/>
  </r>
  <r>
    <x v="283"/>
    <s v="Avvo"/>
    <x v="1"/>
    <x v="1"/>
    <x v="4"/>
  </r>
  <r>
    <x v="283"/>
    <s v="Avvo"/>
    <x v="1"/>
    <x v="2"/>
    <x v="5"/>
  </r>
  <r>
    <x v="284"/>
    <s v="Ashley Stewart"/>
    <x v="0"/>
    <x v="2"/>
    <x v="1"/>
  </r>
  <r>
    <x v="284"/>
    <s v="Ashley Stewart"/>
    <x v="0"/>
    <x v="6"/>
    <x v="11"/>
  </r>
  <r>
    <x v="284"/>
    <s v="Ashley Stewart"/>
    <x v="0"/>
    <x v="7"/>
    <x v="0"/>
  </r>
  <r>
    <x v="284"/>
    <s v="Ashley Stewart"/>
    <x v="0"/>
    <x v="9"/>
    <x v="1"/>
  </r>
  <r>
    <x v="284"/>
    <s v="Ashley Stewart"/>
    <x v="1"/>
    <x v="10"/>
    <x v="23"/>
  </r>
  <r>
    <x v="284"/>
    <s v="Ashley Stewart"/>
    <x v="1"/>
    <x v="0"/>
    <x v="0"/>
  </r>
  <r>
    <x v="284"/>
    <s v="Ashley Stewart"/>
    <x v="1"/>
    <x v="1"/>
    <x v="1"/>
  </r>
  <r>
    <x v="284"/>
    <s v="Ashley Stewart"/>
    <x v="1"/>
    <x v="2"/>
    <x v="23"/>
  </r>
  <r>
    <x v="285"/>
    <s v="Glossier"/>
    <x v="0"/>
    <x v="1"/>
    <x v="23"/>
  </r>
  <r>
    <x v="285"/>
    <s v="Glossier"/>
    <x v="0"/>
    <x v="7"/>
    <x v="1"/>
  </r>
  <r>
    <x v="285"/>
    <s v="Glossier"/>
    <x v="1"/>
    <x v="11"/>
    <x v="1"/>
  </r>
  <r>
    <x v="285"/>
    <s v="Glossier"/>
    <x v="1"/>
    <x v="0"/>
    <x v="1"/>
  </r>
  <r>
    <x v="286"/>
    <s v="Steamboat"/>
    <x v="0"/>
    <x v="0"/>
    <x v="2080"/>
  </r>
  <r>
    <x v="286"/>
    <s v="Steamboat"/>
    <x v="0"/>
    <x v="1"/>
    <x v="2081"/>
  </r>
  <r>
    <x v="286"/>
    <s v="Steamboat"/>
    <x v="0"/>
    <x v="2"/>
    <x v="2082"/>
  </r>
  <r>
    <x v="286"/>
    <s v="Steamboat"/>
    <x v="0"/>
    <x v="3"/>
    <x v="2083"/>
  </r>
  <r>
    <x v="286"/>
    <s v="Steamboat"/>
    <x v="0"/>
    <x v="4"/>
    <x v="2084"/>
  </r>
  <r>
    <x v="286"/>
    <s v="Steamboat"/>
    <x v="0"/>
    <x v="5"/>
    <x v="2085"/>
  </r>
  <r>
    <x v="286"/>
    <s v="Steamboat"/>
    <x v="0"/>
    <x v="6"/>
    <x v="2086"/>
  </r>
  <r>
    <x v="286"/>
    <s v="Steamboat"/>
    <x v="0"/>
    <x v="7"/>
    <x v="2087"/>
  </r>
  <r>
    <x v="286"/>
    <s v="Steamboat"/>
    <x v="0"/>
    <x v="8"/>
    <x v="2088"/>
  </r>
  <r>
    <x v="286"/>
    <s v="Steamboat"/>
    <x v="0"/>
    <x v="9"/>
    <x v="2089"/>
  </r>
  <r>
    <x v="286"/>
    <s v="Steamboat"/>
    <x v="1"/>
    <x v="10"/>
    <x v="2090"/>
  </r>
  <r>
    <x v="286"/>
    <s v="Steamboat"/>
    <x v="1"/>
    <x v="11"/>
    <x v="2091"/>
  </r>
  <r>
    <x v="286"/>
    <s v="Steamboat"/>
    <x v="1"/>
    <x v="0"/>
    <x v="2092"/>
  </r>
  <r>
    <x v="286"/>
    <s v="Steamboat"/>
    <x v="1"/>
    <x v="1"/>
    <x v="2093"/>
  </r>
  <r>
    <x v="286"/>
    <s v="Steamboat"/>
    <x v="1"/>
    <x v="2"/>
    <x v="2094"/>
  </r>
  <r>
    <x v="286"/>
    <s v="Steamboat"/>
    <x v="1"/>
    <x v="3"/>
    <x v="2095"/>
  </r>
  <r>
    <x v="287"/>
    <s v="TULA"/>
    <x v="0"/>
    <x v="0"/>
    <x v="2096"/>
  </r>
  <r>
    <x v="287"/>
    <s v="TULA"/>
    <x v="0"/>
    <x v="1"/>
    <x v="2097"/>
  </r>
  <r>
    <x v="287"/>
    <s v="TULA"/>
    <x v="0"/>
    <x v="2"/>
    <x v="2098"/>
  </r>
  <r>
    <x v="287"/>
    <s v="TULA"/>
    <x v="0"/>
    <x v="3"/>
    <x v="2099"/>
  </r>
  <r>
    <x v="287"/>
    <s v="TULA"/>
    <x v="0"/>
    <x v="4"/>
    <x v="2100"/>
  </r>
  <r>
    <x v="287"/>
    <s v="TULA"/>
    <x v="0"/>
    <x v="5"/>
    <x v="2101"/>
  </r>
  <r>
    <x v="287"/>
    <s v="TULA"/>
    <x v="0"/>
    <x v="6"/>
    <x v="2102"/>
  </r>
  <r>
    <x v="287"/>
    <s v="TULA"/>
    <x v="0"/>
    <x v="7"/>
    <x v="2103"/>
  </r>
  <r>
    <x v="287"/>
    <s v="TULA"/>
    <x v="0"/>
    <x v="8"/>
    <x v="2104"/>
  </r>
  <r>
    <x v="287"/>
    <s v="TULA"/>
    <x v="0"/>
    <x v="9"/>
    <x v="2105"/>
  </r>
  <r>
    <x v="287"/>
    <s v="TULA"/>
    <x v="1"/>
    <x v="10"/>
    <x v="2106"/>
  </r>
  <r>
    <x v="287"/>
    <s v="TULA"/>
    <x v="1"/>
    <x v="11"/>
    <x v="2107"/>
  </r>
  <r>
    <x v="287"/>
    <s v="TULA"/>
    <x v="1"/>
    <x v="0"/>
    <x v="2108"/>
  </r>
  <r>
    <x v="287"/>
    <s v="TULA"/>
    <x v="1"/>
    <x v="1"/>
    <x v="2109"/>
  </r>
  <r>
    <x v="287"/>
    <s v="TULA"/>
    <x v="1"/>
    <x v="2"/>
    <x v="2110"/>
  </r>
  <r>
    <x v="287"/>
    <s v="TULA"/>
    <x v="1"/>
    <x v="3"/>
    <x v="2111"/>
  </r>
  <r>
    <x v="288"/>
    <s v="LendKey"/>
    <x v="0"/>
    <x v="2"/>
    <x v="1"/>
  </r>
  <r>
    <x v="288"/>
    <s v="LendKey"/>
    <x v="0"/>
    <x v="5"/>
    <x v="1"/>
  </r>
  <r>
    <x v="288"/>
    <s v="LendKey"/>
    <x v="0"/>
    <x v="9"/>
    <x v="1"/>
  </r>
  <r>
    <x v="289"/>
    <s v="Las Positas College"/>
    <x v="0"/>
    <x v="0"/>
    <x v="61"/>
  </r>
  <r>
    <x v="289"/>
    <s v="Las Positas College"/>
    <x v="0"/>
    <x v="1"/>
    <x v="257"/>
  </r>
  <r>
    <x v="289"/>
    <s v="Las Positas College"/>
    <x v="0"/>
    <x v="2"/>
    <x v="1020"/>
  </r>
  <r>
    <x v="289"/>
    <s v="Las Positas College"/>
    <x v="0"/>
    <x v="3"/>
    <x v="21"/>
  </r>
  <r>
    <x v="289"/>
    <s v="Las Positas College"/>
    <x v="0"/>
    <x v="4"/>
    <x v="60"/>
  </r>
  <r>
    <x v="289"/>
    <s v="Las Positas College"/>
    <x v="0"/>
    <x v="6"/>
    <x v="0"/>
  </r>
  <r>
    <x v="289"/>
    <s v="Las Positas College"/>
    <x v="0"/>
    <x v="7"/>
    <x v="1"/>
  </r>
  <r>
    <x v="290"/>
    <s v="JackRabbit"/>
    <x v="0"/>
    <x v="0"/>
    <x v="2112"/>
  </r>
  <r>
    <x v="290"/>
    <s v="JackRabbit"/>
    <x v="0"/>
    <x v="1"/>
    <x v="2113"/>
  </r>
  <r>
    <x v="290"/>
    <s v="JackRabbit"/>
    <x v="0"/>
    <x v="2"/>
    <x v="2114"/>
  </r>
  <r>
    <x v="290"/>
    <s v="JackRabbit"/>
    <x v="0"/>
    <x v="3"/>
    <x v="2115"/>
  </r>
  <r>
    <x v="290"/>
    <s v="JackRabbit"/>
    <x v="0"/>
    <x v="4"/>
    <x v="2116"/>
  </r>
  <r>
    <x v="290"/>
    <s v="JackRabbit"/>
    <x v="0"/>
    <x v="5"/>
    <x v="2117"/>
  </r>
  <r>
    <x v="290"/>
    <s v="JackRabbit"/>
    <x v="0"/>
    <x v="6"/>
    <x v="2118"/>
  </r>
  <r>
    <x v="290"/>
    <s v="JackRabbit"/>
    <x v="0"/>
    <x v="7"/>
    <x v="2119"/>
  </r>
  <r>
    <x v="290"/>
    <s v="JackRabbit"/>
    <x v="0"/>
    <x v="8"/>
    <x v="2120"/>
  </r>
  <r>
    <x v="290"/>
    <s v="JackRabbit"/>
    <x v="0"/>
    <x v="9"/>
    <x v="2121"/>
  </r>
  <r>
    <x v="290"/>
    <s v="JackRabbit"/>
    <x v="1"/>
    <x v="10"/>
    <x v="2122"/>
  </r>
  <r>
    <x v="290"/>
    <s v="JackRabbit"/>
    <x v="1"/>
    <x v="11"/>
    <x v="2123"/>
  </r>
  <r>
    <x v="290"/>
    <s v="JackRabbit"/>
    <x v="1"/>
    <x v="0"/>
    <x v="2124"/>
  </r>
  <r>
    <x v="290"/>
    <s v="JackRabbit"/>
    <x v="1"/>
    <x v="1"/>
    <x v="2125"/>
  </r>
  <r>
    <x v="290"/>
    <s v="JackRabbit"/>
    <x v="1"/>
    <x v="2"/>
    <x v="2126"/>
  </r>
  <r>
    <x v="290"/>
    <s v="JackRabbit"/>
    <x v="1"/>
    <x v="3"/>
    <x v="2127"/>
  </r>
  <r>
    <x v="291"/>
    <s v="Original Grain"/>
    <x v="0"/>
    <x v="0"/>
    <x v="2128"/>
  </r>
  <r>
    <x v="291"/>
    <s v="Original Grain"/>
    <x v="0"/>
    <x v="1"/>
    <x v="2129"/>
  </r>
  <r>
    <x v="291"/>
    <s v="Original Grain"/>
    <x v="0"/>
    <x v="2"/>
    <x v="2130"/>
  </r>
  <r>
    <x v="291"/>
    <s v="Original Grain"/>
    <x v="0"/>
    <x v="3"/>
    <x v="2131"/>
  </r>
  <r>
    <x v="291"/>
    <s v="Original Grain"/>
    <x v="0"/>
    <x v="4"/>
    <x v="2132"/>
  </r>
  <r>
    <x v="291"/>
    <s v="Original Grain"/>
    <x v="0"/>
    <x v="5"/>
    <x v="2133"/>
  </r>
  <r>
    <x v="291"/>
    <s v="Original Grain"/>
    <x v="0"/>
    <x v="6"/>
    <x v="2134"/>
  </r>
  <r>
    <x v="291"/>
    <s v="Original Grain"/>
    <x v="0"/>
    <x v="7"/>
    <x v="2135"/>
  </r>
  <r>
    <x v="291"/>
    <s v="Original Grain"/>
    <x v="0"/>
    <x v="8"/>
    <x v="2136"/>
  </r>
  <r>
    <x v="291"/>
    <s v="Original Grain"/>
    <x v="0"/>
    <x v="9"/>
    <x v="2137"/>
  </r>
  <r>
    <x v="291"/>
    <s v="Original Grain"/>
    <x v="1"/>
    <x v="10"/>
    <x v="2138"/>
  </r>
  <r>
    <x v="291"/>
    <s v="Original Grain"/>
    <x v="1"/>
    <x v="11"/>
    <x v="2139"/>
  </r>
  <r>
    <x v="291"/>
    <s v="Original Grain"/>
    <x v="1"/>
    <x v="0"/>
    <x v="2140"/>
  </r>
  <r>
    <x v="291"/>
    <s v="Original Grain"/>
    <x v="1"/>
    <x v="1"/>
    <x v="2141"/>
  </r>
  <r>
    <x v="291"/>
    <s v="Original Grain"/>
    <x v="1"/>
    <x v="2"/>
    <x v="2142"/>
  </r>
  <r>
    <x v="291"/>
    <s v="Original Grain"/>
    <x v="1"/>
    <x v="3"/>
    <x v="2143"/>
  </r>
  <r>
    <x v="292"/>
    <s v="Ben Bridge"/>
    <x v="0"/>
    <x v="0"/>
    <x v="2144"/>
  </r>
  <r>
    <x v="292"/>
    <s v="Ben Bridge"/>
    <x v="0"/>
    <x v="1"/>
    <x v="2145"/>
  </r>
  <r>
    <x v="292"/>
    <s v="Ben Bridge"/>
    <x v="0"/>
    <x v="2"/>
    <x v="2146"/>
  </r>
  <r>
    <x v="292"/>
    <s v="Ben Bridge"/>
    <x v="0"/>
    <x v="3"/>
    <x v="2147"/>
  </r>
  <r>
    <x v="292"/>
    <s v="Ben Bridge"/>
    <x v="0"/>
    <x v="4"/>
    <x v="2148"/>
  </r>
  <r>
    <x v="292"/>
    <s v="Ben Bridge"/>
    <x v="0"/>
    <x v="5"/>
    <x v="2149"/>
  </r>
  <r>
    <x v="292"/>
    <s v="Ben Bridge"/>
    <x v="0"/>
    <x v="6"/>
    <x v="2150"/>
  </r>
  <r>
    <x v="292"/>
    <s v="Ben Bridge"/>
    <x v="0"/>
    <x v="7"/>
    <x v="2151"/>
  </r>
  <r>
    <x v="292"/>
    <s v="Ben Bridge"/>
    <x v="0"/>
    <x v="8"/>
    <x v="2152"/>
  </r>
  <r>
    <x v="292"/>
    <s v="Ben Bridge"/>
    <x v="0"/>
    <x v="9"/>
    <x v="2153"/>
  </r>
  <r>
    <x v="292"/>
    <s v="Ben Bridge"/>
    <x v="1"/>
    <x v="10"/>
    <x v="2154"/>
  </r>
  <r>
    <x v="292"/>
    <s v="Ben Bridge"/>
    <x v="1"/>
    <x v="11"/>
    <x v="2155"/>
  </r>
  <r>
    <x v="292"/>
    <s v="Ben Bridge"/>
    <x v="1"/>
    <x v="0"/>
    <x v="2156"/>
  </r>
  <r>
    <x v="292"/>
    <s v="Ben Bridge"/>
    <x v="1"/>
    <x v="1"/>
    <x v="2157"/>
  </r>
  <r>
    <x v="292"/>
    <s v="Ben Bridge"/>
    <x v="1"/>
    <x v="2"/>
    <x v="2158"/>
  </r>
  <r>
    <x v="292"/>
    <s v="Ben Bridge"/>
    <x v="1"/>
    <x v="3"/>
    <x v="2159"/>
  </r>
  <r>
    <x v="293"/>
    <s v="GreatCall"/>
    <x v="0"/>
    <x v="0"/>
    <x v="2160"/>
  </r>
  <r>
    <x v="293"/>
    <s v="GreatCall"/>
    <x v="0"/>
    <x v="1"/>
    <x v="2161"/>
  </r>
  <r>
    <x v="293"/>
    <s v="GreatCall"/>
    <x v="0"/>
    <x v="2"/>
    <x v="2162"/>
  </r>
  <r>
    <x v="293"/>
    <s v="GreatCall"/>
    <x v="0"/>
    <x v="3"/>
    <x v="2163"/>
  </r>
  <r>
    <x v="293"/>
    <s v="GreatCall"/>
    <x v="0"/>
    <x v="4"/>
    <x v="2164"/>
  </r>
  <r>
    <x v="293"/>
    <s v="GreatCall"/>
    <x v="0"/>
    <x v="5"/>
    <x v="2165"/>
  </r>
  <r>
    <x v="293"/>
    <s v="GreatCall"/>
    <x v="0"/>
    <x v="6"/>
    <x v="2166"/>
  </r>
  <r>
    <x v="293"/>
    <s v="GreatCall"/>
    <x v="0"/>
    <x v="7"/>
    <x v="2167"/>
  </r>
  <r>
    <x v="293"/>
    <s v="GreatCall"/>
    <x v="0"/>
    <x v="8"/>
    <x v="2168"/>
  </r>
  <r>
    <x v="293"/>
    <s v="GreatCall"/>
    <x v="0"/>
    <x v="9"/>
    <x v="2169"/>
  </r>
  <r>
    <x v="293"/>
    <s v="GreatCall"/>
    <x v="1"/>
    <x v="10"/>
    <x v="2170"/>
  </r>
  <r>
    <x v="293"/>
    <s v="GreatCall"/>
    <x v="1"/>
    <x v="11"/>
    <x v="2171"/>
  </r>
  <r>
    <x v="293"/>
    <s v="GreatCall"/>
    <x v="1"/>
    <x v="0"/>
    <x v="2172"/>
  </r>
  <r>
    <x v="293"/>
    <s v="GreatCall"/>
    <x v="1"/>
    <x v="1"/>
    <x v="2173"/>
  </r>
  <r>
    <x v="293"/>
    <s v="GreatCall"/>
    <x v="1"/>
    <x v="2"/>
    <x v="2174"/>
  </r>
  <r>
    <x v="293"/>
    <s v="GreatCall"/>
    <x v="1"/>
    <x v="3"/>
    <x v="2175"/>
  </r>
  <r>
    <x v="294"/>
    <s v="Neiman Marcus"/>
    <x v="0"/>
    <x v="0"/>
    <x v="2176"/>
  </r>
  <r>
    <x v="294"/>
    <s v="Neiman Marcus"/>
    <x v="0"/>
    <x v="1"/>
    <x v="2177"/>
  </r>
  <r>
    <x v="294"/>
    <s v="Neiman Marcus"/>
    <x v="0"/>
    <x v="2"/>
    <x v="2178"/>
  </r>
  <r>
    <x v="294"/>
    <s v="Neiman Marcus"/>
    <x v="0"/>
    <x v="3"/>
    <x v="2179"/>
  </r>
  <r>
    <x v="294"/>
    <s v="Neiman Marcus"/>
    <x v="0"/>
    <x v="4"/>
    <x v="2180"/>
  </r>
  <r>
    <x v="294"/>
    <s v="Neiman Marcus"/>
    <x v="0"/>
    <x v="5"/>
    <x v="2181"/>
  </r>
  <r>
    <x v="294"/>
    <s v="Neiman Marcus"/>
    <x v="0"/>
    <x v="6"/>
    <x v="2182"/>
  </r>
  <r>
    <x v="294"/>
    <s v="Neiman Marcus"/>
    <x v="0"/>
    <x v="7"/>
    <x v="2183"/>
  </r>
  <r>
    <x v="294"/>
    <s v="Neiman Marcus"/>
    <x v="0"/>
    <x v="8"/>
    <x v="2184"/>
  </r>
  <r>
    <x v="294"/>
    <s v="Neiman Marcus"/>
    <x v="0"/>
    <x v="9"/>
    <x v="2185"/>
  </r>
  <r>
    <x v="294"/>
    <s v="Neiman Marcus"/>
    <x v="1"/>
    <x v="10"/>
    <x v="2186"/>
  </r>
  <r>
    <x v="294"/>
    <s v="Neiman Marcus"/>
    <x v="1"/>
    <x v="11"/>
    <x v="2187"/>
  </r>
  <r>
    <x v="294"/>
    <s v="Neiman Marcus"/>
    <x v="1"/>
    <x v="0"/>
    <x v="2188"/>
  </r>
  <r>
    <x v="294"/>
    <s v="Neiman Marcus"/>
    <x v="1"/>
    <x v="1"/>
    <x v="2189"/>
  </r>
  <r>
    <x v="294"/>
    <s v="Neiman Marcus"/>
    <x v="1"/>
    <x v="2"/>
    <x v="2190"/>
  </r>
  <r>
    <x v="294"/>
    <s v="Neiman Marcus"/>
    <x v="1"/>
    <x v="3"/>
    <x v="2191"/>
  </r>
  <r>
    <x v="295"/>
    <s v="Terrain"/>
    <x v="0"/>
    <x v="0"/>
    <x v="3"/>
  </r>
  <r>
    <x v="295"/>
    <s v="Terrain"/>
    <x v="0"/>
    <x v="1"/>
    <x v="1"/>
  </r>
  <r>
    <x v="295"/>
    <s v="Terrain"/>
    <x v="0"/>
    <x v="3"/>
    <x v="0"/>
  </r>
  <r>
    <x v="295"/>
    <s v="Terrain"/>
    <x v="0"/>
    <x v="5"/>
    <x v="3"/>
  </r>
  <r>
    <x v="295"/>
    <s v="Terrain"/>
    <x v="0"/>
    <x v="9"/>
    <x v="23"/>
  </r>
  <r>
    <x v="296"/>
    <s v="The Metropolitan Museum of Art"/>
    <x v="0"/>
    <x v="0"/>
    <x v="2192"/>
  </r>
  <r>
    <x v="296"/>
    <s v="The Metropolitan Museum of Art"/>
    <x v="0"/>
    <x v="1"/>
    <x v="2193"/>
  </r>
  <r>
    <x v="296"/>
    <s v="The Metropolitan Museum of Art"/>
    <x v="0"/>
    <x v="2"/>
    <x v="2194"/>
  </r>
  <r>
    <x v="296"/>
    <s v="The Metropolitan Museum of Art"/>
    <x v="0"/>
    <x v="3"/>
    <x v="2195"/>
  </r>
  <r>
    <x v="296"/>
    <s v="The Metropolitan Museum of Art"/>
    <x v="0"/>
    <x v="4"/>
    <x v="2196"/>
  </r>
  <r>
    <x v="296"/>
    <s v="The Metropolitan Museum of Art"/>
    <x v="0"/>
    <x v="5"/>
    <x v="2197"/>
  </r>
  <r>
    <x v="296"/>
    <s v="The Metropolitan Museum of Art"/>
    <x v="0"/>
    <x v="6"/>
    <x v="2198"/>
  </r>
  <r>
    <x v="296"/>
    <s v="The Metropolitan Museum of Art"/>
    <x v="0"/>
    <x v="7"/>
    <x v="2199"/>
  </r>
  <r>
    <x v="296"/>
    <s v="The Metropolitan Museum of Art"/>
    <x v="0"/>
    <x v="8"/>
    <x v="2200"/>
  </r>
  <r>
    <x v="296"/>
    <s v="The Metropolitan Museum of Art"/>
    <x v="0"/>
    <x v="9"/>
    <x v="1630"/>
  </r>
  <r>
    <x v="296"/>
    <s v="The Metropolitan Museum of Art"/>
    <x v="1"/>
    <x v="10"/>
    <x v="60"/>
  </r>
  <r>
    <x v="296"/>
    <s v="The Metropolitan Museum of Art"/>
    <x v="1"/>
    <x v="11"/>
    <x v="34"/>
  </r>
  <r>
    <x v="296"/>
    <s v="The Metropolitan Museum of Art"/>
    <x v="1"/>
    <x v="0"/>
    <x v="254"/>
  </r>
  <r>
    <x v="296"/>
    <s v="The Metropolitan Museum of Art"/>
    <x v="1"/>
    <x v="1"/>
    <x v="63"/>
  </r>
  <r>
    <x v="296"/>
    <s v="The Metropolitan Museum of Art"/>
    <x v="1"/>
    <x v="2"/>
    <x v="63"/>
  </r>
  <r>
    <x v="297"/>
    <s v="Winter Park Resorts"/>
    <x v="0"/>
    <x v="0"/>
    <x v="2201"/>
  </r>
  <r>
    <x v="297"/>
    <s v="Winter Park Resorts"/>
    <x v="0"/>
    <x v="1"/>
    <x v="2202"/>
  </r>
  <r>
    <x v="297"/>
    <s v="Winter Park Resorts"/>
    <x v="0"/>
    <x v="2"/>
    <x v="2203"/>
  </r>
  <r>
    <x v="297"/>
    <s v="Winter Park Resorts"/>
    <x v="0"/>
    <x v="3"/>
    <x v="2204"/>
  </r>
  <r>
    <x v="297"/>
    <s v="Winter Park Resorts"/>
    <x v="0"/>
    <x v="4"/>
    <x v="2205"/>
  </r>
  <r>
    <x v="297"/>
    <s v="Winter Park Resorts"/>
    <x v="0"/>
    <x v="5"/>
    <x v="2206"/>
  </r>
  <r>
    <x v="297"/>
    <s v="Winter Park Resorts"/>
    <x v="0"/>
    <x v="6"/>
    <x v="2207"/>
  </r>
  <r>
    <x v="297"/>
    <s v="Winter Park Resorts"/>
    <x v="0"/>
    <x v="7"/>
    <x v="2208"/>
  </r>
  <r>
    <x v="297"/>
    <s v="Winter Park Resorts"/>
    <x v="0"/>
    <x v="8"/>
    <x v="2209"/>
  </r>
  <r>
    <x v="297"/>
    <s v="Winter Park Resorts"/>
    <x v="0"/>
    <x v="9"/>
    <x v="2210"/>
  </r>
  <r>
    <x v="297"/>
    <s v="Winter Park Resorts"/>
    <x v="1"/>
    <x v="10"/>
    <x v="2211"/>
  </r>
  <r>
    <x v="297"/>
    <s v="Winter Park Resorts"/>
    <x v="1"/>
    <x v="11"/>
    <x v="2212"/>
  </r>
  <r>
    <x v="297"/>
    <s v="Winter Park Resorts"/>
    <x v="1"/>
    <x v="0"/>
    <x v="2213"/>
  </r>
  <r>
    <x v="297"/>
    <s v="Winter Park Resorts"/>
    <x v="1"/>
    <x v="1"/>
    <x v="2214"/>
  </r>
  <r>
    <x v="297"/>
    <s v="Winter Park Resorts"/>
    <x v="1"/>
    <x v="2"/>
    <x v="2215"/>
  </r>
  <r>
    <x v="297"/>
    <s v="Winter Park Resorts"/>
    <x v="1"/>
    <x v="3"/>
    <x v="2216"/>
  </r>
  <r>
    <x v="298"/>
    <s v="Teachable"/>
    <x v="0"/>
    <x v="0"/>
    <x v="2"/>
  </r>
  <r>
    <x v="298"/>
    <s v="Teachable"/>
    <x v="0"/>
    <x v="1"/>
    <x v="19"/>
  </r>
  <r>
    <x v="298"/>
    <s v="Teachable"/>
    <x v="0"/>
    <x v="2"/>
    <x v="350"/>
  </r>
  <r>
    <x v="298"/>
    <s v="Teachable"/>
    <x v="0"/>
    <x v="3"/>
    <x v="69"/>
  </r>
  <r>
    <x v="298"/>
    <s v="Teachable"/>
    <x v="0"/>
    <x v="4"/>
    <x v="11"/>
  </r>
  <r>
    <x v="298"/>
    <s v="Teachable"/>
    <x v="0"/>
    <x v="5"/>
    <x v="5"/>
  </r>
  <r>
    <x v="298"/>
    <s v="Teachable"/>
    <x v="0"/>
    <x v="6"/>
    <x v="24"/>
  </r>
  <r>
    <x v="298"/>
    <s v="Teachable"/>
    <x v="0"/>
    <x v="7"/>
    <x v="350"/>
  </r>
  <r>
    <x v="298"/>
    <s v="Teachable"/>
    <x v="0"/>
    <x v="8"/>
    <x v="490"/>
  </r>
  <r>
    <x v="298"/>
    <s v="Teachable"/>
    <x v="0"/>
    <x v="9"/>
    <x v="0"/>
  </r>
  <r>
    <x v="298"/>
    <s v="Teachable"/>
    <x v="1"/>
    <x v="10"/>
    <x v="2217"/>
  </r>
  <r>
    <x v="298"/>
    <s v="Teachable"/>
    <x v="1"/>
    <x v="11"/>
    <x v="0"/>
  </r>
  <r>
    <x v="298"/>
    <s v="Teachable"/>
    <x v="1"/>
    <x v="0"/>
    <x v="1"/>
  </r>
  <r>
    <x v="298"/>
    <s v="Teachable"/>
    <x v="1"/>
    <x v="1"/>
    <x v="23"/>
  </r>
  <r>
    <x v="298"/>
    <s v="Teachable"/>
    <x v="1"/>
    <x v="2"/>
    <x v="24"/>
  </r>
  <r>
    <x v="299"/>
    <s v="Shea Moisture"/>
    <x v="0"/>
    <x v="0"/>
    <x v="2218"/>
  </r>
  <r>
    <x v="299"/>
    <s v="Shea Moisture"/>
    <x v="0"/>
    <x v="1"/>
    <x v="2219"/>
  </r>
  <r>
    <x v="299"/>
    <s v="Shea Moisture"/>
    <x v="0"/>
    <x v="2"/>
    <x v="2220"/>
  </r>
  <r>
    <x v="299"/>
    <s v="Shea Moisture"/>
    <x v="0"/>
    <x v="3"/>
    <x v="2221"/>
  </r>
  <r>
    <x v="299"/>
    <s v="Shea Moisture"/>
    <x v="0"/>
    <x v="4"/>
    <x v="2222"/>
  </r>
  <r>
    <x v="299"/>
    <s v="Shea Moisture"/>
    <x v="0"/>
    <x v="5"/>
    <x v="2223"/>
  </r>
  <r>
    <x v="299"/>
    <s v="Shea Moisture"/>
    <x v="0"/>
    <x v="6"/>
    <x v="2224"/>
  </r>
  <r>
    <x v="299"/>
    <s v="Shea Moisture"/>
    <x v="0"/>
    <x v="7"/>
    <x v="2225"/>
  </r>
  <r>
    <x v="299"/>
    <s v="Shea Moisture"/>
    <x v="0"/>
    <x v="8"/>
    <x v="2226"/>
  </r>
  <r>
    <x v="299"/>
    <s v="Shea Moisture"/>
    <x v="0"/>
    <x v="9"/>
    <x v="2227"/>
  </r>
  <r>
    <x v="299"/>
    <s v="Shea Moisture"/>
    <x v="1"/>
    <x v="10"/>
    <x v="2228"/>
  </r>
  <r>
    <x v="299"/>
    <s v="Shea Moisture"/>
    <x v="1"/>
    <x v="11"/>
    <x v="2229"/>
  </r>
  <r>
    <x v="299"/>
    <s v="Shea Moisture"/>
    <x v="1"/>
    <x v="0"/>
    <x v="2230"/>
  </r>
  <r>
    <x v="299"/>
    <s v="Shea Moisture"/>
    <x v="1"/>
    <x v="1"/>
    <x v="2231"/>
  </r>
  <r>
    <x v="299"/>
    <s v="Shea Moisture"/>
    <x v="1"/>
    <x v="2"/>
    <x v="2232"/>
  </r>
  <r>
    <x v="299"/>
    <s v="Shea Moisture"/>
    <x v="1"/>
    <x v="3"/>
    <x v="2233"/>
  </r>
  <r>
    <x v="300"/>
    <s v="Squaw Valley"/>
    <x v="0"/>
    <x v="0"/>
    <x v="2234"/>
  </r>
  <r>
    <x v="300"/>
    <s v="Squaw Valley"/>
    <x v="0"/>
    <x v="1"/>
    <x v="2235"/>
  </r>
  <r>
    <x v="300"/>
    <s v="Squaw Valley"/>
    <x v="0"/>
    <x v="2"/>
    <x v="2236"/>
  </r>
  <r>
    <x v="300"/>
    <s v="Squaw Valley"/>
    <x v="0"/>
    <x v="3"/>
    <x v="2237"/>
  </r>
  <r>
    <x v="300"/>
    <s v="Squaw Valley"/>
    <x v="0"/>
    <x v="4"/>
    <x v="2238"/>
  </r>
  <r>
    <x v="300"/>
    <s v="Squaw Valley"/>
    <x v="0"/>
    <x v="5"/>
    <x v="2239"/>
  </r>
  <r>
    <x v="300"/>
    <s v="Squaw Valley"/>
    <x v="0"/>
    <x v="6"/>
    <x v="2240"/>
  </r>
  <r>
    <x v="300"/>
    <s v="Squaw Valley"/>
    <x v="0"/>
    <x v="7"/>
    <x v="2241"/>
  </r>
  <r>
    <x v="300"/>
    <s v="Squaw Valley"/>
    <x v="0"/>
    <x v="8"/>
    <x v="2242"/>
  </r>
  <r>
    <x v="300"/>
    <s v="Squaw Valley"/>
    <x v="0"/>
    <x v="9"/>
    <x v="2243"/>
  </r>
  <r>
    <x v="300"/>
    <s v="Squaw Valley"/>
    <x v="1"/>
    <x v="10"/>
    <x v="2244"/>
  </r>
  <r>
    <x v="300"/>
    <s v="Squaw Valley"/>
    <x v="1"/>
    <x v="11"/>
    <x v="2245"/>
  </r>
  <r>
    <x v="300"/>
    <s v="Squaw Valley"/>
    <x v="1"/>
    <x v="0"/>
    <x v="2246"/>
  </r>
  <r>
    <x v="300"/>
    <s v="Squaw Valley"/>
    <x v="1"/>
    <x v="1"/>
    <x v="2247"/>
  </r>
  <r>
    <x v="300"/>
    <s v="Squaw Valley"/>
    <x v="1"/>
    <x v="2"/>
    <x v="2248"/>
  </r>
  <r>
    <x v="300"/>
    <s v="Squaw Valley"/>
    <x v="1"/>
    <x v="3"/>
    <x v="2249"/>
  </r>
  <r>
    <x v="301"/>
    <s v="The Tot"/>
    <x v="0"/>
    <x v="0"/>
    <x v="2250"/>
  </r>
  <r>
    <x v="301"/>
    <s v="The Tot"/>
    <x v="0"/>
    <x v="1"/>
    <x v="2251"/>
  </r>
  <r>
    <x v="301"/>
    <s v="The Tot"/>
    <x v="0"/>
    <x v="2"/>
    <x v="2252"/>
  </r>
  <r>
    <x v="301"/>
    <s v="The Tot"/>
    <x v="0"/>
    <x v="3"/>
    <x v="2253"/>
  </r>
  <r>
    <x v="301"/>
    <s v="The Tot"/>
    <x v="0"/>
    <x v="4"/>
    <x v="2254"/>
  </r>
  <r>
    <x v="301"/>
    <s v="The Tot"/>
    <x v="0"/>
    <x v="5"/>
    <x v="2255"/>
  </r>
  <r>
    <x v="301"/>
    <s v="The Tot"/>
    <x v="0"/>
    <x v="6"/>
    <x v="2256"/>
  </r>
  <r>
    <x v="301"/>
    <s v="The Tot"/>
    <x v="0"/>
    <x v="7"/>
    <x v="2257"/>
  </r>
  <r>
    <x v="301"/>
    <s v="The Tot"/>
    <x v="0"/>
    <x v="8"/>
    <x v="2258"/>
  </r>
  <r>
    <x v="301"/>
    <s v="The Tot"/>
    <x v="0"/>
    <x v="9"/>
    <x v="219"/>
  </r>
  <r>
    <x v="301"/>
    <s v="The Tot"/>
    <x v="1"/>
    <x v="10"/>
    <x v="68"/>
  </r>
  <r>
    <x v="301"/>
    <s v="The Tot"/>
    <x v="1"/>
    <x v="11"/>
    <x v="2"/>
  </r>
  <r>
    <x v="301"/>
    <s v="The Tot"/>
    <x v="1"/>
    <x v="0"/>
    <x v="69"/>
  </r>
  <r>
    <x v="301"/>
    <s v="The Tot"/>
    <x v="1"/>
    <x v="1"/>
    <x v="23"/>
  </r>
  <r>
    <x v="301"/>
    <s v="The Tot"/>
    <x v="1"/>
    <x v="2"/>
    <x v="23"/>
  </r>
  <r>
    <x v="302"/>
    <s v="Houzz Current"/>
    <x v="0"/>
    <x v="0"/>
    <x v="2259"/>
  </r>
  <r>
    <x v="302"/>
    <s v="Houzz Current"/>
    <x v="0"/>
    <x v="1"/>
    <x v="2260"/>
  </r>
  <r>
    <x v="302"/>
    <s v="Houzz Current"/>
    <x v="0"/>
    <x v="2"/>
    <x v="2261"/>
  </r>
  <r>
    <x v="302"/>
    <s v="Houzz Current"/>
    <x v="0"/>
    <x v="3"/>
    <x v="2262"/>
  </r>
  <r>
    <x v="302"/>
    <s v="Houzz Current"/>
    <x v="0"/>
    <x v="4"/>
    <x v="2263"/>
  </r>
  <r>
    <x v="302"/>
    <s v="Houzz Current"/>
    <x v="0"/>
    <x v="5"/>
    <x v="2264"/>
  </r>
  <r>
    <x v="302"/>
    <s v="Houzz Current"/>
    <x v="0"/>
    <x v="6"/>
    <x v="2265"/>
  </r>
  <r>
    <x v="302"/>
    <s v="Houzz Current"/>
    <x v="0"/>
    <x v="7"/>
    <x v="2266"/>
  </r>
  <r>
    <x v="302"/>
    <s v="Houzz Current"/>
    <x v="0"/>
    <x v="8"/>
    <x v="2267"/>
  </r>
  <r>
    <x v="302"/>
    <s v="Houzz Current"/>
    <x v="0"/>
    <x v="9"/>
    <x v="2268"/>
  </r>
  <r>
    <x v="302"/>
    <s v="Houzz Current"/>
    <x v="1"/>
    <x v="10"/>
    <x v="2269"/>
  </r>
  <r>
    <x v="302"/>
    <s v="Houzz Current"/>
    <x v="1"/>
    <x v="11"/>
    <x v="2270"/>
  </r>
  <r>
    <x v="302"/>
    <s v="Houzz Current"/>
    <x v="1"/>
    <x v="0"/>
    <x v="2271"/>
  </r>
  <r>
    <x v="302"/>
    <s v="Houzz Current"/>
    <x v="1"/>
    <x v="1"/>
    <x v="2272"/>
  </r>
  <r>
    <x v="302"/>
    <s v="Houzz Current"/>
    <x v="1"/>
    <x v="2"/>
    <x v="2273"/>
  </r>
  <r>
    <x v="302"/>
    <s v="Houzz Current"/>
    <x v="1"/>
    <x v="3"/>
    <x v="434"/>
  </r>
  <r>
    <x v="303"/>
    <s v="Careof"/>
    <x v="0"/>
    <x v="0"/>
    <x v="2274"/>
  </r>
  <r>
    <x v="303"/>
    <s v="Careof"/>
    <x v="0"/>
    <x v="1"/>
    <x v="2275"/>
  </r>
  <r>
    <x v="303"/>
    <s v="Careof"/>
    <x v="0"/>
    <x v="2"/>
    <x v="2276"/>
  </r>
  <r>
    <x v="303"/>
    <s v="Careof"/>
    <x v="0"/>
    <x v="3"/>
    <x v="2277"/>
  </r>
  <r>
    <x v="303"/>
    <s v="Careof"/>
    <x v="0"/>
    <x v="4"/>
    <x v="2278"/>
  </r>
  <r>
    <x v="303"/>
    <s v="Careof"/>
    <x v="0"/>
    <x v="5"/>
    <x v="2279"/>
  </r>
  <r>
    <x v="303"/>
    <s v="Careof"/>
    <x v="0"/>
    <x v="6"/>
    <x v="2280"/>
  </r>
  <r>
    <x v="303"/>
    <s v="Careof"/>
    <x v="0"/>
    <x v="7"/>
    <x v="2281"/>
  </r>
  <r>
    <x v="303"/>
    <s v="Careof"/>
    <x v="0"/>
    <x v="8"/>
    <x v="0"/>
  </r>
  <r>
    <x v="304"/>
    <s v="Coachella Valley Plumbing"/>
    <x v="0"/>
    <x v="0"/>
    <x v="2282"/>
  </r>
  <r>
    <x v="304"/>
    <s v="Coachella Valley Plumbing"/>
    <x v="0"/>
    <x v="1"/>
    <x v="915"/>
  </r>
  <r>
    <x v="304"/>
    <s v="Coachella Valley Plumbing"/>
    <x v="0"/>
    <x v="2"/>
    <x v="2283"/>
  </r>
  <r>
    <x v="304"/>
    <s v="Coachella Valley Plumbing"/>
    <x v="0"/>
    <x v="3"/>
    <x v="2284"/>
  </r>
  <r>
    <x v="304"/>
    <s v="Coachella Valley Plumbing"/>
    <x v="0"/>
    <x v="4"/>
    <x v="2285"/>
  </r>
  <r>
    <x v="304"/>
    <s v="Coachella Valley Plumbing"/>
    <x v="0"/>
    <x v="5"/>
    <x v="2286"/>
  </r>
  <r>
    <x v="304"/>
    <s v="Coachella Valley Plumbing"/>
    <x v="0"/>
    <x v="6"/>
    <x v="2287"/>
  </r>
  <r>
    <x v="304"/>
    <s v="Coachella Valley Plumbing"/>
    <x v="0"/>
    <x v="7"/>
    <x v="2288"/>
  </r>
  <r>
    <x v="304"/>
    <s v="Coachella Valley Plumbing"/>
    <x v="0"/>
    <x v="8"/>
    <x v="2289"/>
  </r>
  <r>
    <x v="304"/>
    <s v="Coachella Valley Plumbing"/>
    <x v="0"/>
    <x v="9"/>
    <x v="2290"/>
  </r>
  <r>
    <x v="304"/>
    <s v="Coachella Valley Plumbing"/>
    <x v="1"/>
    <x v="10"/>
    <x v="2291"/>
  </r>
  <r>
    <x v="304"/>
    <s v="Coachella Valley Plumbing"/>
    <x v="1"/>
    <x v="11"/>
    <x v="495"/>
  </r>
  <r>
    <x v="304"/>
    <s v="Coachella Valley Plumbing"/>
    <x v="1"/>
    <x v="0"/>
    <x v="2292"/>
  </r>
  <r>
    <x v="304"/>
    <s v="Coachella Valley Plumbing"/>
    <x v="1"/>
    <x v="1"/>
    <x v="2293"/>
  </r>
  <r>
    <x v="304"/>
    <s v="Coachella Valley Plumbing"/>
    <x v="1"/>
    <x v="2"/>
    <x v="2294"/>
  </r>
  <r>
    <x v="304"/>
    <s v="Coachella Valley Plumbing"/>
    <x v="1"/>
    <x v="3"/>
    <x v="62"/>
  </r>
  <r>
    <x v="305"/>
    <s v="Kelly Shufelt Desert Sands"/>
    <x v="0"/>
    <x v="0"/>
    <x v="784"/>
  </r>
  <r>
    <x v="305"/>
    <s v="Kelly Shufelt Desert Sands"/>
    <x v="0"/>
    <x v="1"/>
    <x v="712"/>
  </r>
  <r>
    <x v="305"/>
    <s v="Kelly Shufelt Desert Sands"/>
    <x v="0"/>
    <x v="2"/>
    <x v="497"/>
  </r>
  <r>
    <x v="305"/>
    <s v="Kelly Shufelt Desert Sands"/>
    <x v="0"/>
    <x v="3"/>
    <x v="606"/>
  </r>
  <r>
    <x v="306"/>
    <s v="Chili Technology"/>
    <x v="0"/>
    <x v="0"/>
    <x v="2295"/>
  </r>
  <r>
    <x v="306"/>
    <s v="Chili Technology"/>
    <x v="0"/>
    <x v="1"/>
    <x v="2296"/>
  </r>
  <r>
    <x v="306"/>
    <s v="Chili Technology"/>
    <x v="0"/>
    <x v="2"/>
    <x v="2297"/>
  </r>
  <r>
    <x v="306"/>
    <s v="Chili Technology"/>
    <x v="0"/>
    <x v="3"/>
    <x v="2298"/>
  </r>
  <r>
    <x v="306"/>
    <s v="Chili Technology"/>
    <x v="0"/>
    <x v="4"/>
    <x v="2299"/>
  </r>
  <r>
    <x v="306"/>
    <s v="Chili Technology"/>
    <x v="0"/>
    <x v="5"/>
    <x v="2300"/>
  </r>
  <r>
    <x v="306"/>
    <s v="Chili Technology"/>
    <x v="0"/>
    <x v="6"/>
    <x v="2301"/>
  </r>
  <r>
    <x v="306"/>
    <s v="Chili Technology"/>
    <x v="0"/>
    <x v="7"/>
    <x v="2302"/>
  </r>
  <r>
    <x v="306"/>
    <s v="Chili Technology"/>
    <x v="0"/>
    <x v="8"/>
    <x v="2303"/>
  </r>
  <r>
    <x v="306"/>
    <s v="Chili Technology"/>
    <x v="0"/>
    <x v="9"/>
    <x v="2304"/>
  </r>
  <r>
    <x v="306"/>
    <s v="Chili Technology"/>
    <x v="1"/>
    <x v="10"/>
    <x v="2305"/>
  </r>
  <r>
    <x v="306"/>
    <s v="Chili Technology"/>
    <x v="1"/>
    <x v="11"/>
    <x v="2306"/>
  </r>
  <r>
    <x v="306"/>
    <s v="Chili Technology"/>
    <x v="1"/>
    <x v="0"/>
    <x v="2307"/>
  </r>
  <r>
    <x v="306"/>
    <s v="Chili Technology"/>
    <x v="1"/>
    <x v="1"/>
    <x v="2308"/>
  </r>
  <r>
    <x v="306"/>
    <s v="Chili Technology"/>
    <x v="1"/>
    <x v="2"/>
    <x v="2309"/>
  </r>
  <r>
    <x v="306"/>
    <s v="Chili Technology"/>
    <x v="1"/>
    <x v="3"/>
    <x v="2310"/>
  </r>
  <r>
    <x v="307"/>
    <s v="Invisible Excavations"/>
    <x v="0"/>
    <x v="0"/>
    <x v="2311"/>
  </r>
  <r>
    <x v="307"/>
    <s v="Invisible Excavations"/>
    <x v="0"/>
    <x v="1"/>
    <x v="2312"/>
  </r>
  <r>
    <x v="307"/>
    <s v="Invisible Excavations"/>
    <x v="0"/>
    <x v="2"/>
    <x v="2313"/>
  </r>
  <r>
    <x v="307"/>
    <s v="Invisible Excavations"/>
    <x v="0"/>
    <x v="3"/>
    <x v="2314"/>
  </r>
  <r>
    <x v="307"/>
    <s v="Invisible Excavations"/>
    <x v="0"/>
    <x v="4"/>
    <x v="2315"/>
  </r>
  <r>
    <x v="307"/>
    <s v="Invisible Excavations"/>
    <x v="0"/>
    <x v="5"/>
    <x v="2316"/>
  </r>
  <r>
    <x v="307"/>
    <s v="Invisible Excavations"/>
    <x v="0"/>
    <x v="6"/>
    <x v="2317"/>
  </r>
  <r>
    <x v="307"/>
    <s v="Invisible Excavations"/>
    <x v="0"/>
    <x v="7"/>
    <x v="2318"/>
  </r>
  <r>
    <x v="307"/>
    <s v="Invisible Excavations"/>
    <x v="0"/>
    <x v="8"/>
    <x v="2319"/>
  </r>
  <r>
    <x v="307"/>
    <s v="Invisible Excavations"/>
    <x v="0"/>
    <x v="9"/>
    <x v="2320"/>
  </r>
  <r>
    <x v="307"/>
    <s v="Invisible Excavations"/>
    <x v="1"/>
    <x v="10"/>
    <x v="2321"/>
  </r>
  <r>
    <x v="307"/>
    <s v="Invisible Excavations"/>
    <x v="1"/>
    <x v="11"/>
    <x v="2322"/>
  </r>
  <r>
    <x v="307"/>
    <s v="Invisible Excavations"/>
    <x v="1"/>
    <x v="0"/>
    <x v="2323"/>
  </r>
  <r>
    <x v="307"/>
    <s v="Invisible Excavations"/>
    <x v="1"/>
    <x v="1"/>
    <x v="2324"/>
  </r>
  <r>
    <x v="307"/>
    <s v="Invisible Excavations"/>
    <x v="1"/>
    <x v="2"/>
    <x v="2325"/>
  </r>
  <r>
    <x v="307"/>
    <s v="Invisible Excavations"/>
    <x v="1"/>
    <x v="3"/>
    <x v="2326"/>
  </r>
  <r>
    <x v="308"/>
    <s v="Krueger Chiropractic"/>
    <x v="0"/>
    <x v="0"/>
    <x v="2327"/>
  </r>
  <r>
    <x v="308"/>
    <s v="Krueger Chiropractic"/>
    <x v="0"/>
    <x v="1"/>
    <x v="2328"/>
  </r>
  <r>
    <x v="308"/>
    <s v="Krueger Chiropractic"/>
    <x v="0"/>
    <x v="2"/>
    <x v="2329"/>
  </r>
  <r>
    <x v="308"/>
    <s v="Krueger Chiropractic"/>
    <x v="0"/>
    <x v="3"/>
    <x v="2330"/>
  </r>
  <r>
    <x v="308"/>
    <s v="Krueger Chiropractic"/>
    <x v="0"/>
    <x v="4"/>
    <x v="2331"/>
  </r>
  <r>
    <x v="308"/>
    <s v="Krueger Chiropractic"/>
    <x v="0"/>
    <x v="5"/>
    <x v="605"/>
  </r>
  <r>
    <x v="308"/>
    <s v="Krueger Chiropractic"/>
    <x v="0"/>
    <x v="6"/>
    <x v="2332"/>
  </r>
  <r>
    <x v="308"/>
    <s v="Krueger Chiropractic"/>
    <x v="0"/>
    <x v="7"/>
    <x v="1640"/>
  </r>
  <r>
    <x v="308"/>
    <s v="Krueger Chiropractic"/>
    <x v="0"/>
    <x v="8"/>
    <x v="2079"/>
  </r>
  <r>
    <x v="308"/>
    <s v="Krueger Chiropractic"/>
    <x v="0"/>
    <x v="9"/>
    <x v="783"/>
  </r>
  <r>
    <x v="308"/>
    <s v="Krueger Chiropractic"/>
    <x v="1"/>
    <x v="10"/>
    <x v="605"/>
  </r>
  <r>
    <x v="308"/>
    <s v="Krueger Chiropractic"/>
    <x v="1"/>
    <x v="11"/>
    <x v="2333"/>
  </r>
  <r>
    <x v="309"/>
    <s v="Hernandez Dental"/>
    <x v="0"/>
    <x v="0"/>
    <x v="1635"/>
  </r>
  <r>
    <x v="309"/>
    <s v="Hernandez Dental"/>
    <x v="0"/>
    <x v="1"/>
    <x v="2334"/>
  </r>
  <r>
    <x v="309"/>
    <s v="Hernandez Dental"/>
    <x v="0"/>
    <x v="2"/>
    <x v="2335"/>
  </r>
  <r>
    <x v="309"/>
    <s v="Hernandez Dental"/>
    <x v="0"/>
    <x v="3"/>
    <x v="2336"/>
  </r>
  <r>
    <x v="309"/>
    <s v="Hernandez Dental"/>
    <x v="0"/>
    <x v="4"/>
    <x v="2337"/>
  </r>
  <r>
    <x v="309"/>
    <s v="Hernandez Dental"/>
    <x v="0"/>
    <x v="5"/>
    <x v="2338"/>
  </r>
  <r>
    <x v="309"/>
    <s v="Hernandez Dental"/>
    <x v="0"/>
    <x v="6"/>
    <x v="2339"/>
  </r>
  <r>
    <x v="309"/>
    <s v="Hernandez Dental"/>
    <x v="0"/>
    <x v="7"/>
    <x v="469"/>
  </r>
  <r>
    <x v="309"/>
    <s v="Hernandez Dental"/>
    <x v="0"/>
    <x v="8"/>
    <x v="2340"/>
  </r>
  <r>
    <x v="309"/>
    <s v="Hernandez Dental"/>
    <x v="0"/>
    <x v="9"/>
    <x v="1465"/>
  </r>
  <r>
    <x v="309"/>
    <s v="Hernandez Dental"/>
    <x v="1"/>
    <x v="10"/>
    <x v="675"/>
  </r>
  <r>
    <x v="309"/>
    <s v="Hernandez Dental"/>
    <x v="1"/>
    <x v="11"/>
    <x v="1213"/>
  </r>
  <r>
    <x v="309"/>
    <s v="Hernandez Dental"/>
    <x v="1"/>
    <x v="0"/>
    <x v="2341"/>
  </r>
  <r>
    <x v="309"/>
    <s v="Hernandez Dental"/>
    <x v="1"/>
    <x v="1"/>
    <x v="917"/>
  </r>
  <r>
    <x v="309"/>
    <s v="Hernandez Dental"/>
    <x v="1"/>
    <x v="2"/>
    <x v="2342"/>
  </r>
  <r>
    <x v="309"/>
    <s v="Hernandez Dental"/>
    <x v="1"/>
    <x v="3"/>
    <x v="16"/>
  </r>
  <r>
    <x v="310"/>
    <s v="Upside Travel"/>
    <x v="0"/>
    <x v="1"/>
    <x v="1"/>
  </r>
  <r>
    <x v="311"/>
    <s v="Aaptiv"/>
    <x v="0"/>
    <x v="0"/>
    <x v="783"/>
  </r>
  <r>
    <x v="311"/>
    <s v="Aaptiv"/>
    <x v="1"/>
    <x v="2"/>
    <x v="1"/>
  </r>
  <r>
    <x v="312"/>
    <s v="Laurel and Wolf"/>
    <x v="0"/>
    <x v="0"/>
    <x v="599"/>
  </r>
  <r>
    <x v="312"/>
    <s v="Laurel and Wolf"/>
    <x v="0"/>
    <x v="1"/>
    <x v="2343"/>
  </r>
  <r>
    <x v="312"/>
    <s v="Laurel and Wolf"/>
    <x v="0"/>
    <x v="2"/>
    <x v="2344"/>
  </r>
  <r>
    <x v="312"/>
    <s v="Laurel and Wolf"/>
    <x v="0"/>
    <x v="3"/>
    <x v="2345"/>
  </r>
  <r>
    <x v="312"/>
    <s v="Laurel and Wolf"/>
    <x v="0"/>
    <x v="4"/>
    <x v="780"/>
  </r>
  <r>
    <x v="312"/>
    <s v="Laurel and Wolf"/>
    <x v="0"/>
    <x v="5"/>
    <x v="14"/>
  </r>
  <r>
    <x v="312"/>
    <s v="Laurel and Wolf"/>
    <x v="0"/>
    <x v="6"/>
    <x v="715"/>
  </r>
  <r>
    <x v="312"/>
    <s v="Laurel and Wolf"/>
    <x v="0"/>
    <x v="7"/>
    <x v="255"/>
  </r>
  <r>
    <x v="312"/>
    <s v="Laurel and Wolf"/>
    <x v="0"/>
    <x v="8"/>
    <x v="784"/>
  </r>
  <r>
    <x v="312"/>
    <s v="Laurel and Wolf"/>
    <x v="0"/>
    <x v="9"/>
    <x v="253"/>
  </r>
  <r>
    <x v="312"/>
    <s v="Laurel and Wolf"/>
    <x v="1"/>
    <x v="10"/>
    <x v="260"/>
  </r>
  <r>
    <x v="312"/>
    <s v="Laurel and Wolf"/>
    <x v="1"/>
    <x v="11"/>
    <x v="715"/>
  </r>
  <r>
    <x v="312"/>
    <s v="Laurel and Wolf"/>
    <x v="1"/>
    <x v="0"/>
    <x v="257"/>
  </r>
  <r>
    <x v="312"/>
    <s v="Laurel and Wolf"/>
    <x v="1"/>
    <x v="1"/>
    <x v="1376"/>
  </r>
  <r>
    <x v="312"/>
    <s v="Laurel and Wolf"/>
    <x v="1"/>
    <x v="2"/>
    <x v="11"/>
  </r>
  <r>
    <x v="313"/>
    <s v="Wine Access"/>
    <x v="0"/>
    <x v="4"/>
    <x v="2346"/>
  </r>
  <r>
    <x v="313"/>
    <s v="Wine Access"/>
    <x v="0"/>
    <x v="5"/>
    <x v="2347"/>
  </r>
  <r>
    <x v="313"/>
    <s v="Wine Access"/>
    <x v="0"/>
    <x v="6"/>
    <x v="2348"/>
  </r>
  <r>
    <x v="313"/>
    <s v="Wine Access"/>
    <x v="0"/>
    <x v="7"/>
    <x v="2349"/>
  </r>
  <r>
    <x v="313"/>
    <s v="Wine Access"/>
    <x v="0"/>
    <x v="8"/>
    <x v="2350"/>
  </r>
  <r>
    <x v="313"/>
    <s v="Wine Access"/>
    <x v="0"/>
    <x v="9"/>
    <x v="2351"/>
  </r>
  <r>
    <x v="313"/>
    <s v="Wine Access"/>
    <x v="1"/>
    <x v="10"/>
    <x v="2352"/>
  </r>
  <r>
    <x v="313"/>
    <s v="Wine Access"/>
    <x v="1"/>
    <x v="11"/>
    <x v="2353"/>
  </r>
  <r>
    <x v="313"/>
    <s v="Wine Access"/>
    <x v="1"/>
    <x v="0"/>
    <x v="2354"/>
  </r>
  <r>
    <x v="313"/>
    <s v="Wine Access"/>
    <x v="1"/>
    <x v="1"/>
    <x v="2355"/>
  </r>
  <r>
    <x v="313"/>
    <s v="Wine Access"/>
    <x v="1"/>
    <x v="2"/>
    <x v="2356"/>
  </r>
  <r>
    <x v="313"/>
    <s v="Wine Access"/>
    <x v="1"/>
    <x v="3"/>
    <x v="2357"/>
  </r>
  <r>
    <x v="314"/>
    <s v="CORT"/>
    <x v="0"/>
    <x v="0"/>
    <x v="2358"/>
  </r>
  <r>
    <x v="314"/>
    <s v="CORT"/>
    <x v="0"/>
    <x v="1"/>
    <x v="2359"/>
  </r>
  <r>
    <x v="314"/>
    <s v="CORT"/>
    <x v="0"/>
    <x v="2"/>
    <x v="2360"/>
  </r>
  <r>
    <x v="314"/>
    <s v="CORT"/>
    <x v="0"/>
    <x v="3"/>
    <x v="1"/>
  </r>
  <r>
    <x v="314"/>
    <s v="CORT"/>
    <x v="0"/>
    <x v="5"/>
    <x v="607"/>
  </r>
  <r>
    <x v="314"/>
    <s v="CORT"/>
    <x v="0"/>
    <x v="6"/>
    <x v="2361"/>
  </r>
  <r>
    <x v="314"/>
    <s v="CORT"/>
    <x v="0"/>
    <x v="7"/>
    <x v="2362"/>
  </r>
  <r>
    <x v="314"/>
    <s v="CORT"/>
    <x v="0"/>
    <x v="8"/>
    <x v="2363"/>
  </r>
  <r>
    <x v="314"/>
    <s v="CORT"/>
    <x v="0"/>
    <x v="9"/>
    <x v="2364"/>
  </r>
  <r>
    <x v="314"/>
    <s v="CORT"/>
    <x v="1"/>
    <x v="10"/>
    <x v="2365"/>
  </r>
  <r>
    <x v="314"/>
    <s v="CORT"/>
    <x v="1"/>
    <x v="11"/>
    <x v="2362"/>
  </r>
  <r>
    <x v="314"/>
    <s v="CORT"/>
    <x v="1"/>
    <x v="0"/>
    <x v="2366"/>
  </r>
  <r>
    <x v="314"/>
    <s v="CORT"/>
    <x v="1"/>
    <x v="1"/>
    <x v="2281"/>
  </r>
  <r>
    <x v="314"/>
    <s v="CORT"/>
    <x v="1"/>
    <x v="2"/>
    <x v="2367"/>
  </r>
  <r>
    <x v="314"/>
    <s v="CORT"/>
    <x v="1"/>
    <x v="3"/>
    <x v="1346"/>
  </r>
  <r>
    <x v="315"/>
    <s v="UFM Desert Alarm"/>
    <x v="0"/>
    <x v="5"/>
    <x v="2368"/>
  </r>
  <r>
    <x v="315"/>
    <s v="UFM Desert Alarm"/>
    <x v="0"/>
    <x v="6"/>
    <x v="2369"/>
  </r>
  <r>
    <x v="315"/>
    <s v="UFM Desert Alarm"/>
    <x v="0"/>
    <x v="7"/>
    <x v="2370"/>
  </r>
  <r>
    <x v="315"/>
    <s v="UFM Desert Alarm"/>
    <x v="0"/>
    <x v="8"/>
    <x v="2371"/>
  </r>
  <r>
    <x v="315"/>
    <s v="UFM Desert Alarm"/>
    <x v="0"/>
    <x v="9"/>
    <x v="2372"/>
  </r>
  <r>
    <x v="315"/>
    <s v="UFM Desert Alarm"/>
    <x v="1"/>
    <x v="10"/>
    <x v="2373"/>
  </r>
  <r>
    <x v="315"/>
    <s v="UFM Desert Alarm"/>
    <x v="1"/>
    <x v="11"/>
    <x v="2374"/>
  </r>
  <r>
    <x v="315"/>
    <s v="UFM Desert Alarm"/>
    <x v="1"/>
    <x v="0"/>
    <x v="2375"/>
  </r>
  <r>
    <x v="315"/>
    <s v="UFM Desert Alarm"/>
    <x v="1"/>
    <x v="1"/>
    <x v="2376"/>
  </r>
  <r>
    <x v="315"/>
    <s v="UFM Desert Alarm"/>
    <x v="1"/>
    <x v="2"/>
    <x v="2377"/>
  </r>
  <r>
    <x v="315"/>
    <s v="UFM Desert Alarm"/>
    <x v="1"/>
    <x v="3"/>
    <x v="2378"/>
  </r>
  <r>
    <x v="316"/>
    <s v="Dressbarn"/>
    <x v="0"/>
    <x v="0"/>
    <x v="2379"/>
  </r>
  <r>
    <x v="316"/>
    <s v="Dressbarn"/>
    <x v="0"/>
    <x v="1"/>
    <x v="2380"/>
  </r>
  <r>
    <x v="316"/>
    <s v="Dressbarn"/>
    <x v="0"/>
    <x v="2"/>
    <x v="2381"/>
  </r>
  <r>
    <x v="316"/>
    <s v="Dressbarn"/>
    <x v="0"/>
    <x v="3"/>
    <x v="2382"/>
  </r>
  <r>
    <x v="316"/>
    <s v="Dressbarn"/>
    <x v="0"/>
    <x v="4"/>
    <x v="2383"/>
  </r>
  <r>
    <x v="316"/>
    <s v="Dressbarn"/>
    <x v="0"/>
    <x v="5"/>
    <x v="2384"/>
  </r>
  <r>
    <x v="316"/>
    <s v="Dressbarn"/>
    <x v="0"/>
    <x v="6"/>
    <x v="2385"/>
  </r>
  <r>
    <x v="316"/>
    <s v="Dressbarn"/>
    <x v="0"/>
    <x v="7"/>
    <x v="2386"/>
  </r>
  <r>
    <x v="316"/>
    <s v="Dressbarn"/>
    <x v="0"/>
    <x v="8"/>
    <x v="2387"/>
  </r>
  <r>
    <x v="316"/>
    <s v="Dressbarn"/>
    <x v="0"/>
    <x v="9"/>
    <x v="2388"/>
  </r>
  <r>
    <x v="316"/>
    <s v="Dressbarn"/>
    <x v="1"/>
    <x v="10"/>
    <x v="2389"/>
  </r>
  <r>
    <x v="316"/>
    <s v="Dressbarn"/>
    <x v="1"/>
    <x v="11"/>
    <x v="37"/>
  </r>
  <r>
    <x v="316"/>
    <s v="Dressbarn"/>
    <x v="1"/>
    <x v="0"/>
    <x v="16"/>
  </r>
  <r>
    <x v="316"/>
    <s v="Dressbarn"/>
    <x v="1"/>
    <x v="1"/>
    <x v="253"/>
  </r>
  <r>
    <x v="316"/>
    <s v="Dressbarn"/>
    <x v="1"/>
    <x v="2"/>
    <x v="11"/>
  </r>
  <r>
    <x v="317"/>
    <s v="NerdWallet"/>
    <x v="0"/>
    <x v="0"/>
    <x v="2390"/>
  </r>
  <r>
    <x v="317"/>
    <s v="NerdWallet"/>
    <x v="0"/>
    <x v="1"/>
    <x v="2391"/>
  </r>
  <r>
    <x v="317"/>
    <s v="NerdWallet"/>
    <x v="0"/>
    <x v="2"/>
    <x v="2392"/>
  </r>
  <r>
    <x v="317"/>
    <s v="NerdWallet"/>
    <x v="0"/>
    <x v="3"/>
    <x v="2393"/>
  </r>
  <r>
    <x v="317"/>
    <s v="NerdWallet"/>
    <x v="0"/>
    <x v="4"/>
    <x v="2394"/>
  </r>
  <r>
    <x v="317"/>
    <s v="NerdWallet"/>
    <x v="0"/>
    <x v="5"/>
    <x v="2395"/>
  </r>
  <r>
    <x v="317"/>
    <s v="NerdWallet"/>
    <x v="0"/>
    <x v="6"/>
    <x v="2396"/>
  </r>
  <r>
    <x v="317"/>
    <s v="NerdWallet"/>
    <x v="0"/>
    <x v="7"/>
    <x v="2397"/>
  </r>
  <r>
    <x v="317"/>
    <s v="NerdWallet"/>
    <x v="0"/>
    <x v="8"/>
    <x v="2398"/>
  </r>
  <r>
    <x v="317"/>
    <s v="NerdWallet"/>
    <x v="0"/>
    <x v="9"/>
    <x v="2399"/>
  </r>
  <r>
    <x v="317"/>
    <s v="NerdWallet"/>
    <x v="1"/>
    <x v="10"/>
    <x v="2400"/>
  </r>
  <r>
    <x v="317"/>
    <s v="NerdWallet"/>
    <x v="1"/>
    <x v="11"/>
    <x v="2401"/>
  </r>
  <r>
    <x v="317"/>
    <s v="NerdWallet"/>
    <x v="1"/>
    <x v="0"/>
    <x v="2402"/>
  </r>
  <r>
    <x v="317"/>
    <s v="NerdWallet"/>
    <x v="1"/>
    <x v="1"/>
    <x v="2403"/>
  </r>
  <r>
    <x v="317"/>
    <s v="NerdWallet"/>
    <x v="1"/>
    <x v="2"/>
    <x v="2404"/>
  </r>
  <r>
    <x v="317"/>
    <s v="NerdWallet"/>
    <x v="1"/>
    <x v="3"/>
    <x v="2405"/>
  </r>
  <r>
    <x v="318"/>
    <s v="Philly Voice"/>
    <x v="0"/>
    <x v="0"/>
    <x v="1715"/>
  </r>
  <r>
    <x v="318"/>
    <s v="Philly Voice"/>
    <x v="0"/>
    <x v="1"/>
    <x v="2406"/>
  </r>
  <r>
    <x v="318"/>
    <s v="Philly Voice"/>
    <x v="0"/>
    <x v="2"/>
    <x v="349"/>
  </r>
  <r>
    <x v="318"/>
    <s v="Philly Voice"/>
    <x v="0"/>
    <x v="3"/>
    <x v="1139"/>
  </r>
  <r>
    <x v="318"/>
    <s v="Philly Voice"/>
    <x v="0"/>
    <x v="4"/>
    <x v="2407"/>
  </r>
  <r>
    <x v="318"/>
    <s v="Philly Voice"/>
    <x v="0"/>
    <x v="5"/>
    <x v="1777"/>
  </r>
  <r>
    <x v="318"/>
    <s v="Philly Voice"/>
    <x v="0"/>
    <x v="6"/>
    <x v="694"/>
  </r>
  <r>
    <x v="318"/>
    <s v="Philly Voice"/>
    <x v="0"/>
    <x v="7"/>
    <x v="2378"/>
  </r>
  <r>
    <x v="318"/>
    <s v="Philly Voice"/>
    <x v="0"/>
    <x v="8"/>
    <x v="2408"/>
  </r>
  <r>
    <x v="318"/>
    <s v="Philly Voice"/>
    <x v="0"/>
    <x v="9"/>
    <x v="779"/>
  </r>
  <r>
    <x v="318"/>
    <s v="Philly Voice"/>
    <x v="1"/>
    <x v="10"/>
    <x v="89"/>
  </r>
  <r>
    <x v="318"/>
    <s v="Philly Voice"/>
    <x v="1"/>
    <x v="11"/>
    <x v="0"/>
  </r>
  <r>
    <x v="318"/>
    <s v="Philly Voice"/>
    <x v="1"/>
    <x v="0"/>
    <x v="23"/>
  </r>
  <r>
    <x v="318"/>
    <s v="Philly Voice"/>
    <x v="1"/>
    <x v="1"/>
    <x v="69"/>
  </r>
  <r>
    <x v="318"/>
    <s v="Philly Voice"/>
    <x v="1"/>
    <x v="2"/>
    <x v="2"/>
  </r>
  <r>
    <x v="319"/>
    <s v="Nutrafol"/>
    <x v="0"/>
    <x v="0"/>
    <x v="2409"/>
  </r>
  <r>
    <x v="319"/>
    <s v="Nutrafol"/>
    <x v="0"/>
    <x v="1"/>
    <x v="2410"/>
  </r>
  <r>
    <x v="319"/>
    <s v="Nutrafol"/>
    <x v="0"/>
    <x v="2"/>
    <x v="2411"/>
  </r>
  <r>
    <x v="319"/>
    <s v="Nutrafol"/>
    <x v="0"/>
    <x v="3"/>
    <x v="2412"/>
  </r>
  <r>
    <x v="319"/>
    <s v="Nutrafol"/>
    <x v="0"/>
    <x v="4"/>
    <x v="2413"/>
  </r>
  <r>
    <x v="319"/>
    <s v="Nutrafol"/>
    <x v="0"/>
    <x v="5"/>
    <x v="2414"/>
  </r>
  <r>
    <x v="319"/>
    <s v="Nutrafol"/>
    <x v="0"/>
    <x v="6"/>
    <x v="2415"/>
  </r>
  <r>
    <x v="319"/>
    <s v="Nutrafol"/>
    <x v="0"/>
    <x v="7"/>
    <x v="2416"/>
  </r>
  <r>
    <x v="319"/>
    <s v="Nutrafol"/>
    <x v="0"/>
    <x v="8"/>
    <x v="2417"/>
  </r>
  <r>
    <x v="319"/>
    <s v="Nutrafol"/>
    <x v="0"/>
    <x v="9"/>
    <x v="2418"/>
  </r>
  <r>
    <x v="319"/>
    <s v="Nutrafol"/>
    <x v="1"/>
    <x v="10"/>
    <x v="2419"/>
  </r>
  <r>
    <x v="319"/>
    <s v="Nutrafol"/>
    <x v="1"/>
    <x v="11"/>
    <x v="2420"/>
  </r>
  <r>
    <x v="319"/>
    <s v="Nutrafol"/>
    <x v="1"/>
    <x v="0"/>
    <x v="2333"/>
  </r>
  <r>
    <x v="319"/>
    <s v="Nutrafol"/>
    <x v="1"/>
    <x v="1"/>
    <x v="10"/>
  </r>
  <r>
    <x v="319"/>
    <s v="Nutrafol"/>
    <x v="1"/>
    <x v="2"/>
    <x v="1377"/>
  </r>
  <r>
    <x v="320"/>
    <s v="Health IQ"/>
    <x v="0"/>
    <x v="0"/>
    <x v="55"/>
  </r>
  <r>
    <x v="320"/>
    <s v="Health IQ"/>
    <x v="0"/>
    <x v="1"/>
    <x v="1404"/>
  </r>
  <r>
    <x v="320"/>
    <s v="Health IQ"/>
    <x v="0"/>
    <x v="2"/>
    <x v="2421"/>
  </r>
  <r>
    <x v="320"/>
    <s v="Health IQ"/>
    <x v="0"/>
    <x v="3"/>
    <x v="2422"/>
  </r>
  <r>
    <x v="320"/>
    <s v="Health IQ"/>
    <x v="0"/>
    <x v="4"/>
    <x v="2423"/>
  </r>
  <r>
    <x v="320"/>
    <s v="Health IQ"/>
    <x v="0"/>
    <x v="5"/>
    <x v="2424"/>
  </r>
  <r>
    <x v="320"/>
    <s v="Health IQ"/>
    <x v="0"/>
    <x v="6"/>
    <x v="2425"/>
  </r>
  <r>
    <x v="320"/>
    <s v="Health IQ"/>
    <x v="0"/>
    <x v="7"/>
    <x v="1350"/>
  </r>
  <r>
    <x v="320"/>
    <s v="Health IQ"/>
    <x v="0"/>
    <x v="8"/>
    <x v="1641"/>
  </r>
  <r>
    <x v="320"/>
    <s v="Health IQ"/>
    <x v="0"/>
    <x v="9"/>
    <x v="682"/>
  </r>
  <r>
    <x v="320"/>
    <s v="Health IQ"/>
    <x v="1"/>
    <x v="10"/>
    <x v="1776"/>
  </r>
  <r>
    <x v="320"/>
    <s v="Health IQ"/>
    <x v="1"/>
    <x v="11"/>
    <x v="497"/>
  </r>
  <r>
    <x v="320"/>
    <s v="Health IQ"/>
    <x v="1"/>
    <x v="0"/>
    <x v="714"/>
  </r>
  <r>
    <x v="320"/>
    <s v="Health IQ"/>
    <x v="1"/>
    <x v="1"/>
    <x v="784"/>
  </r>
  <r>
    <x v="320"/>
    <s v="Health IQ"/>
    <x v="1"/>
    <x v="2"/>
    <x v="37"/>
  </r>
  <r>
    <x v="320"/>
    <s v="Health IQ"/>
    <x v="1"/>
    <x v="3"/>
    <x v="0"/>
  </r>
  <r>
    <x v="321"/>
    <s v="Ample"/>
    <x v="0"/>
    <x v="0"/>
    <x v="23"/>
  </r>
  <r>
    <x v="321"/>
    <s v="Ample"/>
    <x v="0"/>
    <x v="2"/>
    <x v="2"/>
  </r>
  <r>
    <x v="321"/>
    <s v="Ample"/>
    <x v="0"/>
    <x v="4"/>
    <x v="1"/>
  </r>
  <r>
    <x v="321"/>
    <s v="Ample"/>
    <x v="0"/>
    <x v="6"/>
    <x v="1"/>
  </r>
  <r>
    <x v="321"/>
    <s v="Ample"/>
    <x v="0"/>
    <x v="7"/>
    <x v="1"/>
  </r>
  <r>
    <x v="321"/>
    <s v="Ample"/>
    <x v="1"/>
    <x v="2"/>
    <x v="1"/>
  </r>
  <r>
    <x v="322"/>
    <s v="Frontier Communication "/>
    <x v="0"/>
    <x v="0"/>
    <x v="2426"/>
  </r>
  <r>
    <x v="322"/>
    <s v="Frontier Communication "/>
    <x v="0"/>
    <x v="1"/>
    <x v="2427"/>
  </r>
  <r>
    <x v="322"/>
    <s v="Frontier Communication "/>
    <x v="0"/>
    <x v="2"/>
    <x v="2428"/>
  </r>
  <r>
    <x v="322"/>
    <s v="Frontier Communication "/>
    <x v="0"/>
    <x v="3"/>
    <x v="2429"/>
  </r>
  <r>
    <x v="322"/>
    <s v="Frontier Communication "/>
    <x v="0"/>
    <x v="4"/>
    <x v="2430"/>
  </r>
  <r>
    <x v="322"/>
    <s v="Frontier Communication "/>
    <x v="0"/>
    <x v="5"/>
    <x v="2431"/>
  </r>
  <r>
    <x v="322"/>
    <s v="Frontier Communication "/>
    <x v="0"/>
    <x v="6"/>
    <x v="2432"/>
  </r>
  <r>
    <x v="322"/>
    <s v="Frontier Communication "/>
    <x v="0"/>
    <x v="7"/>
    <x v="2433"/>
  </r>
  <r>
    <x v="322"/>
    <s v="Frontier Communication "/>
    <x v="0"/>
    <x v="8"/>
    <x v="2434"/>
  </r>
  <r>
    <x v="322"/>
    <s v="Frontier Communication "/>
    <x v="0"/>
    <x v="9"/>
    <x v="2435"/>
  </r>
  <r>
    <x v="322"/>
    <s v="Frontier Communication "/>
    <x v="1"/>
    <x v="10"/>
    <x v="2436"/>
  </r>
  <r>
    <x v="322"/>
    <s v="Frontier Communication "/>
    <x v="1"/>
    <x v="11"/>
    <x v="2437"/>
  </r>
  <r>
    <x v="322"/>
    <s v="Frontier Communication "/>
    <x v="1"/>
    <x v="0"/>
    <x v="2438"/>
  </r>
  <r>
    <x v="322"/>
    <s v="Frontier Communication "/>
    <x v="1"/>
    <x v="1"/>
    <x v="2439"/>
  </r>
  <r>
    <x v="322"/>
    <s v="Frontier Communication "/>
    <x v="1"/>
    <x v="2"/>
    <x v="2440"/>
  </r>
  <r>
    <x v="322"/>
    <s v="Frontier Communication "/>
    <x v="1"/>
    <x v="3"/>
    <x v="2441"/>
  </r>
  <r>
    <x v="323"/>
    <s v="Natori"/>
    <x v="0"/>
    <x v="0"/>
    <x v="2442"/>
  </r>
  <r>
    <x v="323"/>
    <s v="Natori"/>
    <x v="0"/>
    <x v="1"/>
    <x v="2443"/>
  </r>
  <r>
    <x v="323"/>
    <s v="Natori"/>
    <x v="0"/>
    <x v="2"/>
    <x v="2444"/>
  </r>
  <r>
    <x v="323"/>
    <s v="Natori"/>
    <x v="0"/>
    <x v="3"/>
    <x v="2445"/>
  </r>
  <r>
    <x v="323"/>
    <s v="Natori"/>
    <x v="0"/>
    <x v="4"/>
    <x v="2446"/>
  </r>
  <r>
    <x v="323"/>
    <s v="Natori"/>
    <x v="0"/>
    <x v="6"/>
    <x v="0"/>
  </r>
  <r>
    <x v="323"/>
    <s v="Natori"/>
    <x v="1"/>
    <x v="2"/>
    <x v="0"/>
  </r>
  <r>
    <x v="324"/>
    <s v="DEFENDERS"/>
    <x v="0"/>
    <x v="0"/>
    <x v="2447"/>
  </r>
  <r>
    <x v="324"/>
    <s v="DEFENDERS"/>
    <x v="0"/>
    <x v="1"/>
    <x v="2448"/>
  </r>
  <r>
    <x v="324"/>
    <s v="DEFENDERS"/>
    <x v="0"/>
    <x v="2"/>
    <x v="2449"/>
  </r>
  <r>
    <x v="324"/>
    <s v="DEFENDERS"/>
    <x v="0"/>
    <x v="3"/>
    <x v="2450"/>
  </r>
  <r>
    <x v="324"/>
    <s v="DEFENDERS"/>
    <x v="0"/>
    <x v="4"/>
    <x v="2451"/>
  </r>
  <r>
    <x v="324"/>
    <s v="DEFENDERS"/>
    <x v="0"/>
    <x v="5"/>
    <x v="2452"/>
  </r>
  <r>
    <x v="324"/>
    <s v="DEFENDERS"/>
    <x v="0"/>
    <x v="6"/>
    <x v="2453"/>
  </r>
  <r>
    <x v="324"/>
    <s v="DEFENDERS"/>
    <x v="0"/>
    <x v="7"/>
    <x v="2454"/>
  </r>
  <r>
    <x v="324"/>
    <s v="DEFENDERS"/>
    <x v="0"/>
    <x v="8"/>
    <x v="2455"/>
  </r>
  <r>
    <x v="324"/>
    <s v="DEFENDERS"/>
    <x v="0"/>
    <x v="9"/>
    <x v="2456"/>
  </r>
  <r>
    <x v="324"/>
    <s v="DEFENDERS"/>
    <x v="1"/>
    <x v="10"/>
    <x v="2457"/>
  </r>
  <r>
    <x v="324"/>
    <s v="DEFENDERS"/>
    <x v="1"/>
    <x v="11"/>
    <x v="2458"/>
  </r>
  <r>
    <x v="324"/>
    <s v="DEFENDERS"/>
    <x v="1"/>
    <x v="0"/>
    <x v="2459"/>
  </r>
  <r>
    <x v="324"/>
    <s v="DEFENDERS"/>
    <x v="1"/>
    <x v="1"/>
    <x v="2460"/>
  </r>
  <r>
    <x v="324"/>
    <s v="DEFENDERS"/>
    <x v="1"/>
    <x v="2"/>
    <x v="2461"/>
  </r>
  <r>
    <x v="324"/>
    <s v="DEFENDERS"/>
    <x v="1"/>
    <x v="3"/>
    <x v="2462"/>
  </r>
  <r>
    <x v="325"/>
    <s v="Lucky Vitamin"/>
    <x v="0"/>
    <x v="0"/>
    <x v="2"/>
  </r>
  <r>
    <x v="325"/>
    <s v="Lucky Vitamin"/>
    <x v="0"/>
    <x v="1"/>
    <x v="0"/>
  </r>
  <r>
    <x v="325"/>
    <s v="Lucky Vitamin"/>
    <x v="0"/>
    <x v="2"/>
    <x v="23"/>
  </r>
  <r>
    <x v="325"/>
    <s v="Lucky Vitamin"/>
    <x v="0"/>
    <x v="3"/>
    <x v="1"/>
  </r>
  <r>
    <x v="325"/>
    <s v="Lucky Vitamin"/>
    <x v="0"/>
    <x v="5"/>
    <x v="23"/>
  </r>
  <r>
    <x v="325"/>
    <s v="Lucky Vitamin"/>
    <x v="1"/>
    <x v="2"/>
    <x v="1"/>
  </r>
  <r>
    <x v="326"/>
    <s v="The Container Store "/>
    <x v="0"/>
    <x v="0"/>
    <x v="2463"/>
  </r>
  <r>
    <x v="326"/>
    <s v="The Container Store "/>
    <x v="0"/>
    <x v="1"/>
    <x v="2464"/>
  </r>
  <r>
    <x v="326"/>
    <s v="The Container Store "/>
    <x v="0"/>
    <x v="2"/>
    <x v="2465"/>
  </r>
  <r>
    <x v="326"/>
    <s v="The Container Store "/>
    <x v="0"/>
    <x v="3"/>
    <x v="2466"/>
  </r>
  <r>
    <x v="326"/>
    <s v="The Container Store "/>
    <x v="0"/>
    <x v="4"/>
    <x v="2467"/>
  </r>
  <r>
    <x v="326"/>
    <s v="The Container Store "/>
    <x v="0"/>
    <x v="5"/>
    <x v="2468"/>
  </r>
  <r>
    <x v="326"/>
    <s v="The Container Store "/>
    <x v="0"/>
    <x v="6"/>
    <x v="2469"/>
  </r>
  <r>
    <x v="326"/>
    <s v="The Container Store "/>
    <x v="0"/>
    <x v="7"/>
    <x v="2470"/>
  </r>
  <r>
    <x v="326"/>
    <s v="The Container Store "/>
    <x v="0"/>
    <x v="8"/>
    <x v="2471"/>
  </r>
  <r>
    <x v="326"/>
    <s v="The Container Store "/>
    <x v="0"/>
    <x v="9"/>
    <x v="2472"/>
  </r>
  <r>
    <x v="326"/>
    <s v="The Container Store "/>
    <x v="1"/>
    <x v="10"/>
    <x v="1276"/>
  </r>
  <r>
    <x v="326"/>
    <s v="The Container Store "/>
    <x v="1"/>
    <x v="11"/>
    <x v="2473"/>
  </r>
  <r>
    <x v="326"/>
    <s v="The Container Store "/>
    <x v="1"/>
    <x v="0"/>
    <x v="2474"/>
  </r>
  <r>
    <x v="326"/>
    <s v="The Container Store "/>
    <x v="1"/>
    <x v="1"/>
    <x v="2475"/>
  </r>
  <r>
    <x v="326"/>
    <s v="The Container Store "/>
    <x v="1"/>
    <x v="2"/>
    <x v="170"/>
  </r>
  <r>
    <x v="326"/>
    <s v="The Container Store "/>
    <x v="1"/>
    <x v="3"/>
    <x v="20"/>
  </r>
  <r>
    <x v="327"/>
    <s v="Ladder"/>
    <x v="0"/>
    <x v="0"/>
    <x v="2476"/>
  </r>
  <r>
    <x v="327"/>
    <s v="Ladder"/>
    <x v="0"/>
    <x v="1"/>
    <x v="2477"/>
  </r>
  <r>
    <x v="327"/>
    <s v="Ladder"/>
    <x v="0"/>
    <x v="2"/>
    <x v="2478"/>
  </r>
  <r>
    <x v="327"/>
    <s v="Ladder"/>
    <x v="0"/>
    <x v="3"/>
    <x v="2479"/>
  </r>
  <r>
    <x v="327"/>
    <s v="Ladder"/>
    <x v="0"/>
    <x v="4"/>
    <x v="2480"/>
  </r>
  <r>
    <x v="327"/>
    <s v="Ladder"/>
    <x v="0"/>
    <x v="5"/>
    <x v="2481"/>
  </r>
  <r>
    <x v="327"/>
    <s v="Ladder"/>
    <x v="0"/>
    <x v="6"/>
    <x v="2482"/>
  </r>
  <r>
    <x v="327"/>
    <s v="Ladder"/>
    <x v="0"/>
    <x v="7"/>
    <x v="2483"/>
  </r>
  <r>
    <x v="327"/>
    <s v="Ladder"/>
    <x v="0"/>
    <x v="8"/>
    <x v="2484"/>
  </r>
  <r>
    <x v="327"/>
    <s v="Ladder"/>
    <x v="0"/>
    <x v="9"/>
    <x v="2485"/>
  </r>
  <r>
    <x v="327"/>
    <s v="Ladder"/>
    <x v="1"/>
    <x v="10"/>
    <x v="2486"/>
  </r>
  <r>
    <x v="327"/>
    <s v="Ladder"/>
    <x v="1"/>
    <x v="11"/>
    <x v="2487"/>
  </r>
  <r>
    <x v="327"/>
    <s v="Ladder"/>
    <x v="1"/>
    <x v="0"/>
    <x v="2488"/>
  </r>
  <r>
    <x v="327"/>
    <s v="Ladder"/>
    <x v="1"/>
    <x v="1"/>
    <x v="2489"/>
  </r>
  <r>
    <x v="327"/>
    <s v="Ladder"/>
    <x v="1"/>
    <x v="2"/>
    <x v="2490"/>
  </r>
  <r>
    <x v="327"/>
    <s v="Ladder"/>
    <x v="1"/>
    <x v="3"/>
    <x v="17"/>
  </r>
  <r>
    <x v="328"/>
    <s v="Cover FX"/>
    <x v="0"/>
    <x v="0"/>
    <x v="2491"/>
  </r>
  <r>
    <x v="328"/>
    <s v="Cover FX"/>
    <x v="0"/>
    <x v="1"/>
    <x v="2492"/>
  </r>
  <r>
    <x v="328"/>
    <s v="Cover FX"/>
    <x v="0"/>
    <x v="2"/>
    <x v="2493"/>
  </r>
  <r>
    <x v="328"/>
    <s v="Cover FX"/>
    <x v="0"/>
    <x v="3"/>
    <x v="2494"/>
  </r>
  <r>
    <x v="328"/>
    <s v="Cover FX"/>
    <x v="0"/>
    <x v="4"/>
    <x v="2495"/>
  </r>
  <r>
    <x v="328"/>
    <s v="Cover FX"/>
    <x v="0"/>
    <x v="5"/>
    <x v="2496"/>
  </r>
  <r>
    <x v="328"/>
    <s v="Cover FX"/>
    <x v="0"/>
    <x v="6"/>
    <x v="2497"/>
  </r>
  <r>
    <x v="328"/>
    <s v="Cover FX"/>
    <x v="0"/>
    <x v="7"/>
    <x v="2498"/>
  </r>
  <r>
    <x v="328"/>
    <s v="Cover FX"/>
    <x v="0"/>
    <x v="8"/>
    <x v="2499"/>
  </r>
  <r>
    <x v="328"/>
    <s v="Cover FX"/>
    <x v="0"/>
    <x v="9"/>
    <x v="2500"/>
  </r>
  <r>
    <x v="328"/>
    <s v="Cover FX"/>
    <x v="1"/>
    <x v="10"/>
    <x v="2501"/>
  </r>
  <r>
    <x v="328"/>
    <s v="Cover FX"/>
    <x v="1"/>
    <x v="11"/>
    <x v="2502"/>
  </r>
  <r>
    <x v="328"/>
    <s v="Cover FX"/>
    <x v="1"/>
    <x v="0"/>
    <x v="2503"/>
  </r>
  <r>
    <x v="328"/>
    <s v="Cover FX"/>
    <x v="1"/>
    <x v="1"/>
    <x v="2504"/>
  </r>
  <r>
    <x v="328"/>
    <s v="Cover FX"/>
    <x v="1"/>
    <x v="2"/>
    <x v="2505"/>
  </r>
  <r>
    <x v="328"/>
    <s v="Cover FX"/>
    <x v="1"/>
    <x v="3"/>
    <x v="2331"/>
  </r>
  <r>
    <x v="329"/>
    <s v="Kopari"/>
    <x v="0"/>
    <x v="0"/>
    <x v="2506"/>
  </r>
  <r>
    <x v="329"/>
    <s v="Kopari"/>
    <x v="0"/>
    <x v="1"/>
    <x v="2507"/>
  </r>
  <r>
    <x v="329"/>
    <s v="Kopari"/>
    <x v="0"/>
    <x v="2"/>
    <x v="2508"/>
  </r>
  <r>
    <x v="329"/>
    <s v="Kopari"/>
    <x v="0"/>
    <x v="3"/>
    <x v="2509"/>
  </r>
  <r>
    <x v="329"/>
    <s v="Kopari"/>
    <x v="0"/>
    <x v="4"/>
    <x v="2510"/>
  </r>
  <r>
    <x v="329"/>
    <s v="Kopari"/>
    <x v="0"/>
    <x v="5"/>
    <x v="2511"/>
  </r>
  <r>
    <x v="329"/>
    <s v="Kopari"/>
    <x v="0"/>
    <x v="6"/>
    <x v="1353"/>
  </r>
  <r>
    <x v="329"/>
    <s v="Kopari"/>
    <x v="0"/>
    <x v="7"/>
    <x v="218"/>
  </r>
  <r>
    <x v="329"/>
    <s v="Kopari"/>
    <x v="0"/>
    <x v="8"/>
    <x v="350"/>
  </r>
  <r>
    <x v="329"/>
    <s v="Kopari"/>
    <x v="0"/>
    <x v="9"/>
    <x v="104"/>
  </r>
  <r>
    <x v="329"/>
    <s v="Kopari"/>
    <x v="1"/>
    <x v="10"/>
    <x v="0"/>
  </r>
  <r>
    <x v="329"/>
    <s v="Kopari"/>
    <x v="1"/>
    <x v="11"/>
    <x v="2"/>
  </r>
  <r>
    <x v="329"/>
    <s v="Kopari"/>
    <x v="1"/>
    <x v="0"/>
    <x v="3"/>
  </r>
  <r>
    <x v="329"/>
    <s v="Kopari"/>
    <x v="1"/>
    <x v="1"/>
    <x v="2"/>
  </r>
  <r>
    <x v="329"/>
    <s v="Kopari"/>
    <x v="1"/>
    <x v="2"/>
    <x v="3"/>
  </r>
  <r>
    <x v="330"/>
    <s v="Evolve Vacation Rental Network"/>
    <x v="0"/>
    <x v="0"/>
    <x v="2512"/>
  </r>
  <r>
    <x v="330"/>
    <s v="Evolve Vacation Rental Network"/>
    <x v="0"/>
    <x v="1"/>
    <x v="2513"/>
  </r>
  <r>
    <x v="330"/>
    <s v="Evolve Vacation Rental Network"/>
    <x v="0"/>
    <x v="2"/>
    <x v="2374"/>
  </r>
  <r>
    <x v="330"/>
    <s v="Evolve Vacation Rental Network"/>
    <x v="0"/>
    <x v="3"/>
    <x v="2514"/>
  </r>
  <r>
    <x v="330"/>
    <s v="Evolve Vacation Rental Network"/>
    <x v="0"/>
    <x v="4"/>
    <x v="2515"/>
  </r>
  <r>
    <x v="330"/>
    <s v="Evolve Vacation Rental Network"/>
    <x v="0"/>
    <x v="5"/>
    <x v="2516"/>
  </r>
  <r>
    <x v="330"/>
    <s v="Evolve Vacation Rental Network"/>
    <x v="0"/>
    <x v="6"/>
    <x v="2517"/>
  </r>
  <r>
    <x v="330"/>
    <s v="Evolve Vacation Rental Network"/>
    <x v="0"/>
    <x v="7"/>
    <x v="2518"/>
  </r>
  <r>
    <x v="330"/>
    <s v="Evolve Vacation Rental Network"/>
    <x v="0"/>
    <x v="8"/>
    <x v="2519"/>
  </r>
  <r>
    <x v="330"/>
    <s v="Evolve Vacation Rental Network"/>
    <x v="0"/>
    <x v="9"/>
    <x v="2520"/>
  </r>
  <r>
    <x v="330"/>
    <s v="Evolve Vacation Rental Network"/>
    <x v="1"/>
    <x v="10"/>
    <x v="2521"/>
  </r>
  <r>
    <x v="330"/>
    <s v="Evolve Vacation Rental Network"/>
    <x v="1"/>
    <x v="11"/>
    <x v="2522"/>
  </r>
  <r>
    <x v="330"/>
    <s v="Evolve Vacation Rental Network"/>
    <x v="1"/>
    <x v="0"/>
    <x v="2523"/>
  </r>
  <r>
    <x v="330"/>
    <s v="Evolve Vacation Rental Network"/>
    <x v="1"/>
    <x v="1"/>
    <x v="2524"/>
  </r>
  <r>
    <x v="330"/>
    <s v="Evolve Vacation Rental Network"/>
    <x v="1"/>
    <x v="2"/>
    <x v="2525"/>
  </r>
  <r>
    <x v="330"/>
    <s v="Evolve Vacation Rental Network"/>
    <x v="1"/>
    <x v="3"/>
    <x v="2526"/>
  </r>
  <r>
    <x v="331"/>
    <s v="Magnolia"/>
    <x v="0"/>
    <x v="0"/>
    <x v="2527"/>
  </r>
  <r>
    <x v="331"/>
    <s v="Magnolia"/>
    <x v="0"/>
    <x v="1"/>
    <x v="2528"/>
  </r>
  <r>
    <x v="331"/>
    <s v="Magnolia"/>
    <x v="0"/>
    <x v="2"/>
    <x v="2529"/>
  </r>
  <r>
    <x v="331"/>
    <s v="Magnolia"/>
    <x v="0"/>
    <x v="3"/>
    <x v="2530"/>
  </r>
  <r>
    <x v="331"/>
    <s v="Magnolia"/>
    <x v="0"/>
    <x v="4"/>
    <x v="2531"/>
  </r>
  <r>
    <x v="331"/>
    <s v="Magnolia"/>
    <x v="0"/>
    <x v="5"/>
    <x v="2532"/>
  </r>
  <r>
    <x v="331"/>
    <s v="Magnolia"/>
    <x v="0"/>
    <x v="6"/>
    <x v="2533"/>
  </r>
  <r>
    <x v="331"/>
    <s v="Magnolia"/>
    <x v="0"/>
    <x v="7"/>
    <x v="2534"/>
  </r>
  <r>
    <x v="331"/>
    <s v="Magnolia"/>
    <x v="0"/>
    <x v="8"/>
    <x v="2535"/>
  </r>
  <r>
    <x v="331"/>
    <s v="Magnolia"/>
    <x v="0"/>
    <x v="9"/>
    <x v="2536"/>
  </r>
  <r>
    <x v="331"/>
    <s v="Magnolia"/>
    <x v="1"/>
    <x v="10"/>
    <x v="2537"/>
  </r>
  <r>
    <x v="331"/>
    <s v="Magnolia"/>
    <x v="1"/>
    <x v="11"/>
    <x v="2538"/>
  </r>
  <r>
    <x v="331"/>
    <s v="Magnolia"/>
    <x v="1"/>
    <x v="0"/>
    <x v="2539"/>
  </r>
  <r>
    <x v="331"/>
    <s v="Magnolia"/>
    <x v="1"/>
    <x v="1"/>
    <x v="2540"/>
  </r>
  <r>
    <x v="331"/>
    <s v="Magnolia"/>
    <x v="1"/>
    <x v="2"/>
    <x v="2541"/>
  </r>
  <r>
    <x v="331"/>
    <s v="Magnolia"/>
    <x v="1"/>
    <x v="3"/>
    <x v="2542"/>
  </r>
  <r>
    <x v="332"/>
    <s v="Bare Necessities"/>
    <x v="0"/>
    <x v="4"/>
    <x v="1"/>
  </r>
  <r>
    <x v="332"/>
    <s v="Bare Necessities"/>
    <x v="0"/>
    <x v="5"/>
    <x v="1"/>
  </r>
  <r>
    <x v="332"/>
    <s v="Bare Necessities"/>
    <x v="0"/>
    <x v="6"/>
    <x v="1"/>
  </r>
  <r>
    <x v="332"/>
    <s v="Bare Necessities"/>
    <x v="0"/>
    <x v="8"/>
    <x v="23"/>
  </r>
  <r>
    <x v="332"/>
    <s v="Bare Necessities"/>
    <x v="0"/>
    <x v="9"/>
    <x v="1"/>
  </r>
  <r>
    <x v="333"/>
    <s v="Bartell Drugs"/>
    <x v="0"/>
    <x v="0"/>
    <x v="2543"/>
  </r>
  <r>
    <x v="333"/>
    <s v="Bartell Drugs"/>
    <x v="0"/>
    <x v="1"/>
    <x v="2544"/>
  </r>
  <r>
    <x v="333"/>
    <s v="Bartell Drugs"/>
    <x v="0"/>
    <x v="2"/>
    <x v="2545"/>
  </r>
  <r>
    <x v="333"/>
    <s v="Bartell Drugs"/>
    <x v="0"/>
    <x v="3"/>
    <x v="2546"/>
  </r>
  <r>
    <x v="333"/>
    <s v="Bartell Drugs"/>
    <x v="0"/>
    <x v="4"/>
    <x v="2547"/>
  </r>
  <r>
    <x v="333"/>
    <s v="Bartell Drugs"/>
    <x v="0"/>
    <x v="5"/>
    <x v="2548"/>
  </r>
  <r>
    <x v="333"/>
    <s v="Bartell Drugs"/>
    <x v="0"/>
    <x v="6"/>
    <x v="2549"/>
  </r>
  <r>
    <x v="333"/>
    <s v="Bartell Drugs"/>
    <x v="0"/>
    <x v="7"/>
    <x v="2550"/>
  </r>
  <r>
    <x v="333"/>
    <s v="Bartell Drugs"/>
    <x v="0"/>
    <x v="8"/>
    <x v="2551"/>
  </r>
  <r>
    <x v="333"/>
    <s v="Bartell Drugs"/>
    <x v="0"/>
    <x v="9"/>
    <x v="2552"/>
  </r>
  <r>
    <x v="333"/>
    <s v="Bartell Drugs"/>
    <x v="1"/>
    <x v="10"/>
    <x v="2553"/>
  </r>
  <r>
    <x v="333"/>
    <s v="Bartell Drugs"/>
    <x v="1"/>
    <x v="11"/>
    <x v="2554"/>
  </r>
  <r>
    <x v="333"/>
    <s v="Bartell Drugs"/>
    <x v="1"/>
    <x v="0"/>
    <x v="2555"/>
  </r>
  <r>
    <x v="333"/>
    <s v="Bartell Drugs"/>
    <x v="1"/>
    <x v="1"/>
    <x v="2556"/>
  </r>
  <r>
    <x v="333"/>
    <s v="Bartell Drugs"/>
    <x v="1"/>
    <x v="2"/>
    <x v="2557"/>
  </r>
  <r>
    <x v="333"/>
    <s v="Bartell Drugs"/>
    <x v="1"/>
    <x v="3"/>
    <x v="2558"/>
  </r>
  <r>
    <x v="334"/>
    <s v="On The Border"/>
    <x v="0"/>
    <x v="0"/>
    <x v="2559"/>
  </r>
  <r>
    <x v="334"/>
    <s v="On The Border"/>
    <x v="0"/>
    <x v="1"/>
    <x v="2560"/>
  </r>
  <r>
    <x v="334"/>
    <s v="On The Border"/>
    <x v="0"/>
    <x v="2"/>
    <x v="2561"/>
  </r>
  <r>
    <x v="334"/>
    <s v="On The Border"/>
    <x v="0"/>
    <x v="3"/>
    <x v="2562"/>
  </r>
  <r>
    <x v="334"/>
    <s v="On The Border"/>
    <x v="0"/>
    <x v="4"/>
    <x v="2563"/>
  </r>
  <r>
    <x v="334"/>
    <s v="On The Border"/>
    <x v="0"/>
    <x v="5"/>
    <x v="2564"/>
  </r>
  <r>
    <x v="334"/>
    <s v="On The Border"/>
    <x v="0"/>
    <x v="6"/>
    <x v="2565"/>
  </r>
  <r>
    <x v="334"/>
    <s v="On The Border"/>
    <x v="0"/>
    <x v="7"/>
    <x v="2566"/>
  </r>
  <r>
    <x v="334"/>
    <s v="On The Border"/>
    <x v="0"/>
    <x v="8"/>
    <x v="2567"/>
  </r>
  <r>
    <x v="334"/>
    <s v="On The Border"/>
    <x v="0"/>
    <x v="9"/>
    <x v="2568"/>
  </r>
  <r>
    <x v="334"/>
    <s v="On The Border"/>
    <x v="1"/>
    <x v="10"/>
    <x v="2569"/>
  </r>
  <r>
    <x v="334"/>
    <s v="On The Border"/>
    <x v="1"/>
    <x v="11"/>
    <x v="2570"/>
  </r>
  <r>
    <x v="334"/>
    <s v="On The Border"/>
    <x v="1"/>
    <x v="0"/>
    <x v="2571"/>
  </r>
  <r>
    <x v="334"/>
    <s v="On The Border"/>
    <x v="1"/>
    <x v="1"/>
    <x v="2572"/>
  </r>
  <r>
    <x v="334"/>
    <s v="On The Border"/>
    <x v="1"/>
    <x v="2"/>
    <x v="2573"/>
  </r>
  <r>
    <x v="334"/>
    <s v="On The Border"/>
    <x v="1"/>
    <x v="3"/>
    <x v="2574"/>
  </r>
  <r>
    <x v="335"/>
    <s v="Anine Bing"/>
    <x v="0"/>
    <x v="0"/>
    <x v="2575"/>
  </r>
  <r>
    <x v="335"/>
    <s v="Anine Bing"/>
    <x v="0"/>
    <x v="1"/>
    <x v="2576"/>
  </r>
  <r>
    <x v="335"/>
    <s v="Anine Bing"/>
    <x v="0"/>
    <x v="2"/>
    <x v="2577"/>
  </r>
  <r>
    <x v="335"/>
    <s v="Anine Bing"/>
    <x v="0"/>
    <x v="3"/>
    <x v="2578"/>
  </r>
  <r>
    <x v="335"/>
    <s v="Anine Bing"/>
    <x v="0"/>
    <x v="4"/>
    <x v="2579"/>
  </r>
  <r>
    <x v="335"/>
    <s v="Anine Bing"/>
    <x v="0"/>
    <x v="5"/>
    <x v="2580"/>
  </r>
  <r>
    <x v="335"/>
    <s v="Anine Bing"/>
    <x v="0"/>
    <x v="6"/>
    <x v="2581"/>
  </r>
  <r>
    <x v="335"/>
    <s v="Anine Bing"/>
    <x v="0"/>
    <x v="7"/>
    <x v="2582"/>
  </r>
  <r>
    <x v="335"/>
    <s v="Anine Bing"/>
    <x v="0"/>
    <x v="8"/>
    <x v="2583"/>
  </r>
  <r>
    <x v="335"/>
    <s v="Anine Bing"/>
    <x v="0"/>
    <x v="9"/>
    <x v="2584"/>
  </r>
  <r>
    <x v="335"/>
    <s v="Anine Bing"/>
    <x v="1"/>
    <x v="10"/>
    <x v="2585"/>
  </r>
  <r>
    <x v="335"/>
    <s v="Anine Bing"/>
    <x v="1"/>
    <x v="11"/>
    <x v="2586"/>
  </r>
  <r>
    <x v="335"/>
    <s v="Anine Bing"/>
    <x v="1"/>
    <x v="0"/>
    <x v="2587"/>
  </r>
  <r>
    <x v="335"/>
    <s v="Anine Bing"/>
    <x v="1"/>
    <x v="1"/>
    <x v="2588"/>
  </r>
  <r>
    <x v="335"/>
    <s v="Anine Bing"/>
    <x v="1"/>
    <x v="2"/>
    <x v="2589"/>
  </r>
  <r>
    <x v="335"/>
    <s v="Anine Bing"/>
    <x v="1"/>
    <x v="3"/>
    <x v="2590"/>
  </r>
  <r>
    <x v="336"/>
    <s v="FlyWheel"/>
    <x v="0"/>
    <x v="0"/>
    <x v="2591"/>
  </r>
  <r>
    <x v="336"/>
    <s v="FlyWheel"/>
    <x v="0"/>
    <x v="1"/>
    <x v="2592"/>
  </r>
  <r>
    <x v="336"/>
    <s v="FlyWheel"/>
    <x v="0"/>
    <x v="2"/>
    <x v="2593"/>
  </r>
  <r>
    <x v="336"/>
    <s v="FlyWheel"/>
    <x v="0"/>
    <x v="3"/>
    <x v="2594"/>
  </r>
  <r>
    <x v="336"/>
    <s v="FlyWheel"/>
    <x v="0"/>
    <x v="4"/>
    <x v="2595"/>
  </r>
  <r>
    <x v="336"/>
    <s v="FlyWheel"/>
    <x v="0"/>
    <x v="5"/>
    <x v="2596"/>
  </r>
  <r>
    <x v="336"/>
    <s v="FlyWheel"/>
    <x v="0"/>
    <x v="6"/>
    <x v="2597"/>
  </r>
  <r>
    <x v="336"/>
    <s v="FlyWheel"/>
    <x v="0"/>
    <x v="7"/>
    <x v="2598"/>
  </r>
  <r>
    <x v="336"/>
    <s v="FlyWheel"/>
    <x v="0"/>
    <x v="8"/>
    <x v="2599"/>
  </r>
  <r>
    <x v="336"/>
    <s v="FlyWheel"/>
    <x v="0"/>
    <x v="9"/>
    <x v="2600"/>
  </r>
  <r>
    <x v="336"/>
    <s v="FlyWheel"/>
    <x v="1"/>
    <x v="10"/>
    <x v="2601"/>
  </r>
  <r>
    <x v="336"/>
    <s v="FlyWheel"/>
    <x v="1"/>
    <x v="11"/>
    <x v="2602"/>
  </r>
  <r>
    <x v="336"/>
    <s v="FlyWheel"/>
    <x v="1"/>
    <x v="0"/>
    <x v="2603"/>
  </r>
  <r>
    <x v="336"/>
    <s v="FlyWheel"/>
    <x v="1"/>
    <x v="1"/>
    <x v="1554"/>
  </r>
  <r>
    <x v="336"/>
    <s v="FlyWheel"/>
    <x v="1"/>
    <x v="2"/>
    <x v="5"/>
  </r>
  <r>
    <x v="337"/>
    <s v="System Pavers"/>
    <x v="0"/>
    <x v="0"/>
    <x v="2604"/>
  </r>
  <r>
    <x v="337"/>
    <s v="System Pavers"/>
    <x v="0"/>
    <x v="1"/>
    <x v="2605"/>
  </r>
  <r>
    <x v="337"/>
    <s v="System Pavers"/>
    <x v="0"/>
    <x v="2"/>
    <x v="2606"/>
  </r>
  <r>
    <x v="337"/>
    <s v="System Pavers"/>
    <x v="0"/>
    <x v="3"/>
    <x v="2607"/>
  </r>
  <r>
    <x v="337"/>
    <s v="System Pavers"/>
    <x v="0"/>
    <x v="4"/>
    <x v="2608"/>
  </r>
  <r>
    <x v="337"/>
    <s v="System Pavers"/>
    <x v="0"/>
    <x v="5"/>
    <x v="2609"/>
  </r>
  <r>
    <x v="337"/>
    <s v="System Pavers"/>
    <x v="0"/>
    <x v="6"/>
    <x v="2610"/>
  </r>
  <r>
    <x v="337"/>
    <s v="System Pavers"/>
    <x v="0"/>
    <x v="7"/>
    <x v="2611"/>
  </r>
  <r>
    <x v="337"/>
    <s v="System Pavers"/>
    <x v="0"/>
    <x v="8"/>
    <x v="2612"/>
  </r>
  <r>
    <x v="337"/>
    <s v="System Pavers"/>
    <x v="0"/>
    <x v="9"/>
    <x v="13"/>
  </r>
  <r>
    <x v="337"/>
    <s v="System Pavers"/>
    <x v="1"/>
    <x v="10"/>
    <x v="5"/>
  </r>
  <r>
    <x v="337"/>
    <s v="System Pavers"/>
    <x v="1"/>
    <x v="11"/>
    <x v="258"/>
  </r>
  <r>
    <x v="337"/>
    <s v="System Pavers"/>
    <x v="1"/>
    <x v="0"/>
    <x v="104"/>
  </r>
  <r>
    <x v="337"/>
    <s v="System Pavers"/>
    <x v="1"/>
    <x v="1"/>
    <x v="12"/>
  </r>
  <r>
    <x v="338"/>
    <s v="Naked Wines"/>
    <x v="0"/>
    <x v="0"/>
    <x v="2613"/>
  </r>
  <r>
    <x v="338"/>
    <s v="Naked Wines"/>
    <x v="0"/>
    <x v="1"/>
    <x v="2614"/>
  </r>
  <r>
    <x v="338"/>
    <s v="Naked Wines"/>
    <x v="0"/>
    <x v="2"/>
    <x v="2615"/>
  </r>
  <r>
    <x v="338"/>
    <s v="Naked Wines"/>
    <x v="0"/>
    <x v="3"/>
    <x v="2616"/>
  </r>
  <r>
    <x v="338"/>
    <s v="Naked Wines"/>
    <x v="0"/>
    <x v="4"/>
    <x v="2617"/>
  </r>
  <r>
    <x v="338"/>
    <s v="Naked Wines"/>
    <x v="0"/>
    <x v="5"/>
    <x v="1205"/>
  </r>
  <r>
    <x v="338"/>
    <s v="Naked Wines"/>
    <x v="0"/>
    <x v="6"/>
    <x v="1351"/>
  </r>
  <r>
    <x v="338"/>
    <s v="Naked Wines"/>
    <x v="0"/>
    <x v="7"/>
    <x v="1405"/>
  </r>
  <r>
    <x v="338"/>
    <s v="Naked Wines"/>
    <x v="0"/>
    <x v="8"/>
    <x v="2618"/>
  </r>
  <r>
    <x v="338"/>
    <s v="Naked Wines"/>
    <x v="0"/>
    <x v="9"/>
    <x v="2473"/>
  </r>
  <r>
    <x v="338"/>
    <s v="Naked Wines"/>
    <x v="1"/>
    <x v="10"/>
    <x v="2619"/>
  </r>
  <r>
    <x v="338"/>
    <s v="Naked Wines"/>
    <x v="1"/>
    <x v="11"/>
    <x v="785"/>
  </r>
  <r>
    <x v="338"/>
    <s v="Naked Wines"/>
    <x v="1"/>
    <x v="0"/>
    <x v="2620"/>
  </r>
  <r>
    <x v="338"/>
    <s v="Naked Wines"/>
    <x v="1"/>
    <x v="1"/>
    <x v="6"/>
  </r>
  <r>
    <x v="338"/>
    <s v="Naked Wines"/>
    <x v="1"/>
    <x v="2"/>
    <x v="1212"/>
  </r>
  <r>
    <x v="338"/>
    <s v="Naked Wines"/>
    <x v="1"/>
    <x v="3"/>
    <x v="24"/>
  </r>
  <r>
    <x v="339"/>
    <s v="VENUS Fashion"/>
    <x v="0"/>
    <x v="0"/>
    <x v="254"/>
  </r>
  <r>
    <x v="339"/>
    <s v="VENUS Fashion"/>
    <x v="0"/>
    <x v="1"/>
    <x v="34"/>
  </r>
  <r>
    <x v="339"/>
    <s v="VENUS Fashion"/>
    <x v="0"/>
    <x v="2"/>
    <x v="281"/>
  </r>
  <r>
    <x v="339"/>
    <s v="VENUS Fashion"/>
    <x v="0"/>
    <x v="3"/>
    <x v="258"/>
  </r>
  <r>
    <x v="339"/>
    <s v="VENUS Fashion"/>
    <x v="0"/>
    <x v="4"/>
    <x v="103"/>
  </r>
  <r>
    <x v="339"/>
    <s v="VENUS Fashion"/>
    <x v="0"/>
    <x v="5"/>
    <x v="68"/>
  </r>
  <r>
    <x v="339"/>
    <s v="VENUS Fashion"/>
    <x v="0"/>
    <x v="6"/>
    <x v="3"/>
  </r>
  <r>
    <x v="339"/>
    <s v="VENUS Fashion"/>
    <x v="0"/>
    <x v="7"/>
    <x v="0"/>
  </r>
  <r>
    <x v="339"/>
    <s v="VENUS Fashion"/>
    <x v="0"/>
    <x v="8"/>
    <x v="0"/>
  </r>
  <r>
    <x v="339"/>
    <s v="VENUS Fashion"/>
    <x v="1"/>
    <x v="10"/>
    <x v="0"/>
  </r>
  <r>
    <x v="339"/>
    <s v="VENUS Fashion"/>
    <x v="1"/>
    <x v="11"/>
    <x v="69"/>
  </r>
  <r>
    <x v="339"/>
    <s v="VENUS Fashion"/>
    <x v="1"/>
    <x v="0"/>
    <x v="0"/>
  </r>
  <r>
    <x v="339"/>
    <s v="VENUS Fashion"/>
    <x v="1"/>
    <x v="1"/>
    <x v="11"/>
  </r>
  <r>
    <x v="340"/>
    <s v="FIGS"/>
    <x v="0"/>
    <x v="0"/>
    <x v="2621"/>
  </r>
  <r>
    <x v="340"/>
    <s v="FIGS"/>
    <x v="0"/>
    <x v="1"/>
    <x v="2622"/>
  </r>
  <r>
    <x v="340"/>
    <s v="FIGS"/>
    <x v="0"/>
    <x v="2"/>
    <x v="2623"/>
  </r>
  <r>
    <x v="340"/>
    <s v="FIGS"/>
    <x v="0"/>
    <x v="3"/>
    <x v="2624"/>
  </r>
  <r>
    <x v="340"/>
    <s v="FIGS"/>
    <x v="0"/>
    <x v="4"/>
    <x v="2625"/>
  </r>
  <r>
    <x v="340"/>
    <s v="FIGS"/>
    <x v="0"/>
    <x v="5"/>
    <x v="2626"/>
  </r>
  <r>
    <x v="340"/>
    <s v="FIGS"/>
    <x v="0"/>
    <x v="6"/>
    <x v="2627"/>
  </r>
  <r>
    <x v="340"/>
    <s v="FIGS"/>
    <x v="0"/>
    <x v="7"/>
    <x v="2628"/>
  </r>
  <r>
    <x v="340"/>
    <s v="FIGS"/>
    <x v="0"/>
    <x v="8"/>
    <x v="2629"/>
  </r>
  <r>
    <x v="340"/>
    <s v="FIGS"/>
    <x v="0"/>
    <x v="9"/>
    <x v="2630"/>
  </r>
  <r>
    <x v="340"/>
    <s v="FIGS"/>
    <x v="1"/>
    <x v="10"/>
    <x v="2631"/>
  </r>
  <r>
    <x v="340"/>
    <s v="FIGS"/>
    <x v="1"/>
    <x v="11"/>
    <x v="2632"/>
  </r>
  <r>
    <x v="340"/>
    <s v="FIGS"/>
    <x v="1"/>
    <x v="0"/>
    <x v="2633"/>
  </r>
  <r>
    <x v="340"/>
    <s v="FIGS"/>
    <x v="1"/>
    <x v="1"/>
    <x v="2634"/>
  </r>
  <r>
    <x v="340"/>
    <s v="FIGS"/>
    <x v="1"/>
    <x v="2"/>
    <x v="2635"/>
  </r>
  <r>
    <x v="340"/>
    <s v="FIGS"/>
    <x v="1"/>
    <x v="3"/>
    <x v="2636"/>
  </r>
  <r>
    <x v="341"/>
    <s v="Lime Lush"/>
    <x v="0"/>
    <x v="0"/>
    <x v="2637"/>
  </r>
  <r>
    <x v="341"/>
    <s v="Lime Lush"/>
    <x v="0"/>
    <x v="1"/>
    <x v="2638"/>
  </r>
  <r>
    <x v="341"/>
    <s v="Lime Lush"/>
    <x v="0"/>
    <x v="2"/>
    <x v="2639"/>
  </r>
  <r>
    <x v="341"/>
    <s v="Lime Lush"/>
    <x v="0"/>
    <x v="3"/>
    <x v="2640"/>
  </r>
  <r>
    <x v="341"/>
    <s v="Lime Lush"/>
    <x v="0"/>
    <x v="4"/>
    <x v="2641"/>
  </r>
  <r>
    <x v="341"/>
    <s v="Lime Lush"/>
    <x v="0"/>
    <x v="5"/>
    <x v="2642"/>
  </r>
  <r>
    <x v="341"/>
    <s v="Lime Lush"/>
    <x v="0"/>
    <x v="6"/>
    <x v="2643"/>
  </r>
  <r>
    <x v="341"/>
    <s v="Lime Lush"/>
    <x v="0"/>
    <x v="7"/>
    <x v="2644"/>
  </r>
  <r>
    <x v="341"/>
    <s v="Lime Lush"/>
    <x v="0"/>
    <x v="8"/>
    <x v="2645"/>
  </r>
  <r>
    <x v="341"/>
    <s v="Lime Lush"/>
    <x v="0"/>
    <x v="9"/>
    <x v="2646"/>
  </r>
  <r>
    <x v="341"/>
    <s v="Lime Lush"/>
    <x v="1"/>
    <x v="10"/>
    <x v="2647"/>
  </r>
  <r>
    <x v="341"/>
    <s v="Lime Lush"/>
    <x v="1"/>
    <x v="11"/>
    <x v="2648"/>
  </r>
  <r>
    <x v="341"/>
    <s v="Lime Lush"/>
    <x v="1"/>
    <x v="0"/>
    <x v="2649"/>
  </r>
  <r>
    <x v="341"/>
    <s v="Lime Lush"/>
    <x v="1"/>
    <x v="1"/>
    <x v="2650"/>
  </r>
  <r>
    <x v="341"/>
    <s v="Lime Lush"/>
    <x v="1"/>
    <x v="2"/>
    <x v="2651"/>
  </r>
  <r>
    <x v="341"/>
    <s v="Lime Lush"/>
    <x v="1"/>
    <x v="3"/>
    <x v="2652"/>
  </r>
  <r>
    <x v="342"/>
    <s v="Minnesota Public Radio"/>
    <x v="0"/>
    <x v="0"/>
    <x v="2653"/>
  </r>
  <r>
    <x v="342"/>
    <s v="Minnesota Public Radio"/>
    <x v="0"/>
    <x v="1"/>
    <x v="2654"/>
  </r>
  <r>
    <x v="342"/>
    <s v="Minnesota Public Radio"/>
    <x v="0"/>
    <x v="2"/>
    <x v="2655"/>
  </r>
  <r>
    <x v="342"/>
    <s v="Minnesota Public Radio"/>
    <x v="0"/>
    <x v="3"/>
    <x v="2656"/>
  </r>
  <r>
    <x v="342"/>
    <s v="Minnesota Public Radio"/>
    <x v="0"/>
    <x v="4"/>
    <x v="2657"/>
  </r>
  <r>
    <x v="342"/>
    <s v="Minnesota Public Radio"/>
    <x v="0"/>
    <x v="5"/>
    <x v="2658"/>
  </r>
  <r>
    <x v="342"/>
    <s v="Minnesota Public Radio"/>
    <x v="0"/>
    <x v="6"/>
    <x v="2659"/>
  </r>
  <r>
    <x v="342"/>
    <s v="Minnesota Public Radio"/>
    <x v="0"/>
    <x v="7"/>
    <x v="712"/>
  </r>
  <r>
    <x v="342"/>
    <s v="Minnesota Public Radio"/>
    <x v="0"/>
    <x v="8"/>
    <x v="13"/>
  </r>
  <r>
    <x v="342"/>
    <s v="Minnesota Public Radio"/>
    <x v="0"/>
    <x v="9"/>
    <x v="220"/>
  </r>
  <r>
    <x v="342"/>
    <s v="Minnesota Public Radio"/>
    <x v="1"/>
    <x v="10"/>
    <x v="35"/>
  </r>
  <r>
    <x v="342"/>
    <s v="Minnesota Public Radio"/>
    <x v="1"/>
    <x v="11"/>
    <x v="34"/>
  </r>
  <r>
    <x v="342"/>
    <s v="Minnesota Public Radio"/>
    <x v="1"/>
    <x v="0"/>
    <x v="17"/>
  </r>
  <r>
    <x v="342"/>
    <s v="Minnesota Public Radio"/>
    <x v="1"/>
    <x v="1"/>
    <x v="715"/>
  </r>
  <r>
    <x v="342"/>
    <s v="Minnesota Public Radio"/>
    <x v="1"/>
    <x v="2"/>
    <x v="68"/>
  </r>
  <r>
    <x v="343"/>
    <s v="Lennox"/>
    <x v="0"/>
    <x v="0"/>
    <x v="2660"/>
  </r>
  <r>
    <x v="343"/>
    <s v="Lennox"/>
    <x v="0"/>
    <x v="1"/>
    <x v="2661"/>
  </r>
  <r>
    <x v="343"/>
    <s v="Lennox"/>
    <x v="0"/>
    <x v="2"/>
    <x v="2662"/>
  </r>
  <r>
    <x v="343"/>
    <s v="Lennox"/>
    <x v="0"/>
    <x v="3"/>
    <x v="2663"/>
  </r>
  <r>
    <x v="343"/>
    <s v="Lennox"/>
    <x v="0"/>
    <x v="4"/>
    <x v="2664"/>
  </r>
  <r>
    <x v="343"/>
    <s v="Lennox"/>
    <x v="0"/>
    <x v="5"/>
    <x v="2665"/>
  </r>
  <r>
    <x v="343"/>
    <s v="Lennox"/>
    <x v="0"/>
    <x v="6"/>
    <x v="2666"/>
  </r>
  <r>
    <x v="343"/>
    <s v="Lennox"/>
    <x v="0"/>
    <x v="7"/>
    <x v="2667"/>
  </r>
  <r>
    <x v="343"/>
    <s v="Lennox"/>
    <x v="0"/>
    <x v="8"/>
    <x v="2668"/>
  </r>
  <r>
    <x v="343"/>
    <s v="Lennox"/>
    <x v="0"/>
    <x v="9"/>
    <x v="2669"/>
  </r>
  <r>
    <x v="343"/>
    <s v="Lennox"/>
    <x v="1"/>
    <x v="10"/>
    <x v="2670"/>
  </r>
  <r>
    <x v="343"/>
    <s v="Lennox"/>
    <x v="1"/>
    <x v="11"/>
    <x v="2671"/>
  </r>
  <r>
    <x v="343"/>
    <s v="Lennox"/>
    <x v="1"/>
    <x v="0"/>
    <x v="2672"/>
  </r>
  <r>
    <x v="343"/>
    <s v="Lennox"/>
    <x v="1"/>
    <x v="1"/>
    <x v="2673"/>
  </r>
  <r>
    <x v="343"/>
    <s v="Lennox"/>
    <x v="1"/>
    <x v="2"/>
    <x v="2674"/>
  </r>
  <r>
    <x v="343"/>
    <s v="Lennox"/>
    <x v="1"/>
    <x v="3"/>
    <x v="2675"/>
  </r>
  <r>
    <x v="344"/>
    <s v="Sioux Falls Convention "/>
    <x v="0"/>
    <x v="0"/>
    <x v="2676"/>
  </r>
  <r>
    <x v="344"/>
    <s v="Sioux Falls Convention "/>
    <x v="0"/>
    <x v="1"/>
    <x v="2677"/>
  </r>
  <r>
    <x v="344"/>
    <s v="Sioux Falls Convention "/>
    <x v="0"/>
    <x v="2"/>
    <x v="2678"/>
  </r>
  <r>
    <x v="344"/>
    <s v="Sioux Falls Convention "/>
    <x v="0"/>
    <x v="3"/>
    <x v="2679"/>
  </r>
  <r>
    <x v="344"/>
    <s v="Sioux Falls Convention "/>
    <x v="0"/>
    <x v="4"/>
    <x v="2680"/>
  </r>
  <r>
    <x v="344"/>
    <s v="Sioux Falls Convention "/>
    <x v="0"/>
    <x v="5"/>
    <x v="2681"/>
  </r>
  <r>
    <x v="344"/>
    <s v="Sioux Falls Convention "/>
    <x v="0"/>
    <x v="6"/>
    <x v="2682"/>
  </r>
  <r>
    <x v="344"/>
    <s v="Sioux Falls Convention "/>
    <x v="0"/>
    <x v="7"/>
    <x v="2683"/>
  </r>
  <r>
    <x v="344"/>
    <s v="Sioux Falls Convention "/>
    <x v="0"/>
    <x v="8"/>
    <x v="2684"/>
  </r>
  <r>
    <x v="344"/>
    <s v="Sioux Falls Convention "/>
    <x v="0"/>
    <x v="9"/>
    <x v="936"/>
  </r>
  <r>
    <x v="344"/>
    <s v="Sioux Falls Convention "/>
    <x v="1"/>
    <x v="10"/>
    <x v="15"/>
  </r>
  <r>
    <x v="344"/>
    <s v="Sioux Falls Convention "/>
    <x v="1"/>
    <x v="11"/>
    <x v="148"/>
  </r>
  <r>
    <x v="344"/>
    <s v="Sioux Falls Convention "/>
    <x v="1"/>
    <x v="0"/>
    <x v="253"/>
  </r>
  <r>
    <x v="344"/>
    <s v="Sioux Falls Convention "/>
    <x v="1"/>
    <x v="1"/>
    <x v="491"/>
  </r>
  <r>
    <x v="344"/>
    <s v="Sioux Falls Convention "/>
    <x v="1"/>
    <x v="2"/>
    <x v="24"/>
  </r>
  <r>
    <x v="344"/>
    <s v="Sioux Falls Convention "/>
    <x v="1"/>
    <x v="3"/>
    <x v="1"/>
  </r>
  <r>
    <x v="345"/>
    <s v="Investopedia"/>
    <x v="0"/>
    <x v="0"/>
    <x v="1"/>
  </r>
  <r>
    <x v="345"/>
    <s v="Investopedia"/>
    <x v="0"/>
    <x v="1"/>
    <x v="0"/>
  </r>
  <r>
    <x v="345"/>
    <s v="Investopedia"/>
    <x v="0"/>
    <x v="2"/>
    <x v="0"/>
  </r>
  <r>
    <x v="345"/>
    <s v="Investopedia"/>
    <x v="0"/>
    <x v="3"/>
    <x v="1"/>
  </r>
  <r>
    <x v="346"/>
    <s v="PrettyLitter"/>
    <x v="0"/>
    <x v="0"/>
    <x v="2685"/>
  </r>
  <r>
    <x v="346"/>
    <s v="PrettyLitter"/>
    <x v="0"/>
    <x v="1"/>
    <x v="2686"/>
  </r>
  <r>
    <x v="346"/>
    <s v="PrettyLitter"/>
    <x v="0"/>
    <x v="2"/>
    <x v="2687"/>
  </r>
  <r>
    <x v="346"/>
    <s v="PrettyLitter"/>
    <x v="0"/>
    <x v="3"/>
    <x v="2688"/>
  </r>
  <r>
    <x v="346"/>
    <s v="PrettyLitter"/>
    <x v="0"/>
    <x v="4"/>
    <x v="2689"/>
  </r>
  <r>
    <x v="346"/>
    <s v="PrettyLitter"/>
    <x v="0"/>
    <x v="5"/>
    <x v="2690"/>
  </r>
  <r>
    <x v="346"/>
    <s v="PrettyLitter"/>
    <x v="0"/>
    <x v="6"/>
    <x v="2691"/>
  </r>
  <r>
    <x v="346"/>
    <s v="PrettyLitter"/>
    <x v="0"/>
    <x v="7"/>
    <x v="2692"/>
  </r>
  <r>
    <x v="346"/>
    <s v="PrettyLitter"/>
    <x v="0"/>
    <x v="8"/>
    <x v="2693"/>
  </r>
  <r>
    <x v="346"/>
    <s v="PrettyLitter"/>
    <x v="0"/>
    <x v="9"/>
    <x v="2694"/>
  </r>
  <r>
    <x v="346"/>
    <s v="PrettyLitter"/>
    <x v="1"/>
    <x v="10"/>
    <x v="2695"/>
  </r>
  <r>
    <x v="346"/>
    <s v="PrettyLitter"/>
    <x v="1"/>
    <x v="11"/>
    <x v="2696"/>
  </r>
  <r>
    <x v="346"/>
    <s v="PrettyLitter"/>
    <x v="1"/>
    <x v="0"/>
    <x v="2697"/>
  </r>
  <r>
    <x v="346"/>
    <s v="PrettyLitter"/>
    <x v="1"/>
    <x v="1"/>
    <x v="2698"/>
  </r>
  <r>
    <x v="346"/>
    <s v="PrettyLitter"/>
    <x v="1"/>
    <x v="2"/>
    <x v="2699"/>
  </r>
  <r>
    <x v="346"/>
    <s v="PrettyLitter"/>
    <x v="1"/>
    <x v="3"/>
    <x v="2700"/>
  </r>
  <r>
    <x v="347"/>
    <s v="Blueprint Income"/>
    <x v="0"/>
    <x v="0"/>
    <x v="257"/>
  </r>
  <r>
    <x v="347"/>
    <s v="Blueprint Income"/>
    <x v="0"/>
    <x v="1"/>
    <x v="63"/>
  </r>
  <r>
    <x v="347"/>
    <s v="Blueprint Income"/>
    <x v="0"/>
    <x v="2"/>
    <x v="34"/>
  </r>
  <r>
    <x v="347"/>
    <s v="Blueprint Income"/>
    <x v="0"/>
    <x v="3"/>
    <x v="37"/>
  </r>
  <r>
    <x v="347"/>
    <s v="Blueprint Income"/>
    <x v="0"/>
    <x v="4"/>
    <x v="15"/>
  </r>
  <r>
    <x v="347"/>
    <s v="Blueprint Income"/>
    <x v="0"/>
    <x v="5"/>
    <x v="20"/>
  </r>
  <r>
    <x v="347"/>
    <s v="Blueprint Income"/>
    <x v="0"/>
    <x v="6"/>
    <x v="18"/>
  </r>
  <r>
    <x v="347"/>
    <s v="Blueprint Income"/>
    <x v="0"/>
    <x v="7"/>
    <x v="491"/>
  </r>
  <r>
    <x v="347"/>
    <s v="Blueprint Income"/>
    <x v="0"/>
    <x v="8"/>
    <x v="18"/>
  </r>
  <r>
    <x v="347"/>
    <s v="Blueprint Income"/>
    <x v="0"/>
    <x v="9"/>
    <x v="491"/>
  </r>
  <r>
    <x v="347"/>
    <s v="Blueprint Income"/>
    <x v="1"/>
    <x v="10"/>
    <x v="15"/>
  </r>
  <r>
    <x v="347"/>
    <s v="Blueprint Income"/>
    <x v="1"/>
    <x v="11"/>
    <x v="18"/>
  </r>
  <r>
    <x v="347"/>
    <s v="Blueprint Income"/>
    <x v="1"/>
    <x v="0"/>
    <x v="17"/>
  </r>
  <r>
    <x v="347"/>
    <s v="Blueprint Income"/>
    <x v="1"/>
    <x v="1"/>
    <x v="16"/>
  </r>
  <r>
    <x v="347"/>
    <s v="Blueprint Income"/>
    <x v="1"/>
    <x v="2"/>
    <x v="11"/>
  </r>
  <r>
    <x v="348"/>
    <s v="Lulus"/>
    <x v="0"/>
    <x v="0"/>
    <x v="2701"/>
  </r>
  <r>
    <x v="348"/>
    <s v="Lulus"/>
    <x v="0"/>
    <x v="1"/>
    <x v="2702"/>
  </r>
  <r>
    <x v="348"/>
    <s v="Lulus"/>
    <x v="0"/>
    <x v="2"/>
    <x v="2703"/>
  </r>
  <r>
    <x v="348"/>
    <s v="Lulus"/>
    <x v="0"/>
    <x v="3"/>
    <x v="2704"/>
  </r>
  <r>
    <x v="348"/>
    <s v="Lulus"/>
    <x v="0"/>
    <x v="4"/>
    <x v="2705"/>
  </r>
  <r>
    <x v="348"/>
    <s v="Lulus"/>
    <x v="0"/>
    <x v="5"/>
    <x v="2706"/>
  </r>
  <r>
    <x v="348"/>
    <s v="Lulus"/>
    <x v="0"/>
    <x v="6"/>
    <x v="2707"/>
  </r>
  <r>
    <x v="348"/>
    <s v="Lulus"/>
    <x v="0"/>
    <x v="7"/>
    <x v="2708"/>
  </r>
  <r>
    <x v="348"/>
    <s v="Lulus"/>
    <x v="0"/>
    <x v="8"/>
    <x v="2709"/>
  </r>
  <r>
    <x v="348"/>
    <s v="Lulus"/>
    <x v="0"/>
    <x v="9"/>
    <x v="2710"/>
  </r>
  <r>
    <x v="348"/>
    <s v="Lulus"/>
    <x v="1"/>
    <x v="10"/>
    <x v="2711"/>
  </r>
  <r>
    <x v="348"/>
    <s v="Lulus"/>
    <x v="1"/>
    <x v="11"/>
    <x v="2712"/>
  </r>
  <r>
    <x v="348"/>
    <s v="Lulus"/>
    <x v="1"/>
    <x v="0"/>
    <x v="2713"/>
  </r>
  <r>
    <x v="348"/>
    <s v="Lulus"/>
    <x v="1"/>
    <x v="1"/>
    <x v="2714"/>
  </r>
  <r>
    <x v="348"/>
    <s v="Lulus"/>
    <x v="1"/>
    <x v="2"/>
    <x v="2715"/>
  </r>
  <r>
    <x v="348"/>
    <s v="Lulus"/>
    <x v="1"/>
    <x v="3"/>
    <x v="2716"/>
  </r>
  <r>
    <x v="349"/>
    <s v="Torrid"/>
    <x v="0"/>
    <x v="0"/>
    <x v="2717"/>
  </r>
  <r>
    <x v="349"/>
    <s v="Torrid"/>
    <x v="0"/>
    <x v="1"/>
    <x v="2718"/>
  </r>
  <r>
    <x v="349"/>
    <s v="Torrid"/>
    <x v="0"/>
    <x v="2"/>
    <x v="2719"/>
  </r>
  <r>
    <x v="349"/>
    <s v="Torrid"/>
    <x v="0"/>
    <x v="3"/>
    <x v="2720"/>
  </r>
  <r>
    <x v="349"/>
    <s v="Torrid"/>
    <x v="0"/>
    <x v="4"/>
    <x v="2721"/>
  </r>
  <r>
    <x v="349"/>
    <s v="Torrid"/>
    <x v="0"/>
    <x v="5"/>
    <x v="2722"/>
  </r>
  <r>
    <x v="349"/>
    <s v="Torrid"/>
    <x v="0"/>
    <x v="6"/>
    <x v="2723"/>
  </r>
  <r>
    <x v="349"/>
    <s v="Torrid"/>
    <x v="0"/>
    <x v="7"/>
    <x v="2724"/>
  </r>
  <r>
    <x v="349"/>
    <s v="Torrid"/>
    <x v="0"/>
    <x v="8"/>
    <x v="2725"/>
  </r>
  <r>
    <x v="349"/>
    <s v="Torrid"/>
    <x v="0"/>
    <x v="9"/>
    <x v="2726"/>
  </r>
  <r>
    <x v="349"/>
    <s v="Torrid"/>
    <x v="1"/>
    <x v="10"/>
    <x v="2727"/>
  </r>
  <r>
    <x v="349"/>
    <s v="Torrid"/>
    <x v="1"/>
    <x v="11"/>
    <x v="2728"/>
  </r>
  <r>
    <x v="349"/>
    <s v="Torrid"/>
    <x v="1"/>
    <x v="0"/>
    <x v="2729"/>
  </r>
  <r>
    <x v="349"/>
    <s v="Torrid"/>
    <x v="1"/>
    <x v="1"/>
    <x v="2730"/>
  </r>
  <r>
    <x v="349"/>
    <s v="Torrid"/>
    <x v="1"/>
    <x v="2"/>
    <x v="2731"/>
  </r>
  <r>
    <x v="349"/>
    <s v="Torrid"/>
    <x v="1"/>
    <x v="3"/>
    <x v="257"/>
  </r>
  <r>
    <x v="350"/>
    <s v="Tamara Mellon"/>
    <x v="0"/>
    <x v="0"/>
    <x v="2732"/>
  </r>
  <r>
    <x v="350"/>
    <s v="Tamara Mellon"/>
    <x v="0"/>
    <x v="1"/>
    <x v="2733"/>
  </r>
  <r>
    <x v="350"/>
    <s v="Tamara Mellon"/>
    <x v="0"/>
    <x v="2"/>
    <x v="2734"/>
  </r>
  <r>
    <x v="350"/>
    <s v="Tamara Mellon"/>
    <x v="0"/>
    <x v="3"/>
    <x v="2735"/>
  </r>
  <r>
    <x v="350"/>
    <s v="Tamara Mellon"/>
    <x v="0"/>
    <x v="4"/>
    <x v="2736"/>
  </r>
  <r>
    <x v="350"/>
    <s v="Tamara Mellon"/>
    <x v="0"/>
    <x v="5"/>
    <x v="2737"/>
  </r>
  <r>
    <x v="350"/>
    <s v="Tamara Mellon"/>
    <x v="0"/>
    <x v="6"/>
    <x v="2738"/>
  </r>
  <r>
    <x v="350"/>
    <s v="Tamara Mellon"/>
    <x v="0"/>
    <x v="7"/>
    <x v="2739"/>
  </r>
  <r>
    <x v="350"/>
    <s v="Tamara Mellon"/>
    <x v="0"/>
    <x v="8"/>
    <x v="2740"/>
  </r>
  <r>
    <x v="350"/>
    <s v="Tamara Mellon"/>
    <x v="0"/>
    <x v="9"/>
    <x v="2741"/>
  </r>
  <r>
    <x v="350"/>
    <s v="Tamara Mellon"/>
    <x v="1"/>
    <x v="10"/>
    <x v="2742"/>
  </r>
  <r>
    <x v="350"/>
    <s v="Tamara Mellon"/>
    <x v="1"/>
    <x v="11"/>
    <x v="2743"/>
  </r>
  <r>
    <x v="350"/>
    <s v="Tamara Mellon"/>
    <x v="1"/>
    <x v="0"/>
    <x v="2744"/>
  </r>
  <r>
    <x v="350"/>
    <s v="Tamara Mellon"/>
    <x v="1"/>
    <x v="1"/>
    <x v="2745"/>
  </r>
  <r>
    <x v="350"/>
    <s v="Tamara Mellon"/>
    <x v="1"/>
    <x v="2"/>
    <x v="2746"/>
  </r>
  <r>
    <x v="350"/>
    <s v="Tamara Mellon"/>
    <x v="1"/>
    <x v="3"/>
    <x v="2747"/>
  </r>
  <r>
    <x v="351"/>
    <s v="Governors Ball Music Festival"/>
    <x v="0"/>
    <x v="0"/>
    <x v="2748"/>
  </r>
  <r>
    <x v="351"/>
    <s v="Governors Ball Music Festival"/>
    <x v="0"/>
    <x v="1"/>
    <x v="2749"/>
  </r>
  <r>
    <x v="351"/>
    <s v="Governors Ball Music Festival"/>
    <x v="0"/>
    <x v="2"/>
    <x v="2750"/>
  </r>
  <r>
    <x v="351"/>
    <s v="Governors Ball Music Festival"/>
    <x v="0"/>
    <x v="3"/>
    <x v="2751"/>
  </r>
  <r>
    <x v="351"/>
    <s v="Governors Ball Music Festival"/>
    <x v="0"/>
    <x v="4"/>
    <x v="2752"/>
  </r>
  <r>
    <x v="351"/>
    <s v="Governors Ball Music Festival"/>
    <x v="0"/>
    <x v="5"/>
    <x v="2753"/>
  </r>
  <r>
    <x v="351"/>
    <s v="Governors Ball Music Festival"/>
    <x v="0"/>
    <x v="6"/>
    <x v="2754"/>
  </r>
  <r>
    <x v="351"/>
    <s v="Governors Ball Music Festival"/>
    <x v="0"/>
    <x v="7"/>
    <x v="2755"/>
  </r>
  <r>
    <x v="351"/>
    <s v="Governors Ball Music Festival"/>
    <x v="0"/>
    <x v="8"/>
    <x v="2756"/>
  </r>
  <r>
    <x v="351"/>
    <s v="Governors Ball Music Festival"/>
    <x v="0"/>
    <x v="9"/>
    <x v="2757"/>
  </r>
  <r>
    <x v="351"/>
    <s v="Governors Ball Music Festival"/>
    <x v="1"/>
    <x v="11"/>
    <x v="1"/>
  </r>
  <r>
    <x v="351"/>
    <s v="Governors Ball Music Festival"/>
    <x v="1"/>
    <x v="0"/>
    <x v="1"/>
  </r>
  <r>
    <x v="351"/>
    <s v="Governors Ball Music Festival"/>
    <x v="1"/>
    <x v="3"/>
    <x v="1"/>
  </r>
  <r>
    <x v="352"/>
    <s v="Xero Shoes"/>
    <x v="0"/>
    <x v="0"/>
    <x v="0"/>
  </r>
  <r>
    <x v="352"/>
    <s v="Xero Shoes"/>
    <x v="0"/>
    <x v="1"/>
    <x v="23"/>
  </r>
  <r>
    <x v="352"/>
    <s v="Xero Shoes"/>
    <x v="0"/>
    <x v="2"/>
    <x v="24"/>
  </r>
  <r>
    <x v="352"/>
    <s v="Xero Shoes"/>
    <x v="0"/>
    <x v="3"/>
    <x v="3"/>
  </r>
  <r>
    <x v="352"/>
    <s v="Xero Shoes"/>
    <x v="0"/>
    <x v="4"/>
    <x v="3"/>
  </r>
  <r>
    <x v="353"/>
    <s v="Filter Easy"/>
    <x v="0"/>
    <x v="0"/>
    <x v="2"/>
  </r>
  <r>
    <x v="353"/>
    <s v="Filter Easy"/>
    <x v="0"/>
    <x v="1"/>
    <x v="0"/>
  </r>
  <r>
    <x v="353"/>
    <s v="Filter Easy"/>
    <x v="0"/>
    <x v="2"/>
    <x v="23"/>
  </r>
  <r>
    <x v="353"/>
    <s v="Filter Easy"/>
    <x v="0"/>
    <x v="3"/>
    <x v="1"/>
  </r>
  <r>
    <x v="353"/>
    <s v="Filter Easy"/>
    <x v="0"/>
    <x v="4"/>
    <x v="1"/>
  </r>
  <r>
    <x v="353"/>
    <s v="Filter Easy"/>
    <x v="0"/>
    <x v="5"/>
    <x v="1"/>
  </r>
  <r>
    <x v="353"/>
    <s v="Filter Easy"/>
    <x v="0"/>
    <x v="7"/>
    <x v="0"/>
  </r>
  <r>
    <x v="353"/>
    <s v="Filter Easy"/>
    <x v="0"/>
    <x v="9"/>
    <x v="0"/>
  </r>
  <r>
    <x v="354"/>
    <s v="Lear Capital"/>
    <x v="0"/>
    <x v="0"/>
    <x v="2758"/>
  </r>
  <r>
    <x v="354"/>
    <s v="Lear Capital"/>
    <x v="0"/>
    <x v="1"/>
    <x v="2759"/>
  </r>
  <r>
    <x v="354"/>
    <s v="Lear Capital"/>
    <x v="0"/>
    <x v="2"/>
    <x v="2760"/>
  </r>
  <r>
    <x v="354"/>
    <s v="Lear Capital"/>
    <x v="0"/>
    <x v="3"/>
    <x v="2761"/>
  </r>
  <r>
    <x v="354"/>
    <s v="Lear Capital"/>
    <x v="0"/>
    <x v="4"/>
    <x v="2762"/>
  </r>
  <r>
    <x v="354"/>
    <s v="Lear Capital"/>
    <x v="0"/>
    <x v="5"/>
    <x v="2763"/>
  </r>
  <r>
    <x v="354"/>
    <s v="Lear Capital"/>
    <x v="0"/>
    <x v="6"/>
    <x v="2764"/>
  </r>
  <r>
    <x v="354"/>
    <s v="Lear Capital"/>
    <x v="0"/>
    <x v="7"/>
    <x v="2765"/>
  </r>
  <r>
    <x v="354"/>
    <s v="Lear Capital"/>
    <x v="0"/>
    <x v="8"/>
    <x v="2766"/>
  </r>
  <r>
    <x v="354"/>
    <s v="Lear Capital"/>
    <x v="0"/>
    <x v="9"/>
    <x v="2767"/>
  </r>
  <r>
    <x v="354"/>
    <s v="Lear Capital"/>
    <x v="1"/>
    <x v="10"/>
    <x v="2768"/>
  </r>
  <r>
    <x v="354"/>
    <s v="Lear Capital"/>
    <x v="1"/>
    <x v="11"/>
    <x v="2769"/>
  </r>
  <r>
    <x v="354"/>
    <s v="Lear Capital"/>
    <x v="1"/>
    <x v="0"/>
    <x v="2770"/>
  </r>
  <r>
    <x v="354"/>
    <s v="Lear Capital"/>
    <x v="1"/>
    <x v="1"/>
    <x v="2771"/>
  </r>
  <r>
    <x v="354"/>
    <s v="Lear Capital"/>
    <x v="1"/>
    <x v="2"/>
    <x v="2772"/>
  </r>
  <r>
    <x v="354"/>
    <s v="Lear Capital"/>
    <x v="1"/>
    <x v="3"/>
    <x v="2773"/>
  </r>
  <r>
    <x v="355"/>
    <s v="SFERRA"/>
    <x v="0"/>
    <x v="0"/>
    <x v="2774"/>
  </r>
  <r>
    <x v="355"/>
    <s v="SFERRA"/>
    <x v="0"/>
    <x v="1"/>
    <x v="2775"/>
  </r>
  <r>
    <x v="355"/>
    <s v="SFERRA"/>
    <x v="0"/>
    <x v="2"/>
    <x v="2776"/>
  </r>
  <r>
    <x v="355"/>
    <s v="SFERRA"/>
    <x v="0"/>
    <x v="3"/>
    <x v="2777"/>
  </r>
  <r>
    <x v="355"/>
    <s v="SFERRA"/>
    <x v="0"/>
    <x v="4"/>
    <x v="2778"/>
  </r>
  <r>
    <x v="355"/>
    <s v="SFERRA"/>
    <x v="0"/>
    <x v="5"/>
    <x v="2779"/>
  </r>
  <r>
    <x v="355"/>
    <s v="SFERRA"/>
    <x v="0"/>
    <x v="6"/>
    <x v="2780"/>
  </r>
  <r>
    <x v="355"/>
    <s v="SFERRA"/>
    <x v="0"/>
    <x v="7"/>
    <x v="2781"/>
  </r>
  <r>
    <x v="355"/>
    <s v="SFERRA"/>
    <x v="0"/>
    <x v="8"/>
    <x v="2782"/>
  </r>
  <r>
    <x v="355"/>
    <s v="SFERRA"/>
    <x v="0"/>
    <x v="9"/>
    <x v="2783"/>
  </r>
  <r>
    <x v="355"/>
    <s v="SFERRA"/>
    <x v="1"/>
    <x v="10"/>
    <x v="2784"/>
  </r>
  <r>
    <x v="355"/>
    <s v="SFERRA"/>
    <x v="1"/>
    <x v="11"/>
    <x v="32"/>
  </r>
  <r>
    <x v="355"/>
    <s v="SFERRA"/>
    <x v="1"/>
    <x v="0"/>
    <x v="0"/>
  </r>
  <r>
    <x v="355"/>
    <s v="SFERRA"/>
    <x v="1"/>
    <x v="1"/>
    <x v="1"/>
  </r>
  <r>
    <x v="355"/>
    <s v="SFERRA"/>
    <x v="1"/>
    <x v="2"/>
    <x v="1"/>
  </r>
  <r>
    <x v="356"/>
    <s v="Nations Photo Lab"/>
    <x v="0"/>
    <x v="0"/>
    <x v="2785"/>
  </r>
  <r>
    <x v="356"/>
    <s v="Nations Photo Lab"/>
    <x v="0"/>
    <x v="1"/>
    <x v="2786"/>
  </r>
  <r>
    <x v="356"/>
    <s v="Nations Photo Lab"/>
    <x v="0"/>
    <x v="2"/>
    <x v="2787"/>
  </r>
  <r>
    <x v="356"/>
    <s v="Nations Photo Lab"/>
    <x v="0"/>
    <x v="3"/>
    <x v="2788"/>
  </r>
  <r>
    <x v="356"/>
    <s v="Nations Photo Lab"/>
    <x v="0"/>
    <x v="4"/>
    <x v="2789"/>
  </r>
  <r>
    <x v="356"/>
    <s v="Nations Photo Lab"/>
    <x v="0"/>
    <x v="5"/>
    <x v="2790"/>
  </r>
  <r>
    <x v="356"/>
    <s v="Nations Photo Lab"/>
    <x v="0"/>
    <x v="6"/>
    <x v="2791"/>
  </r>
  <r>
    <x v="356"/>
    <s v="Nations Photo Lab"/>
    <x v="0"/>
    <x v="7"/>
    <x v="2792"/>
  </r>
  <r>
    <x v="356"/>
    <s v="Nations Photo Lab"/>
    <x v="0"/>
    <x v="8"/>
    <x v="2793"/>
  </r>
  <r>
    <x v="356"/>
    <s v="Nations Photo Lab"/>
    <x v="0"/>
    <x v="9"/>
    <x v="2794"/>
  </r>
  <r>
    <x v="356"/>
    <s v="Nations Photo Lab"/>
    <x v="1"/>
    <x v="10"/>
    <x v="2795"/>
  </r>
  <r>
    <x v="356"/>
    <s v="Nations Photo Lab"/>
    <x v="1"/>
    <x v="11"/>
    <x v="2796"/>
  </r>
  <r>
    <x v="356"/>
    <s v="Nations Photo Lab"/>
    <x v="1"/>
    <x v="0"/>
    <x v="2797"/>
  </r>
  <r>
    <x v="356"/>
    <s v="Nations Photo Lab"/>
    <x v="1"/>
    <x v="1"/>
    <x v="2798"/>
  </r>
  <r>
    <x v="356"/>
    <s v="Nations Photo Lab"/>
    <x v="1"/>
    <x v="2"/>
    <x v="2799"/>
  </r>
  <r>
    <x v="356"/>
    <s v="Nations Photo Lab"/>
    <x v="1"/>
    <x v="3"/>
    <x v="2800"/>
  </r>
  <r>
    <x v="357"/>
    <s v="Avoya Travel"/>
    <x v="0"/>
    <x v="0"/>
    <x v="2801"/>
  </r>
  <r>
    <x v="357"/>
    <s v="Avoya Travel"/>
    <x v="0"/>
    <x v="1"/>
    <x v="1642"/>
  </r>
  <r>
    <x v="357"/>
    <s v="Avoya Travel"/>
    <x v="0"/>
    <x v="2"/>
    <x v="2802"/>
  </r>
  <r>
    <x v="357"/>
    <s v="Avoya Travel"/>
    <x v="0"/>
    <x v="3"/>
    <x v="104"/>
  </r>
  <r>
    <x v="357"/>
    <s v="Avoya Travel"/>
    <x v="0"/>
    <x v="4"/>
    <x v="104"/>
  </r>
  <r>
    <x v="357"/>
    <s v="Avoya Travel"/>
    <x v="0"/>
    <x v="5"/>
    <x v="11"/>
  </r>
  <r>
    <x v="357"/>
    <s v="Avoya Travel"/>
    <x v="0"/>
    <x v="6"/>
    <x v="23"/>
  </r>
  <r>
    <x v="357"/>
    <s v="Avoya Travel"/>
    <x v="0"/>
    <x v="7"/>
    <x v="24"/>
  </r>
  <r>
    <x v="357"/>
    <s v="Avoya Travel"/>
    <x v="0"/>
    <x v="8"/>
    <x v="23"/>
  </r>
  <r>
    <x v="357"/>
    <s v="Avoya Travel"/>
    <x v="0"/>
    <x v="9"/>
    <x v="491"/>
  </r>
  <r>
    <x v="357"/>
    <s v="Avoya Travel"/>
    <x v="1"/>
    <x v="10"/>
    <x v="69"/>
  </r>
  <r>
    <x v="357"/>
    <s v="Avoya Travel"/>
    <x v="1"/>
    <x v="11"/>
    <x v="2803"/>
  </r>
  <r>
    <x v="357"/>
    <s v="Avoya Travel"/>
    <x v="1"/>
    <x v="0"/>
    <x v="2804"/>
  </r>
  <r>
    <x v="357"/>
    <s v="Avoya Travel"/>
    <x v="1"/>
    <x v="1"/>
    <x v="2805"/>
  </r>
  <r>
    <x v="357"/>
    <s v="Avoya Travel"/>
    <x v="1"/>
    <x v="2"/>
    <x v="2806"/>
  </r>
  <r>
    <x v="357"/>
    <s v="Avoya Travel"/>
    <x v="1"/>
    <x v="3"/>
    <x v="2807"/>
  </r>
  <r>
    <x v="358"/>
    <s v="Murad"/>
    <x v="0"/>
    <x v="0"/>
    <x v="2808"/>
  </r>
  <r>
    <x v="358"/>
    <s v="Murad"/>
    <x v="0"/>
    <x v="1"/>
    <x v="2809"/>
  </r>
  <r>
    <x v="358"/>
    <s v="Murad"/>
    <x v="0"/>
    <x v="2"/>
    <x v="2810"/>
  </r>
  <r>
    <x v="358"/>
    <s v="Murad"/>
    <x v="0"/>
    <x v="3"/>
    <x v="2811"/>
  </r>
  <r>
    <x v="358"/>
    <s v="Murad"/>
    <x v="0"/>
    <x v="4"/>
    <x v="2812"/>
  </r>
  <r>
    <x v="358"/>
    <s v="Murad"/>
    <x v="0"/>
    <x v="5"/>
    <x v="2813"/>
  </r>
  <r>
    <x v="358"/>
    <s v="Murad"/>
    <x v="0"/>
    <x v="6"/>
    <x v="2814"/>
  </r>
  <r>
    <x v="358"/>
    <s v="Murad"/>
    <x v="0"/>
    <x v="7"/>
    <x v="2815"/>
  </r>
  <r>
    <x v="358"/>
    <s v="Murad"/>
    <x v="0"/>
    <x v="8"/>
    <x v="2816"/>
  </r>
  <r>
    <x v="358"/>
    <s v="Murad"/>
    <x v="0"/>
    <x v="9"/>
    <x v="2817"/>
  </r>
  <r>
    <x v="358"/>
    <s v="Murad"/>
    <x v="1"/>
    <x v="10"/>
    <x v="2818"/>
  </r>
  <r>
    <x v="358"/>
    <s v="Murad"/>
    <x v="1"/>
    <x v="11"/>
    <x v="2819"/>
  </r>
  <r>
    <x v="358"/>
    <s v="Murad"/>
    <x v="1"/>
    <x v="0"/>
    <x v="2820"/>
  </r>
  <r>
    <x v="358"/>
    <s v="Murad"/>
    <x v="1"/>
    <x v="1"/>
    <x v="2821"/>
  </r>
  <r>
    <x v="358"/>
    <s v="Murad"/>
    <x v="1"/>
    <x v="2"/>
    <x v="2822"/>
  </r>
  <r>
    <x v="358"/>
    <s v="Murad"/>
    <x v="1"/>
    <x v="3"/>
    <x v="2823"/>
  </r>
  <r>
    <x v="359"/>
    <s v="American Red Cross"/>
    <x v="0"/>
    <x v="0"/>
    <x v="2824"/>
  </r>
  <r>
    <x v="359"/>
    <s v="American Red Cross"/>
    <x v="0"/>
    <x v="1"/>
    <x v="2825"/>
  </r>
  <r>
    <x v="359"/>
    <s v="American Red Cross"/>
    <x v="0"/>
    <x v="2"/>
    <x v="2826"/>
  </r>
  <r>
    <x v="359"/>
    <s v="American Red Cross"/>
    <x v="0"/>
    <x v="3"/>
    <x v="2827"/>
  </r>
  <r>
    <x v="359"/>
    <s v="American Red Cross"/>
    <x v="0"/>
    <x v="4"/>
    <x v="2828"/>
  </r>
  <r>
    <x v="359"/>
    <s v="American Red Cross"/>
    <x v="0"/>
    <x v="5"/>
    <x v="2829"/>
  </r>
  <r>
    <x v="359"/>
    <s v="American Red Cross"/>
    <x v="0"/>
    <x v="6"/>
    <x v="2830"/>
  </r>
  <r>
    <x v="359"/>
    <s v="American Red Cross"/>
    <x v="0"/>
    <x v="7"/>
    <x v="2831"/>
  </r>
  <r>
    <x v="359"/>
    <s v="American Red Cross"/>
    <x v="0"/>
    <x v="8"/>
    <x v="2832"/>
  </r>
  <r>
    <x v="359"/>
    <s v="American Red Cross"/>
    <x v="0"/>
    <x v="9"/>
    <x v="2833"/>
  </r>
  <r>
    <x v="359"/>
    <s v="American Red Cross"/>
    <x v="1"/>
    <x v="10"/>
    <x v="2834"/>
  </r>
  <r>
    <x v="359"/>
    <s v="American Red Cross"/>
    <x v="1"/>
    <x v="11"/>
    <x v="2835"/>
  </r>
  <r>
    <x v="359"/>
    <s v="American Red Cross"/>
    <x v="1"/>
    <x v="0"/>
    <x v="2836"/>
  </r>
  <r>
    <x v="359"/>
    <s v="American Red Cross"/>
    <x v="1"/>
    <x v="1"/>
    <x v="2837"/>
  </r>
  <r>
    <x v="359"/>
    <s v="American Red Cross"/>
    <x v="1"/>
    <x v="2"/>
    <x v="2838"/>
  </r>
  <r>
    <x v="359"/>
    <s v="American Red Cross"/>
    <x v="1"/>
    <x v="3"/>
    <x v="2839"/>
  </r>
  <r>
    <x v="360"/>
    <s v="Citigroup"/>
    <x v="0"/>
    <x v="0"/>
    <x v="2840"/>
  </r>
  <r>
    <x v="360"/>
    <s v="Citigroup"/>
    <x v="0"/>
    <x v="1"/>
    <x v="2841"/>
  </r>
  <r>
    <x v="360"/>
    <s v="Citigroup"/>
    <x v="0"/>
    <x v="2"/>
    <x v="2842"/>
  </r>
  <r>
    <x v="360"/>
    <s v="Citigroup"/>
    <x v="0"/>
    <x v="3"/>
    <x v="2843"/>
  </r>
  <r>
    <x v="360"/>
    <s v="Citigroup"/>
    <x v="0"/>
    <x v="4"/>
    <x v="2844"/>
  </r>
  <r>
    <x v="360"/>
    <s v="Citigroup"/>
    <x v="0"/>
    <x v="5"/>
    <x v="2845"/>
  </r>
  <r>
    <x v="360"/>
    <s v="Citigroup"/>
    <x v="0"/>
    <x v="6"/>
    <x v="2846"/>
  </r>
  <r>
    <x v="360"/>
    <s v="Citigroup"/>
    <x v="0"/>
    <x v="7"/>
    <x v="2847"/>
  </r>
  <r>
    <x v="360"/>
    <s v="Citigroup"/>
    <x v="0"/>
    <x v="8"/>
    <x v="2848"/>
  </r>
  <r>
    <x v="360"/>
    <s v="Citigroup"/>
    <x v="0"/>
    <x v="9"/>
    <x v="2849"/>
  </r>
  <r>
    <x v="360"/>
    <s v="Citigroup"/>
    <x v="1"/>
    <x v="10"/>
    <x v="2850"/>
  </r>
  <r>
    <x v="360"/>
    <s v="Citigroup"/>
    <x v="1"/>
    <x v="11"/>
    <x v="2851"/>
  </r>
  <r>
    <x v="360"/>
    <s v="Citigroup"/>
    <x v="1"/>
    <x v="0"/>
    <x v="2852"/>
  </r>
  <r>
    <x v="360"/>
    <s v="Citigroup"/>
    <x v="1"/>
    <x v="1"/>
    <x v="2853"/>
  </r>
  <r>
    <x v="360"/>
    <s v="Citigroup"/>
    <x v="1"/>
    <x v="2"/>
    <x v="2854"/>
  </r>
  <r>
    <x v="360"/>
    <s v="Citigroup"/>
    <x v="1"/>
    <x v="3"/>
    <x v="2855"/>
  </r>
  <r>
    <x v="361"/>
    <s v="Strivectin"/>
    <x v="0"/>
    <x v="0"/>
    <x v="3"/>
  </r>
  <r>
    <x v="361"/>
    <s v="Strivectin"/>
    <x v="0"/>
    <x v="1"/>
    <x v="3"/>
  </r>
  <r>
    <x v="361"/>
    <s v="Strivectin"/>
    <x v="0"/>
    <x v="2"/>
    <x v="0"/>
  </r>
  <r>
    <x v="361"/>
    <s v="Strivectin"/>
    <x v="0"/>
    <x v="4"/>
    <x v="1"/>
  </r>
  <r>
    <x v="361"/>
    <s v="Strivectin"/>
    <x v="0"/>
    <x v="6"/>
    <x v="1"/>
  </r>
  <r>
    <x v="361"/>
    <s v="Strivectin"/>
    <x v="0"/>
    <x v="8"/>
    <x v="1"/>
  </r>
  <r>
    <x v="362"/>
    <s v="Cheap Caribbean"/>
    <x v="0"/>
    <x v="0"/>
    <x v="69"/>
  </r>
  <r>
    <x v="362"/>
    <s v="Cheap Caribbean"/>
    <x v="0"/>
    <x v="3"/>
    <x v="1"/>
  </r>
  <r>
    <x v="362"/>
    <s v="Cheap Caribbean"/>
    <x v="0"/>
    <x v="5"/>
    <x v="0"/>
  </r>
  <r>
    <x v="362"/>
    <s v="Cheap Caribbean"/>
    <x v="0"/>
    <x v="7"/>
    <x v="0"/>
  </r>
  <r>
    <x v="362"/>
    <s v="Cheap Caribbean"/>
    <x v="0"/>
    <x v="9"/>
    <x v="1"/>
  </r>
  <r>
    <x v="362"/>
    <s v="Cheap Caribbean"/>
    <x v="1"/>
    <x v="0"/>
    <x v="2"/>
  </r>
  <r>
    <x v="363"/>
    <s v="Britbox"/>
    <x v="0"/>
    <x v="0"/>
    <x v="2856"/>
  </r>
  <r>
    <x v="363"/>
    <s v="Britbox"/>
    <x v="0"/>
    <x v="1"/>
    <x v="2857"/>
  </r>
  <r>
    <x v="363"/>
    <s v="Britbox"/>
    <x v="0"/>
    <x v="2"/>
    <x v="2858"/>
  </r>
  <r>
    <x v="363"/>
    <s v="Britbox"/>
    <x v="0"/>
    <x v="3"/>
    <x v="2859"/>
  </r>
  <r>
    <x v="363"/>
    <s v="Britbox"/>
    <x v="0"/>
    <x v="4"/>
    <x v="2860"/>
  </r>
  <r>
    <x v="363"/>
    <s v="Britbox"/>
    <x v="0"/>
    <x v="5"/>
    <x v="2861"/>
  </r>
  <r>
    <x v="363"/>
    <s v="Britbox"/>
    <x v="0"/>
    <x v="6"/>
    <x v="2862"/>
  </r>
  <r>
    <x v="363"/>
    <s v="Britbox"/>
    <x v="0"/>
    <x v="7"/>
    <x v="2863"/>
  </r>
  <r>
    <x v="363"/>
    <s v="Britbox"/>
    <x v="0"/>
    <x v="8"/>
    <x v="2864"/>
  </r>
  <r>
    <x v="363"/>
    <s v="Britbox"/>
    <x v="0"/>
    <x v="9"/>
    <x v="2865"/>
  </r>
  <r>
    <x v="363"/>
    <s v="Britbox"/>
    <x v="1"/>
    <x v="10"/>
    <x v="2866"/>
  </r>
  <r>
    <x v="363"/>
    <s v="Britbox"/>
    <x v="1"/>
    <x v="11"/>
    <x v="2867"/>
  </r>
  <r>
    <x v="363"/>
    <s v="Britbox"/>
    <x v="1"/>
    <x v="0"/>
    <x v="2868"/>
  </r>
  <r>
    <x v="363"/>
    <s v="Britbox"/>
    <x v="1"/>
    <x v="1"/>
    <x v="2869"/>
  </r>
  <r>
    <x v="363"/>
    <s v="Britbox"/>
    <x v="1"/>
    <x v="2"/>
    <x v="2870"/>
  </r>
  <r>
    <x v="363"/>
    <s v="Britbox"/>
    <x v="1"/>
    <x v="3"/>
    <x v="2871"/>
  </r>
  <r>
    <x v="364"/>
    <s v="Banana Republic"/>
    <x v="0"/>
    <x v="6"/>
    <x v="2872"/>
  </r>
  <r>
    <x v="364"/>
    <s v="Banana Republic"/>
    <x v="0"/>
    <x v="7"/>
    <x v="2873"/>
  </r>
  <r>
    <x v="364"/>
    <s v="Banana Republic"/>
    <x v="0"/>
    <x v="8"/>
    <x v="2874"/>
  </r>
  <r>
    <x v="364"/>
    <s v="Banana Republic"/>
    <x v="0"/>
    <x v="9"/>
    <x v="2875"/>
  </r>
  <r>
    <x v="364"/>
    <s v="Banana Republic"/>
    <x v="1"/>
    <x v="10"/>
    <x v="2876"/>
  </r>
  <r>
    <x v="364"/>
    <s v="Banana Republic"/>
    <x v="1"/>
    <x v="11"/>
    <x v="2877"/>
  </r>
  <r>
    <x v="364"/>
    <s v="Banana Republic"/>
    <x v="1"/>
    <x v="0"/>
    <x v="2878"/>
  </r>
  <r>
    <x v="364"/>
    <s v="Banana Republic"/>
    <x v="1"/>
    <x v="1"/>
    <x v="2879"/>
  </r>
  <r>
    <x v="364"/>
    <s v="Banana Republic"/>
    <x v="1"/>
    <x v="2"/>
    <x v="2880"/>
  </r>
  <r>
    <x v="364"/>
    <s v="Banana Republic"/>
    <x v="1"/>
    <x v="3"/>
    <x v="148"/>
  </r>
  <r>
    <x v="365"/>
    <s v="Lull"/>
    <x v="0"/>
    <x v="0"/>
    <x v="2881"/>
  </r>
  <r>
    <x v="365"/>
    <s v="Lull"/>
    <x v="0"/>
    <x v="1"/>
    <x v="2882"/>
  </r>
  <r>
    <x v="365"/>
    <s v="Lull"/>
    <x v="0"/>
    <x v="2"/>
    <x v="694"/>
  </r>
  <r>
    <x v="365"/>
    <s v="Lull"/>
    <x v="0"/>
    <x v="3"/>
    <x v="2883"/>
  </r>
  <r>
    <x v="365"/>
    <s v="Lull"/>
    <x v="0"/>
    <x v="4"/>
    <x v="935"/>
  </r>
  <r>
    <x v="365"/>
    <s v="Lull"/>
    <x v="0"/>
    <x v="5"/>
    <x v="35"/>
  </r>
  <r>
    <x v="365"/>
    <s v="Lull"/>
    <x v="0"/>
    <x v="6"/>
    <x v="253"/>
  </r>
  <r>
    <x v="365"/>
    <s v="Lull"/>
    <x v="0"/>
    <x v="7"/>
    <x v="11"/>
  </r>
  <r>
    <x v="365"/>
    <s v="Lull"/>
    <x v="0"/>
    <x v="8"/>
    <x v="23"/>
  </r>
  <r>
    <x v="365"/>
    <s v="Lull"/>
    <x v="1"/>
    <x v="10"/>
    <x v="0"/>
  </r>
  <r>
    <x v="365"/>
    <s v="Lull"/>
    <x v="1"/>
    <x v="11"/>
    <x v="0"/>
  </r>
  <r>
    <x v="365"/>
    <s v="Lull"/>
    <x v="1"/>
    <x v="1"/>
    <x v="23"/>
  </r>
  <r>
    <x v="366"/>
    <s v="Travelpro Products Inc"/>
    <x v="0"/>
    <x v="0"/>
    <x v="2884"/>
  </r>
  <r>
    <x v="366"/>
    <s v="Travelpro Products Inc"/>
    <x v="0"/>
    <x v="1"/>
    <x v="2885"/>
  </r>
  <r>
    <x v="366"/>
    <s v="Travelpro Products Inc"/>
    <x v="0"/>
    <x v="2"/>
    <x v="2886"/>
  </r>
  <r>
    <x v="366"/>
    <s v="Travelpro Products Inc"/>
    <x v="0"/>
    <x v="3"/>
    <x v="2887"/>
  </r>
  <r>
    <x v="366"/>
    <s v="Travelpro Products Inc"/>
    <x v="0"/>
    <x v="4"/>
    <x v="2888"/>
  </r>
  <r>
    <x v="366"/>
    <s v="Travelpro Products Inc"/>
    <x v="0"/>
    <x v="5"/>
    <x v="2889"/>
  </r>
  <r>
    <x v="366"/>
    <s v="Travelpro Products Inc"/>
    <x v="0"/>
    <x v="6"/>
    <x v="2890"/>
  </r>
  <r>
    <x v="366"/>
    <s v="Travelpro Products Inc"/>
    <x v="0"/>
    <x v="7"/>
    <x v="2891"/>
  </r>
  <r>
    <x v="366"/>
    <s v="Travelpro Products Inc"/>
    <x v="0"/>
    <x v="8"/>
    <x v="2892"/>
  </r>
  <r>
    <x v="366"/>
    <s v="Travelpro Products Inc"/>
    <x v="0"/>
    <x v="9"/>
    <x v="2893"/>
  </r>
  <r>
    <x v="366"/>
    <s v="Travelpro Products Inc"/>
    <x v="1"/>
    <x v="10"/>
    <x v="2894"/>
  </r>
  <r>
    <x v="366"/>
    <s v="Travelpro Products Inc"/>
    <x v="1"/>
    <x v="11"/>
    <x v="2895"/>
  </r>
  <r>
    <x v="366"/>
    <s v="Travelpro Products Inc"/>
    <x v="1"/>
    <x v="0"/>
    <x v="2896"/>
  </r>
  <r>
    <x v="366"/>
    <s v="Travelpro Products Inc"/>
    <x v="1"/>
    <x v="1"/>
    <x v="2897"/>
  </r>
  <r>
    <x v="366"/>
    <s v="Travelpro Products Inc"/>
    <x v="1"/>
    <x v="2"/>
    <x v="2898"/>
  </r>
  <r>
    <x v="366"/>
    <s v="Travelpro Products Inc"/>
    <x v="1"/>
    <x v="3"/>
    <x v="2899"/>
  </r>
  <r>
    <x v="367"/>
    <s v="ROKA Sports, Inc."/>
    <x v="0"/>
    <x v="0"/>
    <x v="2900"/>
  </r>
  <r>
    <x v="367"/>
    <s v="ROKA Sports, Inc."/>
    <x v="0"/>
    <x v="1"/>
    <x v="2901"/>
  </r>
  <r>
    <x v="367"/>
    <s v="ROKA Sports, Inc."/>
    <x v="0"/>
    <x v="2"/>
    <x v="2902"/>
  </r>
  <r>
    <x v="367"/>
    <s v="ROKA Sports, Inc."/>
    <x v="0"/>
    <x v="3"/>
    <x v="2903"/>
  </r>
  <r>
    <x v="367"/>
    <s v="ROKA Sports, Inc."/>
    <x v="0"/>
    <x v="4"/>
    <x v="2904"/>
  </r>
  <r>
    <x v="367"/>
    <s v="ROKA Sports, Inc."/>
    <x v="0"/>
    <x v="5"/>
    <x v="2905"/>
  </r>
  <r>
    <x v="367"/>
    <s v="ROKA Sports, Inc."/>
    <x v="0"/>
    <x v="6"/>
    <x v="2906"/>
  </r>
  <r>
    <x v="367"/>
    <s v="ROKA Sports, Inc."/>
    <x v="0"/>
    <x v="7"/>
    <x v="2907"/>
  </r>
  <r>
    <x v="367"/>
    <s v="ROKA Sports, Inc."/>
    <x v="0"/>
    <x v="8"/>
    <x v="2908"/>
  </r>
  <r>
    <x v="367"/>
    <s v="ROKA Sports, Inc."/>
    <x v="0"/>
    <x v="9"/>
    <x v="2909"/>
  </r>
  <r>
    <x v="367"/>
    <s v="ROKA Sports, Inc."/>
    <x v="1"/>
    <x v="10"/>
    <x v="2910"/>
  </r>
  <r>
    <x v="367"/>
    <s v="ROKA Sports, Inc."/>
    <x v="1"/>
    <x v="11"/>
    <x v="2911"/>
  </r>
  <r>
    <x v="367"/>
    <s v="ROKA Sports, Inc."/>
    <x v="1"/>
    <x v="0"/>
    <x v="2912"/>
  </r>
  <r>
    <x v="367"/>
    <s v="ROKA Sports, Inc."/>
    <x v="1"/>
    <x v="1"/>
    <x v="2913"/>
  </r>
  <r>
    <x v="367"/>
    <s v="ROKA Sports, Inc."/>
    <x v="1"/>
    <x v="2"/>
    <x v="2914"/>
  </r>
  <r>
    <x v="367"/>
    <s v="ROKA Sports, Inc."/>
    <x v="1"/>
    <x v="3"/>
    <x v="2342"/>
  </r>
  <r>
    <x v="368"/>
    <s v="California Academy of Sciences"/>
    <x v="0"/>
    <x v="0"/>
    <x v="2915"/>
  </r>
  <r>
    <x v="368"/>
    <s v="California Academy of Sciences"/>
    <x v="0"/>
    <x v="1"/>
    <x v="2916"/>
  </r>
  <r>
    <x v="368"/>
    <s v="California Academy of Sciences"/>
    <x v="0"/>
    <x v="2"/>
    <x v="2917"/>
  </r>
  <r>
    <x v="368"/>
    <s v="California Academy of Sciences"/>
    <x v="0"/>
    <x v="3"/>
    <x v="2918"/>
  </r>
  <r>
    <x v="368"/>
    <s v="California Academy of Sciences"/>
    <x v="0"/>
    <x v="4"/>
    <x v="2919"/>
  </r>
  <r>
    <x v="368"/>
    <s v="California Academy of Sciences"/>
    <x v="0"/>
    <x v="5"/>
    <x v="2920"/>
  </r>
  <r>
    <x v="368"/>
    <s v="California Academy of Sciences"/>
    <x v="0"/>
    <x v="6"/>
    <x v="2921"/>
  </r>
  <r>
    <x v="368"/>
    <s v="California Academy of Sciences"/>
    <x v="0"/>
    <x v="7"/>
    <x v="2922"/>
  </r>
  <r>
    <x v="368"/>
    <s v="California Academy of Sciences"/>
    <x v="0"/>
    <x v="8"/>
    <x v="2923"/>
  </r>
  <r>
    <x v="368"/>
    <s v="California Academy of Sciences"/>
    <x v="0"/>
    <x v="9"/>
    <x v="2924"/>
  </r>
  <r>
    <x v="368"/>
    <s v="California Academy of Sciences"/>
    <x v="1"/>
    <x v="10"/>
    <x v="2925"/>
  </r>
  <r>
    <x v="368"/>
    <s v="California Academy of Sciences"/>
    <x v="1"/>
    <x v="11"/>
    <x v="2926"/>
  </r>
  <r>
    <x v="368"/>
    <s v="California Academy of Sciences"/>
    <x v="1"/>
    <x v="0"/>
    <x v="2927"/>
  </r>
  <r>
    <x v="368"/>
    <s v="California Academy of Sciences"/>
    <x v="1"/>
    <x v="1"/>
    <x v="2928"/>
  </r>
  <r>
    <x v="368"/>
    <s v="California Academy of Sciences"/>
    <x v="1"/>
    <x v="2"/>
    <x v="2929"/>
  </r>
  <r>
    <x v="368"/>
    <s v="California Academy of Sciences"/>
    <x v="1"/>
    <x v="3"/>
    <x v="2930"/>
  </r>
  <r>
    <x v="369"/>
    <s v="Keeps"/>
    <x v="0"/>
    <x v="0"/>
    <x v="2931"/>
  </r>
  <r>
    <x v="369"/>
    <s v="Keeps"/>
    <x v="0"/>
    <x v="1"/>
    <x v="2932"/>
  </r>
  <r>
    <x v="369"/>
    <s v="Keeps"/>
    <x v="0"/>
    <x v="2"/>
    <x v="2933"/>
  </r>
  <r>
    <x v="369"/>
    <s v="Keeps"/>
    <x v="0"/>
    <x v="3"/>
    <x v="2934"/>
  </r>
  <r>
    <x v="369"/>
    <s v="Keeps"/>
    <x v="0"/>
    <x v="4"/>
    <x v="2935"/>
  </r>
  <r>
    <x v="369"/>
    <s v="Keeps"/>
    <x v="0"/>
    <x v="5"/>
    <x v="2936"/>
  </r>
  <r>
    <x v="369"/>
    <s v="Keeps"/>
    <x v="0"/>
    <x v="6"/>
    <x v="2937"/>
  </r>
  <r>
    <x v="369"/>
    <s v="Keeps"/>
    <x v="0"/>
    <x v="7"/>
    <x v="2938"/>
  </r>
  <r>
    <x v="369"/>
    <s v="Keeps"/>
    <x v="0"/>
    <x v="8"/>
    <x v="2939"/>
  </r>
  <r>
    <x v="369"/>
    <s v="Keeps"/>
    <x v="0"/>
    <x v="9"/>
    <x v="2940"/>
  </r>
  <r>
    <x v="369"/>
    <s v="Keeps"/>
    <x v="1"/>
    <x v="10"/>
    <x v="2941"/>
  </r>
  <r>
    <x v="369"/>
    <s v="Keeps"/>
    <x v="1"/>
    <x v="11"/>
    <x v="2942"/>
  </r>
  <r>
    <x v="369"/>
    <s v="Keeps"/>
    <x v="1"/>
    <x v="0"/>
    <x v="2943"/>
  </r>
  <r>
    <x v="369"/>
    <s v="Keeps"/>
    <x v="1"/>
    <x v="1"/>
    <x v="2944"/>
  </r>
  <r>
    <x v="369"/>
    <s v="Keeps"/>
    <x v="1"/>
    <x v="2"/>
    <x v="2945"/>
  </r>
  <r>
    <x v="369"/>
    <s v="Keeps"/>
    <x v="1"/>
    <x v="3"/>
    <x v="2946"/>
  </r>
  <r>
    <x v="370"/>
    <s v="Birddogs"/>
    <x v="0"/>
    <x v="0"/>
    <x v="2947"/>
  </r>
  <r>
    <x v="370"/>
    <s v="Birddogs"/>
    <x v="0"/>
    <x v="1"/>
    <x v="2948"/>
  </r>
  <r>
    <x v="370"/>
    <s v="Birddogs"/>
    <x v="0"/>
    <x v="2"/>
    <x v="2949"/>
  </r>
  <r>
    <x v="370"/>
    <s v="Birddogs"/>
    <x v="0"/>
    <x v="3"/>
    <x v="2950"/>
  </r>
  <r>
    <x v="370"/>
    <s v="Birddogs"/>
    <x v="0"/>
    <x v="4"/>
    <x v="2951"/>
  </r>
  <r>
    <x v="370"/>
    <s v="Birddogs"/>
    <x v="0"/>
    <x v="5"/>
    <x v="2952"/>
  </r>
  <r>
    <x v="370"/>
    <s v="Birddogs"/>
    <x v="0"/>
    <x v="6"/>
    <x v="2953"/>
  </r>
  <r>
    <x v="370"/>
    <s v="Birddogs"/>
    <x v="0"/>
    <x v="7"/>
    <x v="2954"/>
  </r>
  <r>
    <x v="370"/>
    <s v="Birddogs"/>
    <x v="0"/>
    <x v="8"/>
    <x v="2955"/>
  </r>
  <r>
    <x v="370"/>
    <s v="Birddogs"/>
    <x v="0"/>
    <x v="9"/>
    <x v="2956"/>
  </r>
  <r>
    <x v="370"/>
    <s v="Birddogs"/>
    <x v="1"/>
    <x v="10"/>
    <x v="2957"/>
  </r>
  <r>
    <x v="370"/>
    <s v="Birddogs"/>
    <x v="1"/>
    <x v="11"/>
    <x v="2958"/>
  </r>
  <r>
    <x v="370"/>
    <s v="Birddogs"/>
    <x v="1"/>
    <x v="0"/>
    <x v="1793"/>
  </r>
  <r>
    <x v="370"/>
    <s v="Birddogs"/>
    <x v="1"/>
    <x v="1"/>
    <x v="2959"/>
  </r>
  <r>
    <x v="370"/>
    <s v="Birddogs"/>
    <x v="1"/>
    <x v="2"/>
    <x v="2960"/>
  </r>
  <r>
    <x v="370"/>
    <s v="Birddogs"/>
    <x v="1"/>
    <x v="3"/>
    <x v="2961"/>
  </r>
  <r>
    <x v="371"/>
    <s v="Veem"/>
    <x v="0"/>
    <x v="0"/>
    <x v="2962"/>
  </r>
  <r>
    <x v="371"/>
    <s v="Veem"/>
    <x v="0"/>
    <x v="1"/>
    <x v="2963"/>
  </r>
  <r>
    <x v="371"/>
    <s v="Veem"/>
    <x v="0"/>
    <x v="2"/>
    <x v="2964"/>
  </r>
  <r>
    <x v="371"/>
    <s v="Veem"/>
    <x v="0"/>
    <x v="3"/>
    <x v="2965"/>
  </r>
  <r>
    <x v="371"/>
    <s v="Veem"/>
    <x v="0"/>
    <x v="4"/>
    <x v="2966"/>
  </r>
  <r>
    <x v="371"/>
    <s v="Veem"/>
    <x v="0"/>
    <x v="5"/>
    <x v="2967"/>
  </r>
  <r>
    <x v="371"/>
    <s v="Veem"/>
    <x v="0"/>
    <x v="6"/>
    <x v="2968"/>
  </r>
  <r>
    <x v="371"/>
    <s v="Veem"/>
    <x v="0"/>
    <x v="7"/>
    <x v="2969"/>
  </r>
  <r>
    <x v="371"/>
    <s v="Veem"/>
    <x v="0"/>
    <x v="8"/>
    <x v="2970"/>
  </r>
  <r>
    <x v="371"/>
    <s v="Veem"/>
    <x v="0"/>
    <x v="9"/>
    <x v="2971"/>
  </r>
  <r>
    <x v="371"/>
    <s v="Veem"/>
    <x v="1"/>
    <x v="10"/>
    <x v="2972"/>
  </r>
  <r>
    <x v="371"/>
    <s v="Veem"/>
    <x v="1"/>
    <x v="11"/>
    <x v="2973"/>
  </r>
  <r>
    <x v="371"/>
    <s v="Veem"/>
    <x v="1"/>
    <x v="0"/>
    <x v="2974"/>
  </r>
  <r>
    <x v="371"/>
    <s v="Veem"/>
    <x v="1"/>
    <x v="1"/>
    <x v="2975"/>
  </r>
  <r>
    <x v="371"/>
    <s v="Veem"/>
    <x v="1"/>
    <x v="2"/>
    <x v="2976"/>
  </r>
  <r>
    <x v="371"/>
    <s v="Veem"/>
    <x v="1"/>
    <x v="3"/>
    <x v="2977"/>
  </r>
  <r>
    <x v="372"/>
    <s v="eero"/>
    <x v="0"/>
    <x v="0"/>
    <x v="2978"/>
  </r>
  <r>
    <x v="372"/>
    <s v="eero"/>
    <x v="0"/>
    <x v="1"/>
    <x v="2979"/>
  </r>
  <r>
    <x v="372"/>
    <s v="eero"/>
    <x v="0"/>
    <x v="2"/>
    <x v="2980"/>
  </r>
  <r>
    <x v="372"/>
    <s v="eero"/>
    <x v="0"/>
    <x v="3"/>
    <x v="2981"/>
  </r>
  <r>
    <x v="372"/>
    <s v="eero"/>
    <x v="0"/>
    <x v="4"/>
    <x v="2982"/>
  </r>
  <r>
    <x v="372"/>
    <s v="eero"/>
    <x v="0"/>
    <x v="5"/>
    <x v="2983"/>
  </r>
  <r>
    <x v="372"/>
    <s v="eero"/>
    <x v="0"/>
    <x v="6"/>
    <x v="2984"/>
  </r>
  <r>
    <x v="372"/>
    <s v="eero"/>
    <x v="0"/>
    <x v="7"/>
    <x v="2985"/>
  </r>
  <r>
    <x v="372"/>
    <s v="eero"/>
    <x v="0"/>
    <x v="8"/>
    <x v="2986"/>
  </r>
  <r>
    <x v="372"/>
    <s v="eero"/>
    <x v="0"/>
    <x v="9"/>
    <x v="1355"/>
  </r>
  <r>
    <x v="372"/>
    <s v="eero"/>
    <x v="1"/>
    <x v="10"/>
    <x v="1351"/>
  </r>
  <r>
    <x v="372"/>
    <s v="eero"/>
    <x v="1"/>
    <x v="11"/>
    <x v="1029"/>
  </r>
  <r>
    <x v="372"/>
    <s v="eero"/>
    <x v="1"/>
    <x v="0"/>
    <x v="2987"/>
  </r>
  <r>
    <x v="372"/>
    <s v="eero"/>
    <x v="1"/>
    <x v="1"/>
    <x v="2988"/>
  </r>
  <r>
    <x v="372"/>
    <s v="eero"/>
    <x v="1"/>
    <x v="2"/>
    <x v="2989"/>
  </r>
  <r>
    <x v="372"/>
    <s v="eero"/>
    <x v="1"/>
    <x v="3"/>
    <x v="1327"/>
  </r>
  <r>
    <x v="373"/>
    <s v="Steinway  "/>
    <x v="0"/>
    <x v="0"/>
    <x v="2990"/>
  </r>
  <r>
    <x v="373"/>
    <s v="Steinway  "/>
    <x v="0"/>
    <x v="1"/>
    <x v="2991"/>
  </r>
  <r>
    <x v="373"/>
    <s v="Steinway  "/>
    <x v="0"/>
    <x v="2"/>
    <x v="2992"/>
  </r>
  <r>
    <x v="373"/>
    <s v="Steinway  "/>
    <x v="0"/>
    <x v="3"/>
    <x v="2993"/>
  </r>
  <r>
    <x v="373"/>
    <s v="Steinway  "/>
    <x v="0"/>
    <x v="4"/>
    <x v="2994"/>
  </r>
  <r>
    <x v="373"/>
    <s v="Steinway  "/>
    <x v="0"/>
    <x v="5"/>
    <x v="2995"/>
  </r>
  <r>
    <x v="373"/>
    <s v="Steinway  "/>
    <x v="0"/>
    <x v="6"/>
    <x v="2996"/>
  </r>
  <r>
    <x v="373"/>
    <s v="Steinway  "/>
    <x v="0"/>
    <x v="7"/>
    <x v="2997"/>
  </r>
  <r>
    <x v="373"/>
    <s v="Steinway  "/>
    <x v="0"/>
    <x v="8"/>
    <x v="2998"/>
  </r>
  <r>
    <x v="373"/>
    <s v="Steinway  "/>
    <x v="0"/>
    <x v="9"/>
    <x v="2999"/>
  </r>
  <r>
    <x v="373"/>
    <s v="Steinway  "/>
    <x v="1"/>
    <x v="10"/>
    <x v="3000"/>
  </r>
  <r>
    <x v="373"/>
    <s v="Steinway  "/>
    <x v="1"/>
    <x v="11"/>
    <x v="3001"/>
  </r>
  <r>
    <x v="373"/>
    <s v="Steinway  "/>
    <x v="1"/>
    <x v="0"/>
    <x v="3002"/>
  </r>
  <r>
    <x v="373"/>
    <s v="Steinway  "/>
    <x v="1"/>
    <x v="1"/>
    <x v="3003"/>
  </r>
  <r>
    <x v="373"/>
    <s v="Steinway  "/>
    <x v="1"/>
    <x v="2"/>
    <x v="3004"/>
  </r>
  <r>
    <x v="373"/>
    <s v="Steinway  "/>
    <x v="1"/>
    <x v="3"/>
    <x v="3005"/>
  </r>
  <r>
    <x v="374"/>
    <s v="1MD"/>
    <x v="0"/>
    <x v="0"/>
    <x v="3006"/>
  </r>
  <r>
    <x v="374"/>
    <s v="1MD"/>
    <x v="0"/>
    <x v="1"/>
    <x v="3007"/>
  </r>
  <r>
    <x v="374"/>
    <s v="1MD"/>
    <x v="0"/>
    <x v="2"/>
    <x v="2341"/>
  </r>
  <r>
    <x v="374"/>
    <s v="1MD"/>
    <x v="0"/>
    <x v="3"/>
    <x v="3008"/>
  </r>
  <r>
    <x v="374"/>
    <s v="1MD"/>
    <x v="0"/>
    <x v="4"/>
    <x v="3009"/>
  </r>
  <r>
    <x v="374"/>
    <s v="1MD"/>
    <x v="0"/>
    <x v="5"/>
    <x v="257"/>
  </r>
  <r>
    <x v="374"/>
    <s v="1MD"/>
    <x v="0"/>
    <x v="6"/>
    <x v="11"/>
  </r>
  <r>
    <x v="374"/>
    <s v="1MD"/>
    <x v="0"/>
    <x v="7"/>
    <x v="253"/>
  </r>
  <r>
    <x v="374"/>
    <s v="1MD"/>
    <x v="0"/>
    <x v="8"/>
    <x v="24"/>
  </r>
  <r>
    <x v="374"/>
    <s v="1MD"/>
    <x v="0"/>
    <x v="9"/>
    <x v="69"/>
  </r>
  <r>
    <x v="374"/>
    <s v="1MD"/>
    <x v="1"/>
    <x v="10"/>
    <x v="350"/>
  </r>
  <r>
    <x v="374"/>
    <s v="1MD"/>
    <x v="1"/>
    <x v="11"/>
    <x v="0"/>
  </r>
  <r>
    <x v="374"/>
    <s v="1MD"/>
    <x v="1"/>
    <x v="0"/>
    <x v="19"/>
  </r>
  <r>
    <x v="374"/>
    <s v="1MD"/>
    <x v="1"/>
    <x v="1"/>
    <x v="19"/>
  </r>
  <r>
    <x v="374"/>
    <s v="1MD"/>
    <x v="1"/>
    <x v="2"/>
    <x v="253"/>
  </r>
  <r>
    <x v="375"/>
    <s v="Mizzen and Main"/>
    <x v="0"/>
    <x v="0"/>
    <x v="3010"/>
  </r>
  <r>
    <x v="375"/>
    <s v="Mizzen and Main"/>
    <x v="0"/>
    <x v="1"/>
    <x v="3011"/>
  </r>
  <r>
    <x v="375"/>
    <s v="Mizzen and Main"/>
    <x v="0"/>
    <x v="2"/>
    <x v="3012"/>
  </r>
  <r>
    <x v="375"/>
    <s v="Mizzen and Main"/>
    <x v="0"/>
    <x v="3"/>
    <x v="3013"/>
  </r>
  <r>
    <x v="375"/>
    <s v="Mizzen and Main"/>
    <x v="0"/>
    <x v="4"/>
    <x v="3014"/>
  </r>
  <r>
    <x v="375"/>
    <s v="Mizzen and Main"/>
    <x v="0"/>
    <x v="5"/>
    <x v="3015"/>
  </r>
  <r>
    <x v="375"/>
    <s v="Mizzen and Main"/>
    <x v="0"/>
    <x v="6"/>
    <x v="3016"/>
  </r>
  <r>
    <x v="375"/>
    <s v="Mizzen and Main"/>
    <x v="0"/>
    <x v="7"/>
    <x v="3017"/>
  </r>
  <r>
    <x v="375"/>
    <s v="Mizzen and Main"/>
    <x v="0"/>
    <x v="8"/>
    <x v="3018"/>
  </r>
  <r>
    <x v="375"/>
    <s v="Mizzen and Main"/>
    <x v="0"/>
    <x v="9"/>
    <x v="3019"/>
  </r>
  <r>
    <x v="375"/>
    <s v="Mizzen and Main"/>
    <x v="1"/>
    <x v="10"/>
    <x v="3020"/>
  </r>
  <r>
    <x v="375"/>
    <s v="Mizzen and Main"/>
    <x v="1"/>
    <x v="11"/>
    <x v="3021"/>
  </r>
  <r>
    <x v="375"/>
    <s v="Mizzen and Main"/>
    <x v="1"/>
    <x v="0"/>
    <x v="2424"/>
  </r>
  <r>
    <x v="375"/>
    <s v="Mizzen and Main"/>
    <x v="1"/>
    <x v="1"/>
    <x v="938"/>
  </r>
  <r>
    <x v="375"/>
    <s v="Mizzen and Main"/>
    <x v="1"/>
    <x v="2"/>
    <x v="17"/>
  </r>
  <r>
    <x v="375"/>
    <s v="Mizzen and Main"/>
    <x v="1"/>
    <x v="3"/>
    <x v="1"/>
  </r>
  <r>
    <x v="376"/>
    <s v="Interior Define"/>
    <x v="0"/>
    <x v="5"/>
    <x v="3022"/>
  </r>
  <r>
    <x v="376"/>
    <s v="Interior Define"/>
    <x v="0"/>
    <x v="6"/>
    <x v="3023"/>
  </r>
  <r>
    <x v="376"/>
    <s v="Interior Define"/>
    <x v="0"/>
    <x v="7"/>
    <x v="3024"/>
  </r>
  <r>
    <x v="376"/>
    <s v="Interior Define"/>
    <x v="0"/>
    <x v="8"/>
    <x v="3025"/>
  </r>
  <r>
    <x v="376"/>
    <s v="Interior Define"/>
    <x v="0"/>
    <x v="9"/>
    <x v="3026"/>
  </r>
  <r>
    <x v="376"/>
    <s v="Interior Define"/>
    <x v="1"/>
    <x v="10"/>
    <x v="3027"/>
  </r>
  <r>
    <x v="376"/>
    <s v="Interior Define"/>
    <x v="1"/>
    <x v="11"/>
    <x v="3028"/>
  </r>
  <r>
    <x v="376"/>
    <s v="Interior Define"/>
    <x v="1"/>
    <x v="0"/>
    <x v="3029"/>
  </r>
  <r>
    <x v="376"/>
    <s v="Interior Define"/>
    <x v="1"/>
    <x v="1"/>
    <x v="3030"/>
  </r>
  <r>
    <x v="376"/>
    <s v="Interior Define"/>
    <x v="1"/>
    <x v="2"/>
    <x v="3031"/>
  </r>
  <r>
    <x v="376"/>
    <s v="Interior Define"/>
    <x v="1"/>
    <x v="3"/>
    <x v="3032"/>
  </r>
  <r>
    <x v="377"/>
    <s v="Uniqlo"/>
    <x v="0"/>
    <x v="0"/>
    <x v="3033"/>
  </r>
  <r>
    <x v="377"/>
    <s v="Uniqlo"/>
    <x v="0"/>
    <x v="1"/>
    <x v="3034"/>
  </r>
  <r>
    <x v="377"/>
    <s v="Uniqlo"/>
    <x v="0"/>
    <x v="2"/>
    <x v="3035"/>
  </r>
  <r>
    <x v="377"/>
    <s v="Uniqlo"/>
    <x v="0"/>
    <x v="3"/>
    <x v="3036"/>
  </r>
  <r>
    <x v="377"/>
    <s v="Uniqlo"/>
    <x v="0"/>
    <x v="4"/>
    <x v="3037"/>
  </r>
  <r>
    <x v="377"/>
    <s v="Uniqlo"/>
    <x v="0"/>
    <x v="5"/>
    <x v="3038"/>
  </r>
  <r>
    <x v="377"/>
    <s v="Uniqlo"/>
    <x v="0"/>
    <x v="6"/>
    <x v="3039"/>
  </r>
  <r>
    <x v="377"/>
    <s v="Uniqlo"/>
    <x v="0"/>
    <x v="7"/>
    <x v="3040"/>
  </r>
  <r>
    <x v="377"/>
    <s v="Uniqlo"/>
    <x v="0"/>
    <x v="8"/>
    <x v="3041"/>
  </r>
  <r>
    <x v="377"/>
    <s v="Uniqlo"/>
    <x v="0"/>
    <x v="9"/>
    <x v="3042"/>
  </r>
  <r>
    <x v="377"/>
    <s v="Uniqlo"/>
    <x v="1"/>
    <x v="10"/>
    <x v="3043"/>
  </r>
  <r>
    <x v="377"/>
    <s v="Uniqlo"/>
    <x v="1"/>
    <x v="11"/>
    <x v="3044"/>
  </r>
  <r>
    <x v="377"/>
    <s v="Uniqlo"/>
    <x v="1"/>
    <x v="0"/>
    <x v="3045"/>
  </r>
  <r>
    <x v="377"/>
    <s v="Uniqlo"/>
    <x v="1"/>
    <x v="1"/>
    <x v="3046"/>
  </r>
  <r>
    <x v="377"/>
    <s v="Uniqlo"/>
    <x v="1"/>
    <x v="2"/>
    <x v="3047"/>
  </r>
  <r>
    <x v="377"/>
    <s v="Uniqlo"/>
    <x v="1"/>
    <x v="3"/>
    <x v="3048"/>
  </r>
  <r>
    <x v="378"/>
    <s v="One Drop"/>
    <x v="0"/>
    <x v="0"/>
    <x v="3049"/>
  </r>
  <r>
    <x v="378"/>
    <s v="One Drop"/>
    <x v="0"/>
    <x v="1"/>
    <x v="3050"/>
  </r>
  <r>
    <x v="378"/>
    <s v="One Drop"/>
    <x v="0"/>
    <x v="2"/>
    <x v="3051"/>
  </r>
  <r>
    <x v="378"/>
    <s v="One Drop"/>
    <x v="0"/>
    <x v="3"/>
    <x v="3052"/>
  </r>
  <r>
    <x v="378"/>
    <s v="One Drop"/>
    <x v="0"/>
    <x v="4"/>
    <x v="3053"/>
  </r>
  <r>
    <x v="378"/>
    <s v="One Drop"/>
    <x v="0"/>
    <x v="5"/>
    <x v="3054"/>
  </r>
  <r>
    <x v="378"/>
    <s v="One Drop"/>
    <x v="0"/>
    <x v="6"/>
    <x v="3055"/>
  </r>
  <r>
    <x v="378"/>
    <s v="One Drop"/>
    <x v="0"/>
    <x v="7"/>
    <x v="3056"/>
  </r>
  <r>
    <x v="378"/>
    <s v="One Drop"/>
    <x v="0"/>
    <x v="8"/>
    <x v="3057"/>
  </r>
  <r>
    <x v="378"/>
    <s v="One Drop"/>
    <x v="0"/>
    <x v="9"/>
    <x v="3058"/>
  </r>
  <r>
    <x v="378"/>
    <s v="One Drop"/>
    <x v="1"/>
    <x v="10"/>
    <x v="3059"/>
  </r>
  <r>
    <x v="378"/>
    <s v="One Drop"/>
    <x v="1"/>
    <x v="11"/>
    <x v="3060"/>
  </r>
  <r>
    <x v="378"/>
    <s v="One Drop"/>
    <x v="1"/>
    <x v="0"/>
    <x v="3061"/>
  </r>
  <r>
    <x v="378"/>
    <s v="One Drop"/>
    <x v="1"/>
    <x v="1"/>
    <x v="3062"/>
  </r>
  <r>
    <x v="378"/>
    <s v="One Drop"/>
    <x v="1"/>
    <x v="2"/>
    <x v="3063"/>
  </r>
  <r>
    <x v="378"/>
    <s v="One Drop"/>
    <x v="1"/>
    <x v="3"/>
    <x v="3064"/>
  </r>
  <r>
    <x v="379"/>
    <s v="Kohler"/>
    <x v="0"/>
    <x v="0"/>
    <x v="3065"/>
  </r>
  <r>
    <x v="379"/>
    <s v="Kohler"/>
    <x v="0"/>
    <x v="1"/>
    <x v="0"/>
  </r>
  <r>
    <x v="379"/>
    <s v="Kohler"/>
    <x v="0"/>
    <x v="4"/>
    <x v="1"/>
  </r>
  <r>
    <x v="379"/>
    <s v="Kohler"/>
    <x v="0"/>
    <x v="5"/>
    <x v="1"/>
  </r>
  <r>
    <x v="379"/>
    <s v="Kohler"/>
    <x v="0"/>
    <x v="6"/>
    <x v="3"/>
  </r>
  <r>
    <x v="379"/>
    <s v="Kohler"/>
    <x v="0"/>
    <x v="7"/>
    <x v="0"/>
  </r>
  <r>
    <x v="379"/>
    <s v="Kohler"/>
    <x v="0"/>
    <x v="9"/>
    <x v="1"/>
  </r>
  <r>
    <x v="380"/>
    <s v="Apple Vacations"/>
    <x v="0"/>
    <x v="0"/>
    <x v="3066"/>
  </r>
  <r>
    <x v="380"/>
    <s v="Apple Vacations"/>
    <x v="0"/>
    <x v="1"/>
    <x v="3067"/>
  </r>
  <r>
    <x v="380"/>
    <s v="Apple Vacations"/>
    <x v="0"/>
    <x v="2"/>
    <x v="3068"/>
  </r>
  <r>
    <x v="380"/>
    <s v="Apple Vacations"/>
    <x v="0"/>
    <x v="3"/>
    <x v="3069"/>
  </r>
  <r>
    <x v="380"/>
    <s v="Apple Vacations"/>
    <x v="0"/>
    <x v="4"/>
    <x v="3070"/>
  </r>
  <r>
    <x v="380"/>
    <s v="Apple Vacations"/>
    <x v="0"/>
    <x v="5"/>
    <x v="3071"/>
  </r>
  <r>
    <x v="380"/>
    <s v="Apple Vacations"/>
    <x v="0"/>
    <x v="6"/>
    <x v="3072"/>
  </r>
  <r>
    <x v="380"/>
    <s v="Apple Vacations"/>
    <x v="0"/>
    <x v="7"/>
    <x v="681"/>
  </r>
  <r>
    <x v="380"/>
    <s v="Apple Vacations"/>
    <x v="0"/>
    <x v="8"/>
    <x v="3073"/>
  </r>
  <r>
    <x v="380"/>
    <s v="Apple Vacations"/>
    <x v="0"/>
    <x v="9"/>
    <x v="434"/>
  </r>
  <r>
    <x v="380"/>
    <s v="Apple Vacations"/>
    <x v="1"/>
    <x v="10"/>
    <x v="65"/>
  </r>
  <r>
    <x v="380"/>
    <s v="Apple Vacations"/>
    <x v="1"/>
    <x v="11"/>
    <x v="15"/>
  </r>
  <r>
    <x v="380"/>
    <s v="Apple Vacations"/>
    <x v="1"/>
    <x v="0"/>
    <x v="491"/>
  </r>
  <r>
    <x v="380"/>
    <s v="Apple Vacations"/>
    <x v="1"/>
    <x v="1"/>
    <x v="16"/>
  </r>
  <r>
    <x v="380"/>
    <s v="Apple Vacations"/>
    <x v="1"/>
    <x v="2"/>
    <x v="68"/>
  </r>
  <r>
    <x v="380"/>
    <s v="Apple Vacations"/>
    <x v="1"/>
    <x v="3"/>
    <x v="0"/>
  </r>
  <r>
    <x v="381"/>
    <s v="HBC - Saks Fifth Avenue"/>
    <x v="0"/>
    <x v="0"/>
    <x v="3074"/>
  </r>
  <r>
    <x v="381"/>
    <s v="HBC - Saks Fifth Avenue"/>
    <x v="0"/>
    <x v="1"/>
    <x v="3075"/>
  </r>
  <r>
    <x v="381"/>
    <s v="HBC - Saks Fifth Avenue"/>
    <x v="0"/>
    <x v="2"/>
    <x v="937"/>
  </r>
  <r>
    <x v="381"/>
    <s v="HBC - Saks Fifth Avenue"/>
    <x v="0"/>
    <x v="3"/>
    <x v="640"/>
  </r>
  <r>
    <x v="381"/>
    <s v="HBC - Saks Fifth Avenue"/>
    <x v="0"/>
    <x v="4"/>
    <x v="217"/>
  </r>
  <r>
    <x v="381"/>
    <s v="HBC - Saks Fifth Avenue"/>
    <x v="0"/>
    <x v="5"/>
    <x v="217"/>
  </r>
  <r>
    <x v="381"/>
    <s v="HBC - Saks Fifth Avenue"/>
    <x v="0"/>
    <x v="6"/>
    <x v="490"/>
  </r>
  <r>
    <x v="381"/>
    <s v="HBC - Saks Fifth Avenue"/>
    <x v="0"/>
    <x v="7"/>
    <x v="3076"/>
  </r>
  <r>
    <x v="381"/>
    <s v="HBC - Saks Fifth Avenue"/>
    <x v="0"/>
    <x v="8"/>
    <x v="3077"/>
  </r>
  <r>
    <x v="381"/>
    <s v="HBC - Saks Fifth Avenue"/>
    <x v="0"/>
    <x v="9"/>
    <x v="3078"/>
  </r>
  <r>
    <x v="381"/>
    <s v="HBC - Saks Fifth Avenue"/>
    <x v="1"/>
    <x v="10"/>
    <x v="3079"/>
  </r>
  <r>
    <x v="381"/>
    <s v="HBC - Saks Fifth Avenue"/>
    <x v="1"/>
    <x v="11"/>
    <x v="206"/>
  </r>
  <r>
    <x v="381"/>
    <s v="HBC - Saks Fifth Avenue"/>
    <x v="1"/>
    <x v="0"/>
    <x v="3080"/>
  </r>
  <r>
    <x v="381"/>
    <s v="HBC - Saks Fifth Avenue"/>
    <x v="1"/>
    <x v="1"/>
    <x v="352"/>
  </r>
  <r>
    <x v="381"/>
    <s v="HBC - Saks Fifth Avenue"/>
    <x v="1"/>
    <x v="2"/>
    <x v="32"/>
  </r>
  <r>
    <x v="382"/>
    <s v="Good Eggs"/>
    <x v="0"/>
    <x v="1"/>
    <x v="1"/>
  </r>
  <r>
    <x v="383"/>
    <s v="Kind"/>
    <x v="0"/>
    <x v="0"/>
    <x v="3081"/>
  </r>
  <r>
    <x v="383"/>
    <s v="Kind"/>
    <x v="0"/>
    <x v="1"/>
    <x v="3082"/>
  </r>
  <r>
    <x v="383"/>
    <s v="Kind"/>
    <x v="0"/>
    <x v="2"/>
    <x v="3083"/>
  </r>
  <r>
    <x v="383"/>
    <s v="Kind"/>
    <x v="0"/>
    <x v="3"/>
    <x v="3084"/>
  </r>
  <r>
    <x v="383"/>
    <s v="Kind"/>
    <x v="0"/>
    <x v="4"/>
    <x v="3085"/>
  </r>
  <r>
    <x v="383"/>
    <s v="Kind"/>
    <x v="0"/>
    <x v="5"/>
    <x v="3086"/>
  </r>
  <r>
    <x v="383"/>
    <s v="Kind"/>
    <x v="0"/>
    <x v="6"/>
    <x v="3087"/>
  </r>
  <r>
    <x v="383"/>
    <s v="Kind"/>
    <x v="0"/>
    <x v="7"/>
    <x v="3088"/>
  </r>
  <r>
    <x v="383"/>
    <s v="Kind"/>
    <x v="0"/>
    <x v="8"/>
    <x v="3089"/>
  </r>
  <r>
    <x v="383"/>
    <s v="Kind"/>
    <x v="0"/>
    <x v="9"/>
    <x v="3090"/>
  </r>
  <r>
    <x v="383"/>
    <s v="Kind"/>
    <x v="1"/>
    <x v="10"/>
    <x v="3091"/>
  </r>
  <r>
    <x v="383"/>
    <s v="Kind"/>
    <x v="1"/>
    <x v="11"/>
    <x v="3092"/>
  </r>
  <r>
    <x v="383"/>
    <s v="Kind"/>
    <x v="1"/>
    <x v="0"/>
    <x v="3093"/>
  </r>
  <r>
    <x v="383"/>
    <s v="Kind"/>
    <x v="1"/>
    <x v="1"/>
    <x v="3094"/>
  </r>
  <r>
    <x v="383"/>
    <s v="Kind"/>
    <x v="1"/>
    <x v="2"/>
    <x v="3095"/>
  </r>
  <r>
    <x v="383"/>
    <s v="Kind"/>
    <x v="1"/>
    <x v="3"/>
    <x v="3096"/>
  </r>
  <r>
    <x v="384"/>
    <s v="Nectar Sleep"/>
    <x v="0"/>
    <x v="2"/>
    <x v="3097"/>
  </r>
  <r>
    <x v="384"/>
    <s v="Nectar Sleep"/>
    <x v="0"/>
    <x v="3"/>
    <x v="3098"/>
  </r>
  <r>
    <x v="384"/>
    <s v="Nectar Sleep"/>
    <x v="0"/>
    <x v="4"/>
    <x v="3099"/>
  </r>
  <r>
    <x v="384"/>
    <s v="Nectar Sleep"/>
    <x v="0"/>
    <x v="5"/>
    <x v="3100"/>
  </r>
  <r>
    <x v="384"/>
    <s v="Nectar Sleep"/>
    <x v="0"/>
    <x v="6"/>
    <x v="3101"/>
  </r>
  <r>
    <x v="384"/>
    <s v="Nectar Sleep"/>
    <x v="0"/>
    <x v="7"/>
    <x v="3102"/>
  </r>
  <r>
    <x v="384"/>
    <s v="Nectar Sleep"/>
    <x v="0"/>
    <x v="8"/>
    <x v="3103"/>
  </r>
  <r>
    <x v="384"/>
    <s v="Nectar Sleep"/>
    <x v="0"/>
    <x v="9"/>
    <x v="3104"/>
  </r>
  <r>
    <x v="384"/>
    <s v="Nectar Sleep"/>
    <x v="1"/>
    <x v="10"/>
    <x v="3105"/>
  </r>
  <r>
    <x v="384"/>
    <s v="Nectar Sleep"/>
    <x v="1"/>
    <x v="11"/>
    <x v="3106"/>
  </r>
  <r>
    <x v="384"/>
    <s v="Nectar Sleep"/>
    <x v="1"/>
    <x v="0"/>
    <x v="3107"/>
  </r>
  <r>
    <x v="384"/>
    <s v="Nectar Sleep"/>
    <x v="1"/>
    <x v="1"/>
    <x v="3108"/>
  </r>
  <r>
    <x v="384"/>
    <s v="Nectar Sleep"/>
    <x v="1"/>
    <x v="2"/>
    <x v="3109"/>
  </r>
  <r>
    <x v="384"/>
    <s v="Nectar Sleep"/>
    <x v="1"/>
    <x v="3"/>
    <x v="19"/>
  </r>
  <r>
    <x v="385"/>
    <s v="Handy"/>
    <x v="0"/>
    <x v="0"/>
    <x v="3110"/>
  </r>
  <r>
    <x v="385"/>
    <s v="Handy"/>
    <x v="0"/>
    <x v="1"/>
    <x v="3111"/>
  </r>
  <r>
    <x v="385"/>
    <s v="Handy"/>
    <x v="0"/>
    <x v="2"/>
    <x v="3112"/>
  </r>
  <r>
    <x v="385"/>
    <s v="Handy"/>
    <x v="0"/>
    <x v="3"/>
    <x v="3113"/>
  </r>
  <r>
    <x v="385"/>
    <s v="Handy"/>
    <x v="0"/>
    <x v="4"/>
    <x v="3114"/>
  </r>
  <r>
    <x v="385"/>
    <s v="Handy"/>
    <x v="0"/>
    <x v="5"/>
    <x v="3115"/>
  </r>
  <r>
    <x v="385"/>
    <s v="Handy"/>
    <x v="0"/>
    <x v="6"/>
    <x v="3116"/>
  </r>
  <r>
    <x v="385"/>
    <s v="Handy"/>
    <x v="0"/>
    <x v="7"/>
    <x v="1"/>
  </r>
  <r>
    <x v="385"/>
    <s v="Handy"/>
    <x v="1"/>
    <x v="0"/>
    <x v="1"/>
  </r>
  <r>
    <x v="386"/>
    <s v="Orchard Mile"/>
    <x v="0"/>
    <x v="0"/>
    <x v="1350"/>
  </r>
  <r>
    <x v="386"/>
    <s v="Orchard Mile"/>
    <x v="0"/>
    <x v="1"/>
    <x v="21"/>
  </r>
  <r>
    <x v="386"/>
    <s v="Orchard Mile"/>
    <x v="0"/>
    <x v="2"/>
    <x v="0"/>
  </r>
  <r>
    <x v="386"/>
    <s v="Orchard Mile"/>
    <x v="0"/>
    <x v="3"/>
    <x v="24"/>
  </r>
  <r>
    <x v="387"/>
    <s v="Winky Lux"/>
    <x v="0"/>
    <x v="0"/>
    <x v="2"/>
  </r>
  <r>
    <x v="387"/>
    <s v="Winky Lux"/>
    <x v="0"/>
    <x v="1"/>
    <x v="1"/>
  </r>
  <r>
    <x v="387"/>
    <s v="Winky Lux"/>
    <x v="0"/>
    <x v="2"/>
    <x v="23"/>
  </r>
  <r>
    <x v="387"/>
    <s v="Winky Lux"/>
    <x v="0"/>
    <x v="3"/>
    <x v="35"/>
  </r>
  <r>
    <x v="387"/>
    <s v="Winky Lux"/>
    <x v="0"/>
    <x v="4"/>
    <x v="0"/>
  </r>
  <r>
    <x v="387"/>
    <s v="Winky Lux"/>
    <x v="0"/>
    <x v="5"/>
    <x v="1"/>
  </r>
  <r>
    <x v="387"/>
    <s v="Winky Lux"/>
    <x v="0"/>
    <x v="8"/>
    <x v="1"/>
  </r>
  <r>
    <x v="387"/>
    <s v="Winky Lux"/>
    <x v="0"/>
    <x v="9"/>
    <x v="1"/>
  </r>
  <r>
    <x v="387"/>
    <s v="Winky Lux"/>
    <x v="1"/>
    <x v="11"/>
    <x v="1"/>
  </r>
  <r>
    <x v="388"/>
    <s v="Annmarie Skin Care"/>
    <x v="0"/>
    <x v="0"/>
    <x v="3117"/>
  </r>
  <r>
    <x v="388"/>
    <s v="Annmarie Skin Care"/>
    <x v="0"/>
    <x v="1"/>
    <x v="3118"/>
  </r>
  <r>
    <x v="388"/>
    <s v="Annmarie Skin Care"/>
    <x v="0"/>
    <x v="2"/>
    <x v="3119"/>
  </r>
  <r>
    <x v="388"/>
    <s v="Annmarie Skin Care"/>
    <x v="0"/>
    <x v="3"/>
    <x v="3120"/>
  </r>
  <r>
    <x v="388"/>
    <s v="Annmarie Skin Care"/>
    <x v="0"/>
    <x v="4"/>
    <x v="3121"/>
  </r>
  <r>
    <x v="388"/>
    <s v="Annmarie Skin Care"/>
    <x v="0"/>
    <x v="5"/>
    <x v="3122"/>
  </r>
  <r>
    <x v="388"/>
    <s v="Annmarie Skin Care"/>
    <x v="0"/>
    <x v="6"/>
    <x v="3123"/>
  </r>
  <r>
    <x v="388"/>
    <s v="Annmarie Skin Care"/>
    <x v="0"/>
    <x v="7"/>
    <x v="3124"/>
  </r>
  <r>
    <x v="388"/>
    <s v="Annmarie Skin Care"/>
    <x v="0"/>
    <x v="8"/>
    <x v="3125"/>
  </r>
  <r>
    <x v="388"/>
    <s v="Annmarie Skin Care"/>
    <x v="0"/>
    <x v="9"/>
    <x v="3126"/>
  </r>
  <r>
    <x v="388"/>
    <s v="Annmarie Skin Care"/>
    <x v="1"/>
    <x v="10"/>
    <x v="3127"/>
  </r>
  <r>
    <x v="388"/>
    <s v="Annmarie Skin Care"/>
    <x v="1"/>
    <x v="11"/>
    <x v="3128"/>
  </r>
  <r>
    <x v="388"/>
    <s v="Annmarie Skin Care"/>
    <x v="1"/>
    <x v="0"/>
    <x v="3129"/>
  </r>
  <r>
    <x v="388"/>
    <s v="Annmarie Skin Care"/>
    <x v="1"/>
    <x v="1"/>
    <x v="3130"/>
  </r>
  <r>
    <x v="388"/>
    <s v="Annmarie Skin Care"/>
    <x v="1"/>
    <x v="2"/>
    <x v="3131"/>
  </r>
  <r>
    <x v="388"/>
    <s v="Annmarie Skin Care"/>
    <x v="1"/>
    <x v="3"/>
    <x v="3132"/>
  </r>
  <r>
    <x v="389"/>
    <s v="Proactiv"/>
    <x v="0"/>
    <x v="0"/>
    <x v="3133"/>
  </r>
  <r>
    <x v="389"/>
    <s v="Proactiv"/>
    <x v="0"/>
    <x v="1"/>
    <x v="3134"/>
  </r>
  <r>
    <x v="389"/>
    <s v="Proactiv"/>
    <x v="0"/>
    <x v="2"/>
    <x v="3135"/>
  </r>
  <r>
    <x v="389"/>
    <s v="Proactiv"/>
    <x v="0"/>
    <x v="3"/>
    <x v="1029"/>
  </r>
  <r>
    <x v="389"/>
    <s v="Proactiv"/>
    <x v="0"/>
    <x v="4"/>
    <x v="1020"/>
  </r>
  <r>
    <x v="389"/>
    <s v="Proactiv"/>
    <x v="0"/>
    <x v="5"/>
    <x v="218"/>
  </r>
  <r>
    <x v="389"/>
    <s v="Proactiv"/>
    <x v="0"/>
    <x v="6"/>
    <x v="13"/>
  </r>
  <r>
    <x v="389"/>
    <s v="Proactiv"/>
    <x v="0"/>
    <x v="7"/>
    <x v="24"/>
  </r>
  <r>
    <x v="389"/>
    <s v="Proactiv"/>
    <x v="0"/>
    <x v="8"/>
    <x v="253"/>
  </r>
  <r>
    <x v="389"/>
    <s v="Proactiv"/>
    <x v="0"/>
    <x v="9"/>
    <x v="23"/>
  </r>
  <r>
    <x v="389"/>
    <s v="Proactiv"/>
    <x v="1"/>
    <x v="10"/>
    <x v="11"/>
  </r>
  <r>
    <x v="389"/>
    <s v="Proactiv"/>
    <x v="1"/>
    <x v="11"/>
    <x v="3"/>
  </r>
  <r>
    <x v="389"/>
    <s v="Proactiv"/>
    <x v="1"/>
    <x v="0"/>
    <x v="0"/>
  </r>
  <r>
    <x v="389"/>
    <s v="Proactiv"/>
    <x v="1"/>
    <x v="1"/>
    <x v="24"/>
  </r>
  <r>
    <x v="389"/>
    <s v="Proactiv"/>
    <x v="1"/>
    <x v="2"/>
    <x v="1"/>
  </r>
  <r>
    <x v="390"/>
    <s v="Project Repat"/>
    <x v="0"/>
    <x v="0"/>
    <x v="3136"/>
  </r>
  <r>
    <x v="390"/>
    <s v="Project Repat"/>
    <x v="0"/>
    <x v="1"/>
    <x v="3137"/>
  </r>
  <r>
    <x v="390"/>
    <s v="Project Repat"/>
    <x v="0"/>
    <x v="2"/>
    <x v="3138"/>
  </r>
  <r>
    <x v="390"/>
    <s v="Project Repat"/>
    <x v="0"/>
    <x v="3"/>
    <x v="3139"/>
  </r>
  <r>
    <x v="390"/>
    <s v="Project Repat"/>
    <x v="0"/>
    <x v="4"/>
    <x v="3140"/>
  </r>
  <r>
    <x v="390"/>
    <s v="Project Repat"/>
    <x v="0"/>
    <x v="5"/>
    <x v="3141"/>
  </r>
  <r>
    <x v="390"/>
    <s v="Project Repat"/>
    <x v="0"/>
    <x v="6"/>
    <x v="3142"/>
  </r>
  <r>
    <x v="390"/>
    <s v="Project Repat"/>
    <x v="0"/>
    <x v="7"/>
    <x v="3143"/>
  </r>
  <r>
    <x v="390"/>
    <s v="Project Repat"/>
    <x v="0"/>
    <x v="8"/>
    <x v="3144"/>
  </r>
  <r>
    <x v="390"/>
    <s v="Project Repat"/>
    <x v="0"/>
    <x v="9"/>
    <x v="3145"/>
  </r>
  <r>
    <x v="390"/>
    <s v="Project Repat"/>
    <x v="1"/>
    <x v="10"/>
    <x v="3146"/>
  </r>
  <r>
    <x v="390"/>
    <s v="Project Repat"/>
    <x v="1"/>
    <x v="11"/>
    <x v="3147"/>
  </r>
  <r>
    <x v="390"/>
    <s v="Project Repat"/>
    <x v="1"/>
    <x v="0"/>
    <x v="3148"/>
  </r>
  <r>
    <x v="390"/>
    <s v="Project Repat"/>
    <x v="1"/>
    <x v="1"/>
    <x v="3149"/>
  </r>
  <r>
    <x v="390"/>
    <s v="Project Repat"/>
    <x v="1"/>
    <x v="2"/>
    <x v="3150"/>
  </r>
  <r>
    <x v="390"/>
    <s v="Project Repat"/>
    <x v="1"/>
    <x v="3"/>
    <x v="3151"/>
  </r>
  <r>
    <x v="391"/>
    <s v="Weight Watchers"/>
    <x v="0"/>
    <x v="0"/>
    <x v="3152"/>
  </r>
  <r>
    <x v="391"/>
    <s v="Weight Watchers"/>
    <x v="0"/>
    <x v="1"/>
    <x v="3153"/>
  </r>
  <r>
    <x v="391"/>
    <s v="Weight Watchers"/>
    <x v="0"/>
    <x v="2"/>
    <x v="3154"/>
  </r>
  <r>
    <x v="391"/>
    <s v="Weight Watchers"/>
    <x v="0"/>
    <x v="3"/>
    <x v="3155"/>
  </r>
  <r>
    <x v="391"/>
    <s v="Weight Watchers"/>
    <x v="0"/>
    <x v="4"/>
    <x v="3156"/>
  </r>
  <r>
    <x v="391"/>
    <s v="Weight Watchers"/>
    <x v="0"/>
    <x v="5"/>
    <x v="3157"/>
  </r>
  <r>
    <x v="391"/>
    <s v="Weight Watchers"/>
    <x v="0"/>
    <x v="6"/>
    <x v="3158"/>
  </r>
  <r>
    <x v="391"/>
    <s v="Weight Watchers"/>
    <x v="0"/>
    <x v="7"/>
    <x v="3159"/>
  </r>
  <r>
    <x v="391"/>
    <s v="Weight Watchers"/>
    <x v="0"/>
    <x v="8"/>
    <x v="3160"/>
  </r>
  <r>
    <x v="391"/>
    <s v="Weight Watchers"/>
    <x v="0"/>
    <x v="9"/>
    <x v="3161"/>
  </r>
  <r>
    <x v="391"/>
    <s v="Weight Watchers"/>
    <x v="1"/>
    <x v="10"/>
    <x v="3162"/>
  </r>
  <r>
    <x v="391"/>
    <s v="Weight Watchers"/>
    <x v="1"/>
    <x v="11"/>
    <x v="3163"/>
  </r>
  <r>
    <x v="391"/>
    <s v="Weight Watchers"/>
    <x v="1"/>
    <x v="0"/>
    <x v="3164"/>
  </r>
  <r>
    <x v="391"/>
    <s v="Weight Watchers"/>
    <x v="1"/>
    <x v="1"/>
    <x v="3165"/>
  </r>
  <r>
    <x v="391"/>
    <s v="Weight Watchers"/>
    <x v="1"/>
    <x v="2"/>
    <x v="3166"/>
  </r>
  <r>
    <x v="391"/>
    <s v="Weight Watchers"/>
    <x v="1"/>
    <x v="3"/>
    <x v="3167"/>
  </r>
  <r>
    <x v="392"/>
    <s v="Jambu"/>
    <x v="0"/>
    <x v="0"/>
    <x v="3168"/>
  </r>
  <r>
    <x v="392"/>
    <s v="Jambu"/>
    <x v="0"/>
    <x v="1"/>
    <x v="3169"/>
  </r>
  <r>
    <x v="392"/>
    <s v="Jambu"/>
    <x v="0"/>
    <x v="2"/>
    <x v="3170"/>
  </r>
  <r>
    <x v="392"/>
    <s v="Jambu"/>
    <x v="0"/>
    <x v="3"/>
    <x v="3171"/>
  </r>
  <r>
    <x v="392"/>
    <s v="Jambu"/>
    <x v="0"/>
    <x v="4"/>
    <x v="3172"/>
  </r>
  <r>
    <x v="392"/>
    <s v="Jambu"/>
    <x v="0"/>
    <x v="5"/>
    <x v="3173"/>
  </r>
  <r>
    <x v="392"/>
    <s v="Jambu"/>
    <x v="0"/>
    <x v="6"/>
    <x v="3174"/>
  </r>
  <r>
    <x v="392"/>
    <s v="Jambu"/>
    <x v="0"/>
    <x v="7"/>
    <x v="3175"/>
  </r>
  <r>
    <x v="392"/>
    <s v="Jambu"/>
    <x v="0"/>
    <x v="8"/>
    <x v="3176"/>
  </r>
  <r>
    <x v="392"/>
    <s v="Jambu"/>
    <x v="0"/>
    <x v="9"/>
    <x v="3177"/>
  </r>
  <r>
    <x v="392"/>
    <s v="Jambu"/>
    <x v="1"/>
    <x v="10"/>
    <x v="3178"/>
  </r>
  <r>
    <x v="392"/>
    <s v="Jambu"/>
    <x v="1"/>
    <x v="11"/>
    <x v="3179"/>
  </r>
  <r>
    <x v="392"/>
    <s v="Jambu"/>
    <x v="1"/>
    <x v="0"/>
    <x v="3180"/>
  </r>
  <r>
    <x v="392"/>
    <s v="Jambu"/>
    <x v="1"/>
    <x v="1"/>
    <x v="3181"/>
  </r>
  <r>
    <x v="392"/>
    <s v="Jambu"/>
    <x v="1"/>
    <x v="2"/>
    <x v="3182"/>
  </r>
  <r>
    <x v="392"/>
    <s v="Jambu"/>
    <x v="1"/>
    <x v="3"/>
    <x v="3183"/>
  </r>
  <r>
    <x v="393"/>
    <s v="Marist"/>
    <x v="0"/>
    <x v="0"/>
    <x v="3184"/>
  </r>
  <r>
    <x v="393"/>
    <s v="Marist"/>
    <x v="0"/>
    <x v="1"/>
    <x v="3185"/>
  </r>
  <r>
    <x v="393"/>
    <s v="Marist"/>
    <x v="0"/>
    <x v="2"/>
    <x v="3186"/>
  </r>
  <r>
    <x v="393"/>
    <s v="Marist"/>
    <x v="0"/>
    <x v="3"/>
    <x v="3187"/>
  </r>
  <r>
    <x v="393"/>
    <s v="Marist"/>
    <x v="0"/>
    <x v="4"/>
    <x v="86"/>
  </r>
  <r>
    <x v="393"/>
    <s v="Marist"/>
    <x v="0"/>
    <x v="5"/>
    <x v="257"/>
  </r>
  <r>
    <x v="393"/>
    <s v="Marist"/>
    <x v="0"/>
    <x v="6"/>
    <x v="104"/>
  </r>
  <r>
    <x v="393"/>
    <s v="Marist"/>
    <x v="0"/>
    <x v="7"/>
    <x v="4"/>
  </r>
  <r>
    <x v="393"/>
    <s v="Marist"/>
    <x v="0"/>
    <x v="8"/>
    <x v="68"/>
  </r>
  <r>
    <x v="393"/>
    <s v="Marist"/>
    <x v="0"/>
    <x v="9"/>
    <x v="1"/>
  </r>
  <r>
    <x v="393"/>
    <s v="Marist"/>
    <x v="1"/>
    <x v="10"/>
    <x v="3"/>
  </r>
  <r>
    <x v="393"/>
    <s v="Marist"/>
    <x v="1"/>
    <x v="11"/>
    <x v="0"/>
  </r>
  <r>
    <x v="393"/>
    <s v="Marist"/>
    <x v="1"/>
    <x v="0"/>
    <x v="23"/>
  </r>
  <r>
    <x v="394"/>
    <s v="Alex and Ani"/>
    <x v="0"/>
    <x v="0"/>
    <x v="3188"/>
  </r>
  <r>
    <x v="394"/>
    <s v="Alex and Ani"/>
    <x v="0"/>
    <x v="1"/>
    <x v="3189"/>
  </r>
  <r>
    <x v="394"/>
    <s v="Alex and Ani"/>
    <x v="0"/>
    <x v="2"/>
    <x v="3190"/>
  </r>
  <r>
    <x v="394"/>
    <s v="Alex and Ani"/>
    <x v="0"/>
    <x v="3"/>
    <x v="3191"/>
  </r>
  <r>
    <x v="394"/>
    <s v="Alex and Ani"/>
    <x v="0"/>
    <x v="4"/>
    <x v="3192"/>
  </r>
  <r>
    <x v="394"/>
    <s v="Alex and Ani"/>
    <x v="0"/>
    <x v="5"/>
    <x v="1377"/>
  </r>
  <r>
    <x v="394"/>
    <s v="Alex and Ani"/>
    <x v="0"/>
    <x v="6"/>
    <x v="64"/>
  </r>
  <r>
    <x v="394"/>
    <s v="Alex and Ani"/>
    <x v="0"/>
    <x v="7"/>
    <x v="32"/>
  </r>
  <r>
    <x v="394"/>
    <s v="Alex and Ani"/>
    <x v="0"/>
    <x v="8"/>
    <x v="219"/>
  </r>
  <r>
    <x v="394"/>
    <s v="Alex and Ani"/>
    <x v="0"/>
    <x v="9"/>
    <x v="489"/>
  </r>
  <r>
    <x v="394"/>
    <s v="Alex and Ani"/>
    <x v="1"/>
    <x v="10"/>
    <x v="434"/>
  </r>
  <r>
    <x v="394"/>
    <s v="Alex and Ani"/>
    <x v="1"/>
    <x v="11"/>
    <x v="219"/>
  </r>
  <r>
    <x v="394"/>
    <s v="Alex and Ani"/>
    <x v="1"/>
    <x v="0"/>
    <x v="489"/>
  </r>
  <r>
    <x v="394"/>
    <s v="Alex and Ani"/>
    <x v="1"/>
    <x v="1"/>
    <x v="68"/>
  </r>
  <r>
    <x v="394"/>
    <s v="Alex and Ani"/>
    <x v="1"/>
    <x v="2"/>
    <x v="23"/>
  </r>
  <r>
    <x v="395"/>
    <s v="Neiman Marcus - Horchow"/>
    <x v="0"/>
    <x v="0"/>
    <x v="3193"/>
  </r>
  <r>
    <x v="395"/>
    <s v="Neiman Marcus - Horchow"/>
    <x v="0"/>
    <x v="1"/>
    <x v="3194"/>
  </r>
  <r>
    <x v="395"/>
    <s v="Neiman Marcus - Horchow"/>
    <x v="0"/>
    <x v="2"/>
    <x v="3195"/>
  </r>
  <r>
    <x v="395"/>
    <s v="Neiman Marcus - Horchow"/>
    <x v="0"/>
    <x v="3"/>
    <x v="3196"/>
  </r>
  <r>
    <x v="395"/>
    <s v="Neiman Marcus - Horchow"/>
    <x v="0"/>
    <x v="4"/>
    <x v="3197"/>
  </r>
  <r>
    <x v="395"/>
    <s v="Neiman Marcus - Horchow"/>
    <x v="0"/>
    <x v="5"/>
    <x v="3198"/>
  </r>
  <r>
    <x v="395"/>
    <s v="Neiman Marcus - Horchow"/>
    <x v="0"/>
    <x v="6"/>
    <x v="3199"/>
  </r>
  <r>
    <x v="395"/>
    <s v="Neiman Marcus - Horchow"/>
    <x v="0"/>
    <x v="7"/>
    <x v="3200"/>
  </r>
  <r>
    <x v="395"/>
    <s v="Neiman Marcus - Horchow"/>
    <x v="0"/>
    <x v="8"/>
    <x v="3201"/>
  </r>
  <r>
    <x v="395"/>
    <s v="Neiman Marcus - Horchow"/>
    <x v="0"/>
    <x v="9"/>
    <x v="3202"/>
  </r>
  <r>
    <x v="395"/>
    <s v="Neiman Marcus - Horchow"/>
    <x v="1"/>
    <x v="10"/>
    <x v="3203"/>
  </r>
  <r>
    <x v="395"/>
    <s v="Neiman Marcus - Horchow"/>
    <x v="1"/>
    <x v="11"/>
    <x v="3204"/>
  </r>
  <r>
    <x v="395"/>
    <s v="Neiman Marcus - Horchow"/>
    <x v="1"/>
    <x v="0"/>
    <x v="3205"/>
  </r>
  <r>
    <x v="395"/>
    <s v="Neiman Marcus - Horchow"/>
    <x v="1"/>
    <x v="1"/>
    <x v="3206"/>
  </r>
  <r>
    <x v="395"/>
    <s v="Neiman Marcus - Horchow"/>
    <x v="1"/>
    <x v="2"/>
    <x v="3207"/>
  </r>
  <r>
    <x v="395"/>
    <s v="Neiman Marcus - Horchow"/>
    <x v="1"/>
    <x v="3"/>
    <x v="3208"/>
  </r>
  <r>
    <x v="396"/>
    <s v="Yandy"/>
    <x v="0"/>
    <x v="0"/>
    <x v="3209"/>
  </r>
  <r>
    <x v="396"/>
    <s v="Yandy"/>
    <x v="0"/>
    <x v="1"/>
    <x v="3210"/>
  </r>
  <r>
    <x v="396"/>
    <s v="Yandy"/>
    <x v="0"/>
    <x v="2"/>
    <x v="3211"/>
  </r>
  <r>
    <x v="396"/>
    <s v="Yandy"/>
    <x v="0"/>
    <x v="3"/>
    <x v="3212"/>
  </r>
  <r>
    <x v="396"/>
    <s v="Yandy"/>
    <x v="0"/>
    <x v="4"/>
    <x v="69"/>
  </r>
  <r>
    <x v="396"/>
    <s v="Yandy"/>
    <x v="0"/>
    <x v="5"/>
    <x v="20"/>
  </r>
  <r>
    <x v="396"/>
    <s v="Yandy"/>
    <x v="0"/>
    <x v="6"/>
    <x v="11"/>
  </r>
  <r>
    <x v="396"/>
    <s v="Yandy"/>
    <x v="0"/>
    <x v="7"/>
    <x v="2"/>
  </r>
  <r>
    <x v="396"/>
    <s v="Yandy"/>
    <x v="0"/>
    <x v="8"/>
    <x v="2"/>
  </r>
  <r>
    <x v="396"/>
    <s v="Yandy"/>
    <x v="0"/>
    <x v="9"/>
    <x v="2"/>
  </r>
  <r>
    <x v="396"/>
    <s v="Yandy"/>
    <x v="1"/>
    <x v="10"/>
    <x v="0"/>
  </r>
  <r>
    <x v="396"/>
    <s v="Yandy"/>
    <x v="1"/>
    <x v="11"/>
    <x v="3"/>
  </r>
  <r>
    <x v="396"/>
    <s v="Yandy"/>
    <x v="1"/>
    <x v="0"/>
    <x v="19"/>
  </r>
  <r>
    <x v="396"/>
    <s v="Yandy"/>
    <x v="1"/>
    <x v="1"/>
    <x v="0"/>
  </r>
  <r>
    <x v="396"/>
    <s v="Yandy"/>
    <x v="1"/>
    <x v="2"/>
    <x v="1"/>
  </r>
  <r>
    <x v="397"/>
    <s v="Hopsy Beer"/>
    <x v="0"/>
    <x v="0"/>
    <x v="3213"/>
  </r>
  <r>
    <x v="397"/>
    <s v="Hopsy Beer"/>
    <x v="0"/>
    <x v="1"/>
    <x v="3214"/>
  </r>
  <r>
    <x v="397"/>
    <s v="Hopsy Beer"/>
    <x v="0"/>
    <x v="2"/>
    <x v="3215"/>
  </r>
  <r>
    <x v="397"/>
    <s v="Hopsy Beer"/>
    <x v="0"/>
    <x v="3"/>
    <x v="3216"/>
  </r>
  <r>
    <x v="397"/>
    <s v="Hopsy Beer"/>
    <x v="0"/>
    <x v="4"/>
    <x v="3217"/>
  </r>
  <r>
    <x v="397"/>
    <s v="Hopsy Beer"/>
    <x v="0"/>
    <x v="5"/>
    <x v="3218"/>
  </r>
  <r>
    <x v="397"/>
    <s v="Hopsy Beer"/>
    <x v="0"/>
    <x v="6"/>
    <x v="3219"/>
  </r>
  <r>
    <x v="397"/>
    <s v="Hopsy Beer"/>
    <x v="0"/>
    <x v="7"/>
    <x v="3220"/>
  </r>
  <r>
    <x v="397"/>
    <s v="Hopsy Beer"/>
    <x v="0"/>
    <x v="8"/>
    <x v="3221"/>
  </r>
  <r>
    <x v="397"/>
    <s v="Hopsy Beer"/>
    <x v="0"/>
    <x v="9"/>
    <x v="3222"/>
  </r>
  <r>
    <x v="397"/>
    <s v="Hopsy Beer"/>
    <x v="1"/>
    <x v="10"/>
    <x v="3223"/>
  </r>
  <r>
    <x v="397"/>
    <s v="Hopsy Beer"/>
    <x v="1"/>
    <x v="11"/>
    <x v="3224"/>
  </r>
  <r>
    <x v="397"/>
    <s v="Hopsy Beer"/>
    <x v="1"/>
    <x v="0"/>
    <x v="3225"/>
  </r>
  <r>
    <x v="397"/>
    <s v="Hopsy Beer"/>
    <x v="1"/>
    <x v="1"/>
    <x v="3226"/>
  </r>
  <r>
    <x v="397"/>
    <s v="Hopsy Beer"/>
    <x v="1"/>
    <x v="2"/>
    <x v="3227"/>
  </r>
  <r>
    <x v="397"/>
    <s v="Hopsy Beer"/>
    <x v="1"/>
    <x v="3"/>
    <x v="148"/>
  </r>
  <r>
    <x v="398"/>
    <s v="Western Governors University"/>
    <x v="0"/>
    <x v="0"/>
    <x v="3228"/>
  </r>
  <r>
    <x v="398"/>
    <s v="Western Governors University"/>
    <x v="0"/>
    <x v="1"/>
    <x v="3229"/>
  </r>
  <r>
    <x v="398"/>
    <s v="Western Governors University"/>
    <x v="0"/>
    <x v="2"/>
    <x v="3230"/>
  </r>
  <r>
    <x v="398"/>
    <s v="Western Governors University"/>
    <x v="0"/>
    <x v="3"/>
    <x v="3231"/>
  </r>
  <r>
    <x v="398"/>
    <s v="Western Governors University"/>
    <x v="0"/>
    <x v="4"/>
    <x v="3232"/>
  </r>
  <r>
    <x v="398"/>
    <s v="Western Governors University"/>
    <x v="0"/>
    <x v="5"/>
    <x v="3233"/>
  </r>
  <r>
    <x v="398"/>
    <s v="Western Governors University"/>
    <x v="0"/>
    <x v="6"/>
    <x v="3234"/>
  </r>
  <r>
    <x v="398"/>
    <s v="Western Governors University"/>
    <x v="0"/>
    <x v="7"/>
    <x v="3235"/>
  </r>
  <r>
    <x v="398"/>
    <s v="Western Governors University"/>
    <x v="0"/>
    <x v="8"/>
    <x v="3236"/>
  </r>
  <r>
    <x v="398"/>
    <s v="Western Governors University"/>
    <x v="0"/>
    <x v="9"/>
    <x v="3237"/>
  </r>
  <r>
    <x v="398"/>
    <s v="Western Governors University"/>
    <x v="1"/>
    <x v="10"/>
    <x v="3238"/>
  </r>
  <r>
    <x v="398"/>
    <s v="Western Governors University"/>
    <x v="1"/>
    <x v="11"/>
    <x v="3239"/>
  </r>
  <r>
    <x v="398"/>
    <s v="Western Governors University"/>
    <x v="1"/>
    <x v="0"/>
    <x v="3240"/>
  </r>
  <r>
    <x v="398"/>
    <s v="Western Governors University"/>
    <x v="1"/>
    <x v="1"/>
    <x v="3241"/>
  </r>
  <r>
    <x v="398"/>
    <s v="Western Governors University"/>
    <x v="1"/>
    <x v="2"/>
    <x v="3242"/>
  </r>
  <r>
    <x v="398"/>
    <s v="Western Governors University"/>
    <x v="1"/>
    <x v="3"/>
    <x v="3243"/>
  </r>
  <r>
    <x v="399"/>
    <s v="FIXD"/>
    <x v="0"/>
    <x v="0"/>
    <x v="782"/>
  </r>
  <r>
    <x v="399"/>
    <s v="FIXD"/>
    <x v="0"/>
    <x v="1"/>
    <x v="59"/>
  </r>
  <r>
    <x v="399"/>
    <s v="FIXD"/>
    <x v="0"/>
    <x v="2"/>
    <x v="103"/>
  </r>
  <r>
    <x v="399"/>
    <s v="FIXD"/>
    <x v="0"/>
    <x v="3"/>
    <x v="104"/>
  </r>
  <r>
    <x v="399"/>
    <s v="FIXD"/>
    <x v="0"/>
    <x v="4"/>
    <x v="5"/>
  </r>
  <r>
    <x v="399"/>
    <s v="FIXD"/>
    <x v="0"/>
    <x v="5"/>
    <x v="69"/>
  </r>
  <r>
    <x v="399"/>
    <s v="FIXD"/>
    <x v="0"/>
    <x v="6"/>
    <x v="3"/>
  </r>
  <r>
    <x v="399"/>
    <s v="FIXD"/>
    <x v="0"/>
    <x v="7"/>
    <x v="0"/>
  </r>
  <r>
    <x v="399"/>
    <s v="FIXD"/>
    <x v="0"/>
    <x v="8"/>
    <x v="1"/>
  </r>
  <r>
    <x v="399"/>
    <s v="FIXD"/>
    <x v="0"/>
    <x v="9"/>
    <x v="11"/>
  </r>
  <r>
    <x v="399"/>
    <s v="FIXD"/>
    <x v="1"/>
    <x v="10"/>
    <x v="23"/>
  </r>
  <r>
    <x v="399"/>
    <s v="FIXD"/>
    <x v="1"/>
    <x v="11"/>
    <x v="1"/>
  </r>
  <r>
    <x v="399"/>
    <s v="FIXD"/>
    <x v="1"/>
    <x v="0"/>
    <x v="23"/>
  </r>
  <r>
    <x v="399"/>
    <s v="FIXD"/>
    <x v="1"/>
    <x v="1"/>
    <x v="1"/>
  </r>
  <r>
    <x v="399"/>
    <s v="FIXD"/>
    <x v="1"/>
    <x v="2"/>
    <x v="3"/>
  </r>
  <r>
    <x v="400"/>
    <s v="Assurance"/>
    <x v="0"/>
    <x v="0"/>
    <x v="3244"/>
  </r>
  <r>
    <x v="400"/>
    <s v="Assurance"/>
    <x v="0"/>
    <x v="1"/>
    <x v="3245"/>
  </r>
  <r>
    <x v="400"/>
    <s v="Assurance"/>
    <x v="0"/>
    <x v="2"/>
    <x v="3246"/>
  </r>
  <r>
    <x v="400"/>
    <s v="Assurance"/>
    <x v="0"/>
    <x v="3"/>
    <x v="3247"/>
  </r>
  <r>
    <x v="400"/>
    <s v="Assurance"/>
    <x v="0"/>
    <x v="4"/>
    <x v="3248"/>
  </r>
  <r>
    <x v="400"/>
    <s v="Assurance"/>
    <x v="0"/>
    <x v="5"/>
    <x v="3249"/>
  </r>
  <r>
    <x v="400"/>
    <s v="Assurance"/>
    <x v="0"/>
    <x v="6"/>
    <x v="3250"/>
  </r>
  <r>
    <x v="400"/>
    <s v="Assurance"/>
    <x v="0"/>
    <x v="7"/>
    <x v="3251"/>
  </r>
  <r>
    <x v="400"/>
    <s v="Assurance"/>
    <x v="0"/>
    <x v="8"/>
    <x v="3252"/>
  </r>
  <r>
    <x v="400"/>
    <s v="Assurance"/>
    <x v="0"/>
    <x v="9"/>
    <x v="3253"/>
  </r>
  <r>
    <x v="400"/>
    <s v="Assurance"/>
    <x v="1"/>
    <x v="10"/>
    <x v="3254"/>
  </r>
  <r>
    <x v="400"/>
    <s v="Assurance"/>
    <x v="1"/>
    <x v="11"/>
    <x v="3255"/>
  </r>
  <r>
    <x v="400"/>
    <s v="Assurance"/>
    <x v="1"/>
    <x v="0"/>
    <x v="3256"/>
  </r>
  <r>
    <x v="400"/>
    <s v="Assurance"/>
    <x v="1"/>
    <x v="1"/>
    <x v="3257"/>
  </r>
  <r>
    <x v="400"/>
    <s v="Assurance"/>
    <x v="1"/>
    <x v="2"/>
    <x v="3258"/>
  </r>
  <r>
    <x v="400"/>
    <s v="Assurance"/>
    <x v="1"/>
    <x v="3"/>
    <x v="3259"/>
  </r>
  <r>
    <x v="401"/>
    <s v="ZQuiet"/>
    <x v="0"/>
    <x v="0"/>
    <x v="3260"/>
  </r>
  <r>
    <x v="401"/>
    <s v="ZQuiet"/>
    <x v="0"/>
    <x v="1"/>
    <x v="3261"/>
  </r>
  <r>
    <x v="401"/>
    <s v="ZQuiet"/>
    <x v="0"/>
    <x v="2"/>
    <x v="3262"/>
  </r>
  <r>
    <x v="401"/>
    <s v="ZQuiet"/>
    <x v="0"/>
    <x v="3"/>
    <x v="3263"/>
  </r>
  <r>
    <x v="401"/>
    <s v="ZQuiet"/>
    <x v="0"/>
    <x v="4"/>
    <x v="3264"/>
  </r>
  <r>
    <x v="401"/>
    <s v="ZQuiet"/>
    <x v="0"/>
    <x v="5"/>
    <x v="3265"/>
  </r>
  <r>
    <x v="401"/>
    <s v="ZQuiet"/>
    <x v="0"/>
    <x v="6"/>
    <x v="3266"/>
  </r>
  <r>
    <x v="401"/>
    <s v="ZQuiet"/>
    <x v="0"/>
    <x v="7"/>
    <x v="3267"/>
  </r>
  <r>
    <x v="401"/>
    <s v="ZQuiet"/>
    <x v="0"/>
    <x v="8"/>
    <x v="3268"/>
  </r>
  <r>
    <x v="401"/>
    <s v="ZQuiet"/>
    <x v="0"/>
    <x v="9"/>
    <x v="3269"/>
  </r>
  <r>
    <x v="401"/>
    <s v="ZQuiet"/>
    <x v="1"/>
    <x v="10"/>
    <x v="1380"/>
  </r>
  <r>
    <x v="401"/>
    <s v="ZQuiet"/>
    <x v="1"/>
    <x v="11"/>
    <x v="255"/>
  </r>
  <r>
    <x v="401"/>
    <s v="ZQuiet"/>
    <x v="1"/>
    <x v="0"/>
    <x v="924"/>
  </r>
  <r>
    <x v="401"/>
    <s v="ZQuiet"/>
    <x v="1"/>
    <x v="1"/>
    <x v="35"/>
  </r>
  <r>
    <x v="401"/>
    <s v="ZQuiet"/>
    <x v="1"/>
    <x v="2"/>
    <x v="104"/>
  </r>
  <r>
    <x v="402"/>
    <s v="Newark"/>
    <x v="0"/>
    <x v="0"/>
    <x v="3270"/>
  </r>
  <r>
    <x v="402"/>
    <s v="Newark"/>
    <x v="0"/>
    <x v="1"/>
    <x v="3271"/>
  </r>
  <r>
    <x v="402"/>
    <s v="Newark"/>
    <x v="0"/>
    <x v="2"/>
    <x v="3272"/>
  </r>
  <r>
    <x v="402"/>
    <s v="Newark"/>
    <x v="0"/>
    <x v="3"/>
    <x v="3273"/>
  </r>
  <r>
    <x v="402"/>
    <s v="Newark"/>
    <x v="0"/>
    <x v="4"/>
    <x v="3274"/>
  </r>
  <r>
    <x v="402"/>
    <s v="Newark"/>
    <x v="0"/>
    <x v="5"/>
    <x v="3275"/>
  </r>
  <r>
    <x v="402"/>
    <s v="Newark"/>
    <x v="0"/>
    <x v="6"/>
    <x v="3276"/>
  </r>
  <r>
    <x v="402"/>
    <s v="Newark"/>
    <x v="0"/>
    <x v="7"/>
    <x v="3277"/>
  </r>
  <r>
    <x v="402"/>
    <s v="Newark"/>
    <x v="0"/>
    <x v="8"/>
    <x v="3278"/>
  </r>
  <r>
    <x v="402"/>
    <s v="Newark"/>
    <x v="0"/>
    <x v="9"/>
    <x v="3279"/>
  </r>
  <r>
    <x v="402"/>
    <s v="Newark"/>
    <x v="1"/>
    <x v="10"/>
    <x v="3280"/>
  </r>
  <r>
    <x v="402"/>
    <s v="Newark"/>
    <x v="1"/>
    <x v="11"/>
    <x v="3281"/>
  </r>
  <r>
    <x v="402"/>
    <s v="Newark"/>
    <x v="1"/>
    <x v="0"/>
    <x v="3282"/>
  </r>
  <r>
    <x v="402"/>
    <s v="Newark"/>
    <x v="1"/>
    <x v="1"/>
    <x v="3283"/>
  </r>
  <r>
    <x v="402"/>
    <s v="Newark"/>
    <x v="1"/>
    <x v="2"/>
    <x v="3284"/>
  </r>
  <r>
    <x v="402"/>
    <s v="Newark"/>
    <x v="1"/>
    <x v="3"/>
    <x v="3285"/>
  </r>
  <r>
    <x v="403"/>
    <s v="Abt Electronics"/>
    <x v="0"/>
    <x v="0"/>
    <x v="3286"/>
  </r>
  <r>
    <x v="403"/>
    <s v="Abt Electronics"/>
    <x v="0"/>
    <x v="1"/>
    <x v="3287"/>
  </r>
  <r>
    <x v="403"/>
    <s v="Abt Electronics"/>
    <x v="0"/>
    <x v="2"/>
    <x v="3288"/>
  </r>
  <r>
    <x v="403"/>
    <s v="Abt Electronics"/>
    <x v="0"/>
    <x v="3"/>
    <x v="3289"/>
  </r>
  <r>
    <x v="403"/>
    <s v="Abt Electronics"/>
    <x v="0"/>
    <x v="4"/>
    <x v="3290"/>
  </r>
  <r>
    <x v="403"/>
    <s v="Abt Electronics"/>
    <x v="0"/>
    <x v="5"/>
    <x v="3009"/>
  </r>
  <r>
    <x v="403"/>
    <s v="Abt Electronics"/>
    <x v="0"/>
    <x v="6"/>
    <x v="712"/>
  </r>
  <r>
    <x v="403"/>
    <s v="Abt Electronics"/>
    <x v="0"/>
    <x v="7"/>
    <x v="1358"/>
  </r>
  <r>
    <x v="403"/>
    <s v="Abt Electronics"/>
    <x v="0"/>
    <x v="8"/>
    <x v="1020"/>
  </r>
  <r>
    <x v="403"/>
    <s v="Abt Electronics"/>
    <x v="0"/>
    <x v="9"/>
    <x v="219"/>
  </r>
  <r>
    <x v="403"/>
    <s v="Abt Electronics"/>
    <x v="1"/>
    <x v="10"/>
    <x v="17"/>
  </r>
  <r>
    <x v="403"/>
    <s v="Abt Electronics"/>
    <x v="1"/>
    <x v="11"/>
    <x v="490"/>
  </r>
  <r>
    <x v="403"/>
    <s v="Abt Electronics"/>
    <x v="1"/>
    <x v="0"/>
    <x v="104"/>
  </r>
  <r>
    <x v="403"/>
    <s v="Abt Electronics"/>
    <x v="1"/>
    <x v="1"/>
    <x v="68"/>
  </r>
  <r>
    <x v="403"/>
    <s v="Abt Electronics"/>
    <x v="1"/>
    <x v="2"/>
    <x v="13"/>
  </r>
  <r>
    <x v="403"/>
    <s v="Abt Electronics"/>
    <x v="1"/>
    <x v="3"/>
    <x v="0"/>
  </r>
  <r>
    <x v="404"/>
    <s v="Forward"/>
    <x v="0"/>
    <x v="0"/>
    <x v="3291"/>
  </r>
  <r>
    <x v="404"/>
    <s v="Forward"/>
    <x v="0"/>
    <x v="1"/>
    <x v="491"/>
  </r>
  <r>
    <x v="404"/>
    <s v="Forward"/>
    <x v="0"/>
    <x v="2"/>
    <x v="20"/>
  </r>
  <r>
    <x v="404"/>
    <s v="Forward"/>
    <x v="0"/>
    <x v="3"/>
    <x v="5"/>
  </r>
  <r>
    <x v="404"/>
    <s v="Forward"/>
    <x v="0"/>
    <x v="4"/>
    <x v="148"/>
  </r>
  <r>
    <x v="404"/>
    <s v="Forward"/>
    <x v="0"/>
    <x v="5"/>
    <x v="0"/>
  </r>
  <r>
    <x v="404"/>
    <s v="Forward"/>
    <x v="0"/>
    <x v="6"/>
    <x v="3"/>
  </r>
  <r>
    <x v="404"/>
    <s v="Forward"/>
    <x v="0"/>
    <x v="7"/>
    <x v="2"/>
  </r>
  <r>
    <x v="404"/>
    <s v="Forward"/>
    <x v="0"/>
    <x v="8"/>
    <x v="24"/>
  </r>
  <r>
    <x v="404"/>
    <s v="Forward"/>
    <x v="0"/>
    <x v="9"/>
    <x v="4"/>
  </r>
  <r>
    <x v="404"/>
    <s v="Forward"/>
    <x v="1"/>
    <x v="10"/>
    <x v="23"/>
  </r>
  <r>
    <x v="404"/>
    <s v="Forward"/>
    <x v="1"/>
    <x v="0"/>
    <x v="1"/>
  </r>
  <r>
    <x v="404"/>
    <s v="Forward"/>
    <x v="1"/>
    <x v="1"/>
    <x v="11"/>
  </r>
  <r>
    <x v="404"/>
    <s v="Forward"/>
    <x v="1"/>
    <x v="2"/>
    <x v="1"/>
  </r>
  <r>
    <x v="405"/>
    <s v="Four Sigmatic"/>
    <x v="0"/>
    <x v="0"/>
    <x v="3292"/>
  </r>
  <r>
    <x v="405"/>
    <s v="Four Sigmatic"/>
    <x v="0"/>
    <x v="1"/>
    <x v="3293"/>
  </r>
  <r>
    <x v="405"/>
    <s v="Four Sigmatic"/>
    <x v="0"/>
    <x v="2"/>
    <x v="3294"/>
  </r>
  <r>
    <x v="405"/>
    <s v="Four Sigmatic"/>
    <x v="0"/>
    <x v="3"/>
    <x v="3295"/>
  </r>
  <r>
    <x v="405"/>
    <s v="Four Sigmatic"/>
    <x v="0"/>
    <x v="4"/>
    <x v="3296"/>
  </r>
  <r>
    <x v="405"/>
    <s v="Four Sigmatic"/>
    <x v="0"/>
    <x v="5"/>
    <x v="3297"/>
  </r>
  <r>
    <x v="405"/>
    <s v="Four Sigmatic"/>
    <x v="0"/>
    <x v="6"/>
    <x v="3298"/>
  </r>
  <r>
    <x v="405"/>
    <s v="Four Sigmatic"/>
    <x v="0"/>
    <x v="7"/>
    <x v="3299"/>
  </r>
  <r>
    <x v="405"/>
    <s v="Four Sigmatic"/>
    <x v="0"/>
    <x v="8"/>
    <x v="3300"/>
  </r>
  <r>
    <x v="405"/>
    <s v="Four Sigmatic"/>
    <x v="0"/>
    <x v="9"/>
    <x v="3301"/>
  </r>
  <r>
    <x v="405"/>
    <s v="Four Sigmatic"/>
    <x v="1"/>
    <x v="10"/>
    <x v="3302"/>
  </r>
  <r>
    <x v="405"/>
    <s v="Four Sigmatic"/>
    <x v="1"/>
    <x v="11"/>
    <x v="3303"/>
  </r>
  <r>
    <x v="405"/>
    <s v="Four Sigmatic"/>
    <x v="1"/>
    <x v="0"/>
    <x v="3304"/>
  </r>
  <r>
    <x v="405"/>
    <s v="Four Sigmatic"/>
    <x v="1"/>
    <x v="1"/>
    <x v="3305"/>
  </r>
  <r>
    <x v="405"/>
    <s v="Four Sigmatic"/>
    <x v="1"/>
    <x v="2"/>
    <x v="3306"/>
  </r>
  <r>
    <x v="405"/>
    <s v="Four Sigmatic"/>
    <x v="1"/>
    <x v="3"/>
    <x v="3307"/>
  </r>
  <r>
    <x v="406"/>
    <s v="Oscar Insurance"/>
    <x v="0"/>
    <x v="0"/>
    <x v="3308"/>
  </r>
  <r>
    <x v="406"/>
    <s v="Oscar Insurance"/>
    <x v="0"/>
    <x v="1"/>
    <x v="3309"/>
  </r>
  <r>
    <x v="406"/>
    <s v="Oscar Insurance"/>
    <x v="0"/>
    <x v="2"/>
    <x v="3310"/>
  </r>
  <r>
    <x v="406"/>
    <s v="Oscar Insurance"/>
    <x v="0"/>
    <x v="3"/>
    <x v="3311"/>
  </r>
  <r>
    <x v="406"/>
    <s v="Oscar Insurance"/>
    <x v="0"/>
    <x v="4"/>
    <x v="3312"/>
  </r>
  <r>
    <x v="406"/>
    <s v="Oscar Insurance"/>
    <x v="0"/>
    <x v="5"/>
    <x v="3313"/>
  </r>
  <r>
    <x v="406"/>
    <s v="Oscar Insurance"/>
    <x v="0"/>
    <x v="6"/>
    <x v="3314"/>
  </r>
  <r>
    <x v="406"/>
    <s v="Oscar Insurance"/>
    <x v="0"/>
    <x v="7"/>
    <x v="3315"/>
  </r>
  <r>
    <x v="406"/>
    <s v="Oscar Insurance"/>
    <x v="0"/>
    <x v="8"/>
    <x v="3316"/>
  </r>
  <r>
    <x v="406"/>
    <s v="Oscar Insurance"/>
    <x v="0"/>
    <x v="9"/>
    <x v="37"/>
  </r>
  <r>
    <x v="406"/>
    <s v="Oscar Insurance"/>
    <x v="1"/>
    <x v="10"/>
    <x v="104"/>
  </r>
  <r>
    <x v="406"/>
    <s v="Oscar Insurance"/>
    <x v="1"/>
    <x v="11"/>
    <x v="69"/>
  </r>
  <r>
    <x v="406"/>
    <s v="Oscar Insurance"/>
    <x v="1"/>
    <x v="0"/>
    <x v="253"/>
  </r>
  <r>
    <x v="406"/>
    <s v="Oscar Insurance"/>
    <x v="1"/>
    <x v="1"/>
    <x v="23"/>
  </r>
  <r>
    <x v="406"/>
    <s v="Oscar Insurance"/>
    <x v="1"/>
    <x v="2"/>
    <x v="11"/>
  </r>
  <r>
    <x v="407"/>
    <s v="Monica and Andy"/>
    <x v="0"/>
    <x v="0"/>
    <x v="3317"/>
  </r>
  <r>
    <x v="407"/>
    <s v="Monica and Andy"/>
    <x v="0"/>
    <x v="1"/>
    <x v="3318"/>
  </r>
  <r>
    <x v="407"/>
    <s v="Monica and Andy"/>
    <x v="0"/>
    <x v="2"/>
    <x v="3319"/>
  </r>
  <r>
    <x v="407"/>
    <s v="Monica and Andy"/>
    <x v="0"/>
    <x v="3"/>
    <x v="3320"/>
  </r>
  <r>
    <x v="407"/>
    <s v="Monica and Andy"/>
    <x v="0"/>
    <x v="4"/>
    <x v="3321"/>
  </r>
  <r>
    <x v="407"/>
    <s v="Monica and Andy"/>
    <x v="0"/>
    <x v="5"/>
    <x v="3322"/>
  </r>
  <r>
    <x v="407"/>
    <s v="Monica and Andy"/>
    <x v="0"/>
    <x v="6"/>
    <x v="3323"/>
  </r>
  <r>
    <x v="407"/>
    <s v="Monica and Andy"/>
    <x v="0"/>
    <x v="7"/>
    <x v="3324"/>
  </r>
  <r>
    <x v="407"/>
    <s v="Monica and Andy"/>
    <x v="0"/>
    <x v="8"/>
    <x v="3325"/>
  </r>
  <r>
    <x v="407"/>
    <s v="Monica and Andy"/>
    <x v="0"/>
    <x v="9"/>
    <x v="1208"/>
  </r>
  <r>
    <x v="407"/>
    <s v="Monica and Andy"/>
    <x v="1"/>
    <x v="10"/>
    <x v="3077"/>
  </r>
  <r>
    <x v="407"/>
    <s v="Monica and Andy"/>
    <x v="1"/>
    <x v="11"/>
    <x v="3326"/>
  </r>
  <r>
    <x v="407"/>
    <s v="Monica and Andy"/>
    <x v="1"/>
    <x v="0"/>
    <x v="3327"/>
  </r>
  <r>
    <x v="407"/>
    <s v="Monica and Andy"/>
    <x v="1"/>
    <x v="2"/>
    <x v="0"/>
  </r>
  <r>
    <x v="408"/>
    <s v="Thinkful"/>
    <x v="0"/>
    <x v="0"/>
    <x v="3328"/>
  </r>
  <r>
    <x v="408"/>
    <s v="Thinkful"/>
    <x v="0"/>
    <x v="1"/>
    <x v="3329"/>
  </r>
  <r>
    <x v="408"/>
    <s v="Thinkful"/>
    <x v="0"/>
    <x v="2"/>
    <x v="3330"/>
  </r>
  <r>
    <x v="408"/>
    <s v="Thinkful"/>
    <x v="0"/>
    <x v="3"/>
    <x v="3331"/>
  </r>
  <r>
    <x v="408"/>
    <s v="Thinkful"/>
    <x v="0"/>
    <x v="4"/>
    <x v="3332"/>
  </r>
  <r>
    <x v="408"/>
    <s v="Thinkful"/>
    <x v="0"/>
    <x v="5"/>
    <x v="3333"/>
  </r>
  <r>
    <x v="408"/>
    <s v="Thinkful"/>
    <x v="0"/>
    <x v="6"/>
    <x v="3334"/>
  </r>
  <r>
    <x v="408"/>
    <s v="Thinkful"/>
    <x v="0"/>
    <x v="7"/>
    <x v="3335"/>
  </r>
  <r>
    <x v="408"/>
    <s v="Thinkful"/>
    <x v="0"/>
    <x v="8"/>
    <x v="3336"/>
  </r>
  <r>
    <x v="408"/>
    <s v="Thinkful"/>
    <x v="0"/>
    <x v="9"/>
    <x v="3337"/>
  </r>
  <r>
    <x v="408"/>
    <s v="Thinkful"/>
    <x v="1"/>
    <x v="10"/>
    <x v="3338"/>
  </r>
  <r>
    <x v="408"/>
    <s v="Thinkful"/>
    <x v="1"/>
    <x v="11"/>
    <x v="3339"/>
  </r>
  <r>
    <x v="408"/>
    <s v="Thinkful"/>
    <x v="1"/>
    <x v="0"/>
    <x v="3340"/>
  </r>
  <r>
    <x v="408"/>
    <s v="Thinkful"/>
    <x v="1"/>
    <x v="1"/>
    <x v="3341"/>
  </r>
  <r>
    <x v="408"/>
    <s v="Thinkful"/>
    <x v="1"/>
    <x v="2"/>
    <x v="3342"/>
  </r>
  <r>
    <x v="408"/>
    <s v="Thinkful"/>
    <x v="1"/>
    <x v="3"/>
    <x v="3343"/>
  </r>
  <r>
    <x v="409"/>
    <s v="PFAFF"/>
    <x v="0"/>
    <x v="0"/>
    <x v="3344"/>
  </r>
  <r>
    <x v="409"/>
    <s v="PFAFF"/>
    <x v="0"/>
    <x v="1"/>
    <x v="3345"/>
  </r>
  <r>
    <x v="409"/>
    <s v="PFAFF"/>
    <x v="0"/>
    <x v="2"/>
    <x v="3346"/>
  </r>
  <r>
    <x v="409"/>
    <s v="PFAFF"/>
    <x v="0"/>
    <x v="3"/>
    <x v="3347"/>
  </r>
  <r>
    <x v="409"/>
    <s v="PFAFF"/>
    <x v="0"/>
    <x v="4"/>
    <x v="3348"/>
  </r>
  <r>
    <x v="409"/>
    <s v="PFAFF"/>
    <x v="0"/>
    <x v="5"/>
    <x v="3349"/>
  </r>
  <r>
    <x v="409"/>
    <s v="PFAFF"/>
    <x v="0"/>
    <x v="6"/>
    <x v="3350"/>
  </r>
  <r>
    <x v="409"/>
    <s v="PFAFF"/>
    <x v="0"/>
    <x v="7"/>
    <x v="3351"/>
  </r>
  <r>
    <x v="409"/>
    <s v="PFAFF"/>
    <x v="0"/>
    <x v="8"/>
    <x v="3352"/>
  </r>
  <r>
    <x v="409"/>
    <s v="PFAFF"/>
    <x v="0"/>
    <x v="9"/>
    <x v="3353"/>
  </r>
  <r>
    <x v="409"/>
    <s v="PFAFF"/>
    <x v="1"/>
    <x v="10"/>
    <x v="3354"/>
  </r>
  <r>
    <x v="409"/>
    <s v="PFAFF"/>
    <x v="1"/>
    <x v="11"/>
    <x v="3355"/>
  </r>
  <r>
    <x v="409"/>
    <s v="PFAFF"/>
    <x v="1"/>
    <x v="0"/>
    <x v="3356"/>
  </r>
  <r>
    <x v="409"/>
    <s v="PFAFF"/>
    <x v="1"/>
    <x v="1"/>
    <x v="3357"/>
  </r>
  <r>
    <x v="409"/>
    <s v="PFAFF"/>
    <x v="1"/>
    <x v="2"/>
    <x v="3358"/>
  </r>
  <r>
    <x v="409"/>
    <s v="PFAFF"/>
    <x v="1"/>
    <x v="3"/>
    <x v="3359"/>
  </r>
  <r>
    <x v="410"/>
    <s v="The RoomPlace"/>
    <x v="0"/>
    <x v="0"/>
    <x v="3360"/>
  </r>
  <r>
    <x v="410"/>
    <s v="The RoomPlace"/>
    <x v="0"/>
    <x v="1"/>
    <x v="3361"/>
  </r>
  <r>
    <x v="410"/>
    <s v="The RoomPlace"/>
    <x v="0"/>
    <x v="2"/>
    <x v="3362"/>
  </r>
  <r>
    <x v="410"/>
    <s v="The RoomPlace"/>
    <x v="0"/>
    <x v="3"/>
    <x v="3363"/>
  </r>
  <r>
    <x v="410"/>
    <s v="The RoomPlace"/>
    <x v="0"/>
    <x v="4"/>
    <x v="3364"/>
  </r>
  <r>
    <x v="410"/>
    <s v="The RoomPlace"/>
    <x v="0"/>
    <x v="5"/>
    <x v="3365"/>
  </r>
  <r>
    <x v="410"/>
    <s v="The RoomPlace"/>
    <x v="0"/>
    <x v="6"/>
    <x v="3366"/>
  </r>
  <r>
    <x v="410"/>
    <s v="The RoomPlace"/>
    <x v="0"/>
    <x v="7"/>
    <x v="3367"/>
  </r>
  <r>
    <x v="410"/>
    <s v="The RoomPlace"/>
    <x v="0"/>
    <x v="8"/>
    <x v="3368"/>
  </r>
  <r>
    <x v="410"/>
    <s v="The RoomPlace"/>
    <x v="0"/>
    <x v="9"/>
    <x v="3369"/>
  </r>
  <r>
    <x v="410"/>
    <s v="The RoomPlace"/>
    <x v="1"/>
    <x v="10"/>
    <x v="3370"/>
  </r>
  <r>
    <x v="410"/>
    <s v="The RoomPlace"/>
    <x v="1"/>
    <x v="11"/>
    <x v="3371"/>
  </r>
  <r>
    <x v="410"/>
    <s v="The RoomPlace"/>
    <x v="1"/>
    <x v="0"/>
    <x v="3372"/>
  </r>
  <r>
    <x v="410"/>
    <s v="The RoomPlace"/>
    <x v="1"/>
    <x v="1"/>
    <x v="3373"/>
  </r>
  <r>
    <x v="410"/>
    <s v="The RoomPlace"/>
    <x v="1"/>
    <x v="2"/>
    <x v="261"/>
  </r>
  <r>
    <x v="410"/>
    <s v="The RoomPlace"/>
    <x v="1"/>
    <x v="3"/>
    <x v="1"/>
  </r>
  <r>
    <x v="411"/>
    <s v="Black Hills and Badlands"/>
    <x v="0"/>
    <x v="0"/>
    <x v="3374"/>
  </r>
  <r>
    <x v="411"/>
    <s v="Black Hills and Badlands"/>
    <x v="0"/>
    <x v="1"/>
    <x v="3375"/>
  </r>
  <r>
    <x v="411"/>
    <s v="Black Hills and Badlands"/>
    <x v="0"/>
    <x v="2"/>
    <x v="3376"/>
  </r>
  <r>
    <x v="411"/>
    <s v="Black Hills and Badlands"/>
    <x v="0"/>
    <x v="3"/>
    <x v="3377"/>
  </r>
  <r>
    <x v="411"/>
    <s v="Black Hills and Badlands"/>
    <x v="0"/>
    <x v="4"/>
    <x v="3378"/>
  </r>
  <r>
    <x v="411"/>
    <s v="Black Hills and Badlands"/>
    <x v="0"/>
    <x v="5"/>
    <x v="3379"/>
  </r>
  <r>
    <x v="411"/>
    <s v="Black Hills and Badlands"/>
    <x v="0"/>
    <x v="6"/>
    <x v="3380"/>
  </r>
  <r>
    <x v="411"/>
    <s v="Black Hills and Badlands"/>
    <x v="0"/>
    <x v="7"/>
    <x v="3381"/>
  </r>
  <r>
    <x v="411"/>
    <s v="Black Hills and Badlands"/>
    <x v="0"/>
    <x v="8"/>
    <x v="3382"/>
  </r>
  <r>
    <x v="411"/>
    <s v="Black Hills and Badlands"/>
    <x v="0"/>
    <x v="9"/>
    <x v="3383"/>
  </r>
  <r>
    <x v="411"/>
    <s v="Black Hills and Badlands"/>
    <x v="1"/>
    <x v="10"/>
    <x v="3384"/>
  </r>
  <r>
    <x v="411"/>
    <s v="Black Hills and Badlands"/>
    <x v="1"/>
    <x v="11"/>
    <x v="3385"/>
  </r>
  <r>
    <x v="411"/>
    <s v="Black Hills and Badlands"/>
    <x v="1"/>
    <x v="0"/>
    <x v="3386"/>
  </r>
  <r>
    <x v="411"/>
    <s v="Black Hills and Badlands"/>
    <x v="1"/>
    <x v="1"/>
    <x v="3387"/>
  </r>
  <r>
    <x v="411"/>
    <s v="Black Hills and Badlands"/>
    <x v="1"/>
    <x v="2"/>
    <x v="3388"/>
  </r>
  <r>
    <x v="411"/>
    <s v="Black Hills and Badlands"/>
    <x v="1"/>
    <x v="3"/>
    <x v="3389"/>
  </r>
  <r>
    <x v="412"/>
    <s v="Smile Direct Club"/>
    <x v="0"/>
    <x v="0"/>
    <x v="3390"/>
  </r>
  <r>
    <x v="412"/>
    <s v="Smile Direct Club"/>
    <x v="0"/>
    <x v="1"/>
    <x v="3391"/>
  </r>
  <r>
    <x v="412"/>
    <s v="Smile Direct Club"/>
    <x v="0"/>
    <x v="2"/>
    <x v="3392"/>
  </r>
  <r>
    <x v="412"/>
    <s v="Smile Direct Club"/>
    <x v="0"/>
    <x v="3"/>
    <x v="3393"/>
  </r>
  <r>
    <x v="412"/>
    <s v="Smile Direct Club"/>
    <x v="0"/>
    <x v="4"/>
    <x v="3394"/>
  </r>
  <r>
    <x v="412"/>
    <s v="Smile Direct Club"/>
    <x v="0"/>
    <x v="5"/>
    <x v="3395"/>
  </r>
  <r>
    <x v="412"/>
    <s v="Smile Direct Club"/>
    <x v="0"/>
    <x v="6"/>
    <x v="3396"/>
  </r>
  <r>
    <x v="412"/>
    <s v="Smile Direct Club"/>
    <x v="0"/>
    <x v="7"/>
    <x v="3397"/>
  </r>
  <r>
    <x v="412"/>
    <s v="Smile Direct Club"/>
    <x v="0"/>
    <x v="8"/>
    <x v="3398"/>
  </r>
  <r>
    <x v="412"/>
    <s v="Smile Direct Club"/>
    <x v="0"/>
    <x v="9"/>
    <x v="3399"/>
  </r>
  <r>
    <x v="412"/>
    <s v="Smile Direct Club"/>
    <x v="1"/>
    <x v="10"/>
    <x v="3400"/>
  </r>
  <r>
    <x v="412"/>
    <s v="Smile Direct Club"/>
    <x v="1"/>
    <x v="11"/>
    <x v="3401"/>
  </r>
  <r>
    <x v="412"/>
    <s v="Smile Direct Club"/>
    <x v="1"/>
    <x v="0"/>
    <x v="3402"/>
  </r>
  <r>
    <x v="412"/>
    <s v="Smile Direct Club"/>
    <x v="1"/>
    <x v="1"/>
    <x v="3403"/>
  </r>
  <r>
    <x v="412"/>
    <s v="Smile Direct Club"/>
    <x v="1"/>
    <x v="2"/>
    <x v="3404"/>
  </r>
  <r>
    <x v="412"/>
    <s v="Smile Direct Club"/>
    <x v="1"/>
    <x v="3"/>
    <x v="3405"/>
  </r>
  <r>
    <x v="413"/>
    <s v="Fanchest"/>
    <x v="0"/>
    <x v="0"/>
    <x v="3406"/>
  </r>
  <r>
    <x v="413"/>
    <s v="Fanchest"/>
    <x v="0"/>
    <x v="1"/>
    <x v="3407"/>
  </r>
  <r>
    <x v="413"/>
    <s v="Fanchest"/>
    <x v="0"/>
    <x v="2"/>
    <x v="3408"/>
  </r>
  <r>
    <x v="413"/>
    <s v="Fanchest"/>
    <x v="0"/>
    <x v="3"/>
    <x v="3409"/>
  </r>
  <r>
    <x v="413"/>
    <s v="Fanchest"/>
    <x v="0"/>
    <x v="4"/>
    <x v="3410"/>
  </r>
  <r>
    <x v="413"/>
    <s v="Fanchest"/>
    <x v="0"/>
    <x v="5"/>
    <x v="3411"/>
  </r>
  <r>
    <x v="413"/>
    <s v="Fanchest"/>
    <x v="0"/>
    <x v="6"/>
    <x v="3412"/>
  </r>
  <r>
    <x v="413"/>
    <s v="Fanchest"/>
    <x v="0"/>
    <x v="7"/>
    <x v="3413"/>
  </r>
  <r>
    <x v="413"/>
    <s v="Fanchest"/>
    <x v="0"/>
    <x v="8"/>
    <x v="3414"/>
  </r>
  <r>
    <x v="413"/>
    <s v="Fanchest"/>
    <x v="0"/>
    <x v="9"/>
    <x v="3415"/>
  </r>
  <r>
    <x v="413"/>
    <s v="Fanchest"/>
    <x v="1"/>
    <x v="10"/>
    <x v="3416"/>
  </r>
  <r>
    <x v="413"/>
    <s v="Fanchest"/>
    <x v="1"/>
    <x v="11"/>
    <x v="3417"/>
  </r>
  <r>
    <x v="413"/>
    <s v="Fanchest"/>
    <x v="1"/>
    <x v="0"/>
    <x v="3418"/>
  </r>
  <r>
    <x v="413"/>
    <s v="Fanchest"/>
    <x v="1"/>
    <x v="1"/>
    <x v="3419"/>
  </r>
  <r>
    <x v="413"/>
    <s v="Fanchest"/>
    <x v="1"/>
    <x v="2"/>
    <x v="24"/>
  </r>
  <r>
    <x v="413"/>
    <s v="Fanchest"/>
    <x v="1"/>
    <x v="3"/>
    <x v="1"/>
  </r>
  <r>
    <x v="414"/>
    <s v="Bay Alarm Medical"/>
    <x v="0"/>
    <x v="0"/>
    <x v="3420"/>
  </r>
  <r>
    <x v="414"/>
    <s v="Bay Alarm Medical"/>
    <x v="0"/>
    <x v="1"/>
    <x v="3421"/>
  </r>
  <r>
    <x v="414"/>
    <s v="Bay Alarm Medical"/>
    <x v="0"/>
    <x v="2"/>
    <x v="3422"/>
  </r>
  <r>
    <x v="414"/>
    <s v="Bay Alarm Medical"/>
    <x v="0"/>
    <x v="3"/>
    <x v="3423"/>
  </r>
  <r>
    <x v="414"/>
    <s v="Bay Alarm Medical"/>
    <x v="0"/>
    <x v="4"/>
    <x v="3424"/>
  </r>
  <r>
    <x v="414"/>
    <s v="Bay Alarm Medical"/>
    <x v="0"/>
    <x v="5"/>
    <x v="3425"/>
  </r>
  <r>
    <x v="414"/>
    <s v="Bay Alarm Medical"/>
    <x v="0"/>
    <x v="6"/>
    <x v="3426"/>
  </r>
  <r>
    <x v="414"/>
    <s v="Bay Alarm Medical"/>
    <x v="0"/>
    <x v="7"/>
    <x v="3427"/>
  </r>
  <r>
    <x v="414"/>
    <s v="Bay Alarm Medical"/>
    <x v="0"/>
    <x v="8"/>
    <x v="3428"/>
  </r>
  <r>
    <x v="414"/>
    <s v="Bay Alarm Medical"/>
    <x v="0"/>
    <x v="9"/>
    <x v="3429"/>
  </r>
  <r>
    <x v="414"/>
    <s v="Bay Alarm Medical"/>
    <x v="1"/>
    <x v="10"/>
    <x v="3430"/>
  </r>
  <r>
    <x v="414"/>
    <s v="Bay Alarm Medical"/>
    <x v="1"/>
    <x v="11"/>
    <x v="3431"/>
  </r>
  <r>
    <x v="414"/>
    <s v="Bay Alarm Medical"/>
    <x v="1"/>
    <x v="0"/>
    <x v="3432"/>
  </r>
  <r>
    <x v="414"/>
    <s v="Bay Alarm Medical"/>
    <x v="1"/>
    <x v="1"/>
    <x v="3433"/>
  </r>
  <r>
    <x v="414"/>
    <s v="Bay Alarm Medical"/>
    <x v="1"/>
    <x v="2"/>
    <x v="3434"/>
  </r>
  <r>
    <x v="414"/>
    <s v="Bay Alarm Medical"/>
    <x v="1"/>
    <x v="3"/>
    <x v="3435"/>
  </r>
  <r>
    <x v="415"/>
    <s v="Korres"/>
    <x v="0"/>
    <x v="0"/>
    <x v="3436"/>
  </r>
  <r>
    <x v="415"/>
    <s v="Korres"/>
    <x v="0"/>
    <x v="1"/>
    <x v="3437"/>
  </r>
  <r>
    <x v="415"/>
    <s v="Korres"/>
    <x v="0"/>
    <x v="2"/>
    <x v="3438"/>
  </r>
  <r>
    <x v="415"/>
    <s v="Korres"/>
    <x v="0"/>
    <x v="3"/>
    <x v="3439"/>
  </r>
  <r>
    <x v="415"/>
    <s v="Korres"/>
    <x v="0"/>
    <x v="4"/>
    <x v="3440"/>
  </r>
  <r>
    <x v="415"/>
    <s v="Korres"/>
    <x v="0"/>
    <x v="5"/>
    <x v="3441"/>
  </r>
  <r>
    <x v="415"/>
    <s v="Korres"/>
    <x v="0"/>
    <x v="6"/>
    <x v="3442"/>
  </r>
  <r>
    <x v="415"/>
    <s v="Korres"/>
    <x v="0"/>
    <x v="7"/>
    <x v="3443"/>
  </r>
  <r>
    <x v="415"/>
    <s v="Korres"/>
    <x v="0"/>
    <x v="8"/>
    <x v="3444"/>
  </r>
  <r>
    <x v="415"/>
    <s v="Korres"/>
    <x v="0"/>
    <x v="9"/>
    <x v="3445"/>
  </r>
  <r>
    <x v="415"/>
    <s v="Korres"/>
    <x v="1"/>
    <x v="10"/>
    <x v="3446"/>
  </r>
  <r>
    <x v="415"/>
    <s v="Korres"/>
    <x v="1"/>
    <x v="11"/>
    <x v="3447"/>
  </r>
  <r>
    <x v="415"/>
    <s v="Korres"/>
    <x v="1"/>
    <x v="0"/>
    <x v="3448"/>
  </r>
  <r>
    <x v="415"/>
    <s v="Korres"/>
    <x v="1"/>
    <x v="1"/>
    <x v="3449"/>
  </r>
  <r>
    <x v="415"/>
    <s v="Korres"/>
    <x v="1"/>
    <x v="2"/>
    <x v="206"/>
  </r>
  <r>
    <x v="415"/>
    <s v="Korres"/>
    <x v="1"/>
    <x v="3"/>
    <x v="12"/>
  </r>
  <r>
    <x v="416"/>
    <s v="Remitly"/>
    <x v="0"/>
    <x v="0"/>
    <x v="3450"/>
  </r>
  <r>
    <x v="416"/>
    <s v="Remitly"/>
    <x v="0"/>
    <x v="1"/>
    <x v="3451"/>
  </r>
  <r>
    <x v="416"/>
    <s v="Remitly"/>
    <x v="0"/>
    <x v="2"/>
    <x v="3452"/>
  </r>
  <r>
    <x v="416"/>
    <s v="Remitly"/>
    <x v="0"/>
    <x v="3"/>
    <x v="435"/>
  </r>
  <r>
    <x v="416"/>
    <s v="Remitly"/>
    <x v="0"/>
    <x v="4"/>
    <x v="1482"/>
  </r>
  <r>
    <x v="416"/>
    <s v="Remitly"/>
    <x v="0"/>
    <x v="5"/>
    <x v="260"/>
  </r>
  <r>
    <x v="416"/>
    <s v="Remitly"/>
    <x v="0"/>
    <x v="6"/>
    <x v="21"/>
  </r>
  <r>
    <x v="416"/>
    <s v="Remitly"/>
    <x v="0"/>
    <x v="7"/>
    <x v="37"/>
  </r>
  <r>
    <x v="416"/>
    <s v="Remitly"/>
    <x v="0"/>
    <x v="8"/>
    <x v="258"/>
  </r>
  <r>
    <x v="416"/>
    <s v="Remitly"/>
    <x v="0"/>
    <x v="9"/>
    <x v="490"/>
  </r>
  <r>
    <x v="416"/>
    <s v="Remitly"/>
    <x v="1"/>
    <x v="10"/>
    <x v="20"/>
  </r>
  <r>
    <x v="416"/>
    <s v="Remitly"/>
    <x v="1"/>
    <x v="11"/>
    <x v="69"/>
  </r>
  <r>
    <x v="416"/>
    <s v="Remitly"/>
    <x v="1"/>
    <x v="0"/>
    <x v="69"/>
  </r>
  <r>
    <x v="416"/>
    <s v="Remitly"/>
    <x v="1"/>
    <x v="1"/>
    <x v="103"/>
  </r>
  <r>
    <x v="416"/>
    <s v="Remitly"/>
    <x v="1"/>
    <x v="2"/>
    <x v="23"/>
  </r>
  <r>
    <x v="417"/>
    <s v="Ralph Lauren"/>
    <x v="0"/>
    <x v="0"/>
    <x v="3453"/>
  </r>
  <r>
    <x v="417"/>
    <s v="Ralph Lauren"/>
    <x v="0"/>
    <x v="1"/>
    <x v="3454"/>
  </r>
  <r>
    <x v="417"/>
    <s v="Ralph Lauren"/>
    <x v="0"/>
    <x v="2"/>
    <x v="3455"/>
  </r>
  <r>
    <x v="417"/>
    <s v="Ralph Lauren"/>
    <x v="0"/>
    <x v="3"/>
    <x v="3456"/>
  </r>
  <r>
    <x v="417"/>
    <s v="Ralph Lauren"/>
    <x v="0"/>
    <x v="4"/>
    <x v="3457"/>
  </r>
  <r>
    <x v="417"/>
    <s v="Ralph Lauren"/>
    <x v="0"/>
    <x v="5"/>
    <x v="3458"/>
  </r>
  <r>
    <x v="417"/>
    <s v="Ralph Lauren"/>
    <x v="0"/>
    <x v="6"/>
    <x v="3459"/>
  </r>
  <r>
    <x v="417"/>
    <s v="Ralph Lauren"/>
    <x v="0"/>
    <x v="7"/>
    <x v="3460"/>
  </r>
  <r>
    <x v="417"/>
    <s v="Ralph Lauren"/>
    <x v="0"/>
    <x v="8"/>
    <x v="3461"/>
  </r>
  <r>
    <x v="417"/>
    <s v="Ralph Lauren"/>
    <x v="0"/>
    <x v="9"/>
    <x v="3462"/>
  </r>
  <r>
    <x v="417"/>
    <s v="Ralph Lauren"/>
    <x v="1"/>
    <x v="10"/>
    <x v="3463"/>
  </r>
  <r>
    <x v="417"/>
    <s v="Ralph Lauren"/>
    <x v="1"/>
    <x v="11"/>
    <x v="3464"/>
  </r>
  <r>
    <x v="417"/>
    <s v="Ralph Lauren"/>
    <x v="1"/>
    <x v="0"/>
    <x v="3465"/>
  </r>
  <r>
    <x v="417"/>
    <s v="Ralph Lauren"/>
    <x v="1"/>
    <x v="1"/>
    <x v="3466"/>
  </r>
  <r>
    <x v="417"/>
    <s v="Ralph Lauren"/>
    <x v="1"/>
    <x v="2"/>
    <x v="3467"/>
  </r>
  <r>
    <x v="417"/>
    <s v="Ralph Lauren"/>
    <x v="1"/>
    <x v="3"/>
    <x v="3468"/>
  </r>
  <r>
    <x v="418"/>
    <s v="Signet - Kay"/>
    <x v="0"/>
    <x v="0"/>
    <x v="3469"/>
  </r>
  <r>
    <x v="418"/>
    <s v="Signet - Kay"/>
    <x v="0"/>
    <x v="1"/>
    <x v="3470"/>
  </r>
  <r>
    <x v="418"/>
    <s v="Signet - Kay"/>
    <x v="0"/>
    <x v="2"/>
    <x v="3471"/>
  </r>
  <r>
    <x v="418"/>
    <s v="Signet - Kay"/>
    <x v="0"/>
    <x v="3"/>
    <x v="3472"/>
  </r>
  <r>
    <x v="418"/>
    <s v="Signet - Kay"/>
    <x v="0"/>
    <x v="4"/>
    <x v="3473"/>
  </r>
  <r>
    <x v="418"/>
    <s v="Signet - Kay"/>
    <x v="0"/>
    <x v="5"/>
    <x v="3474"/>
  </r>
  <r>
    <x v="418"/>
    <s v="Signet - Kay"/>
    <x v="0"/>
    <x v="6"/>
    <x v="3475"/>
  </r>
  <r>
    <x v="418"/>
    <s v="Signet - Kay"/>
    <x v="0"/>
    <x v="7"/>
    <x v="3476"/>
  </r>
  <r>
    <x v="418"/>
    <s v="Signet - Kay"/>
    <x v="0"/>
    <x v="8"/>
    <x v="3477"/>
  </r>
  <r>
    <x v="418"/>
    <s v="Signet - Kay"/>
    <x v="0"/>
    <x v="9"/>
    <x v="3478"/>
  </r>
  <r>
    <x v="418"/>
    <s v="Signet - Kay"/>
    <x v="1"/>
    <x v="10"/>
    <x v="3479"/>
  </r>
  <r>
    <x v="418"/>
    <s v="Signet - Kay"/>
    <x v="1"/>
    <x v="11"/>
    <x v="3480"/>
  </r>
  <r>
    <x v="418"/>
    <s v="Signet - Kay"/>
    <x v="1"/>
    <x v="0"/>
    <x v="3481"/>
  </r>
  <r>
    <x v="418"/>
    <s v="Signet - Kay"/>
    <x v="1"/>
    <x v="1"/>
    <x v="3482"/>
  </r>
  <r>
    <x v="418"/>
    <s v="Signet - Kay"/>
    <x v="1"/>
    <x v="2"/>
    <x v="3483"/>
  </r>
  <r>
    <x v="418"/>
    <s v="Signet - Kay"/>
    <x v="1"/>
    <x v="3"/>
    <x v="3484"/>
  </r>
  <r>
    <x v="419"/>
    <s v="LD Products"/>
    <x v="0"/>
    <x v="0"/>
    <x v="3485"/>
  </r>
  <r>
    <x v="419"/>
    <s v="LD Products"/>
    <x v="0"/>
    <x v="1"/>
    <x v="3486"/>
  </r>
  <r>
    <x v="419"/>
    <s v="LD Products"/>
    <x v="0"/>
    <x v="2"/>
    <x v="3487"/>
  </r>
  <r>
    <x v="419"/>
    <s v="LD Products"/>
    <x v="0"/>
    <x v="3"/>
    <x v="3488"/>
  </r>
  <r>
    <x v="419"/>
    <s v="LD Products"/>
    <x v="0"/>
    <x v="4"/>
    <x v="3489"/>
  </r>
  <r>
    <x v="419"/>
    <s v="LD Products"/>
    <x v="0"/>
    <x v="5"/>
    <x v="3490"/>
  </r>
  <r>
    <x v="419"/>
    <s v="LD Products"/>
    <x v="0"/>
    <x v="6"/>
    <x v="3491"/>
  </r>
  <r>
    <x v="419"/>
    <s v="LD Products"/>
    <x v="0"/>
    <x v="7"/>
    <x v="3492"/>
  </r>
  <r>
    <x v="419"/>
    <s v="LD Products"/>
    <x v="0"/>
    <x v="8"/>
    <x v="3493"/>
  </r>
  <r>
    <x v="419"/>
    <s v="LD Products"/>
    <x v="0"/>
    <x v="9"/>
    <x v="3494"/>
  </r>
  <r>
    <x v="419"/>
    <s v="LD Products"/>
    <x v="1"/>
    <x v="10"/>
    <x v="3495"/>
  </r>
  <r>
    <x v="419"/>
    <s v="LD Products"/>
    <x v="1"/>
    <x v="11"/>
    <x v="3496"/>
  </r>
  <r>
    <x v="419"/>
    <s v="LD Products"/>
    <x v="1"/>
    <x v="0"/>
    <x v="3497"/>
  </r>
  <r>
    <x v="419"/>
    <s v="LD Products"/>
    <x v="1"/>
    <x v="1"/>
    <x v="3498"/>
  </r>
  <r>
    <x v="419"/>
    <s v="LD Products"/>
    <x v="1"/>
    <x v="2"/>
    <x v="3499"/>
  </r>
  <r>
    <x v="419"/>
    <s v="LD Products"/>
    <x v="1"/>
    <x v="3"/>
    <x v="3500"/>
  </r>
  <r>
    <x v="420"/>
    <s v="Go ReadyMade"/>
    <x v="0"/>
    <x v="0"/>
    <x v="23"/>
  </r>
  <r>
    <x v="421"/>
    <s v="Yoga International"/>
    <x v="0"/>
    <x v="0"/>
    <x v="58"/>
  </r>
  <r>
    <x v="421"/>
    <s v="Yoga International"/>
    <x v="0"/>
    <x v="1"/>
    <x v="1376"/>
  </r>
  <r>
    <x v="421"/>
    <s v="Yoga International"/>
    <x v="0"/>
    <x v="2"/>
    <x v="53"/>
  </r>
  <r>
    <x v="421"/>
    <s v="Yoga International"/>
    <x v="0"/>
    <x v="3"/>
    <x v="13"/>
  </r>
  <r>
    <x v="421"/>
    <s v="Yoga International"/>
    <x v="0"/>
    <x v="4"/>
    <x v="148"/>
  </r>
  <r>
    <x v="421"/>
    <s v="Yoga International"/>
    <x v="0"/>
    <x v="5"/>
    <x v="24"/>
  </r>
  <r>
    <x v="421"/>
    <s v="Yoga International"/>
    <x v="0"/>
    <x v="6"/>
    <x v="2"/>
  </r>
  <r>
    <x v="421"/>
    <s v="Yoga International"/>
    <x v="0"/>
    <x v="7"/>
    <x v="1"/>
  </r>
  <r>
    <x v="421"/>
    <s v="Yoga International"/>
    <x v="0"/>
    <x v="8"/>
    <x v="0"/>
  </r>
  <r>
    <x v="421"/>
    <s v="Yoga International"/>
    <x v="1"/>
    <x v="10"/>
    <x v="2"/>
  </r>
  <r>
    <x v="421"/>
    <s v="Yoga International"/>
    <x v="1"/>
    <x v="11"/>
    <x v="23"/>
  </r>
  <r>
    <x v="421"/>
    <s v="Yoga International"/>
    <x v="1"/>
    <x v="0"/>
    <x v="1"/>
  </r>
  <r>
    <x v="421"/>
    <s v="Yoga International"/>
    <x v="1"/>
    <x v="1"/>
    <x v="1"/>
  </r>
  <r>
    <x v="421"/>
    <s v="Yoga International"/>
    <x v="1"/>
    <x v="2"/>
    <x v="2"/>
  </r>
  <r>
    <x v="422"/>
    <s v="Allergy Buyers Club"/>
    <x v="0"/>
    <x v="0"/>
    <x v="3501"/>
  </r>
  <r>
    <x v="422"/>
    <s v="Allergy Buyers Club"/>
    <x v="0"/>
    <x v="1"/>
    <x v="3502"/>
  </r>
  <r>
    <x v="422"/>
    <s v="Allergy Buyers Club"/>
    <x v="0"/>
    <x v="2"/>
    <x v="3503"/>
  </r>
  <r>
    <x v="422"/>
    <s v="Allergy Buyers Club"/>
    <x v="0"/>
    <x v="3"/>
    <x v="3504"/>
  </r>
  <r>
    <x v="422"/>
    <s v="Allergy Buyers Club"/>
    <x v="0"/>
    <x v="4"/>
    <x v="3505"/>
  </r>
  <r>
    <x v="422"/>
    <s v="Allergy Buyers Club"/>
    <x v="0"/>
    <x v="5"/>
    <x v="3506"/>
  </r>
  <r>
    <x v="422"/>
    <s v="Allergy Buyers Club"/>
    <x v="0"/>
    <x v="6"/>
    <x v="3507"/>
  </r>
  <r>
    <x v="422"/>
    <s v="Allergy Buyers Club"/>
    <x v="0"/>
    <x v="7"/>
    <x v="3508"/>
  </r>
  <r>
    <x v="422"/>
    <s v="Allergy Buyers Club"/>
    <x v="0"/>
    <x v="8"/>
    <x v="3509"/>
  </r>
  <r>
    <x v="422"/>
    <s v="Allergy Buyers Club"/>
    <x v="0"/>
    <x v="9"/>
    <x v="3510"/>
  </r>
  <r>
    <x v="422"/>
    <s v="Allergy Buyers Club"/>
    <x v="1"/>
    <x v="10"/>
    <x v="3511"/>
  </r>
  <r>
    <x v="422"/>
    <s v="Allergy Buyers Club"/>
    <x v="1"/>
    <x v="11"/>
    <x v="3512"/>
  </r>
  <r>
    <x v="422"/>
    <s v="Allergy Buyers Club"/>
    <x v="1"/>
    <x v="0"/>
    <x v="3513"/>
  </r>
  <r>
    <x v="422"/>
    <s v="Allergy Buyers Club"/>
    <x v="1"/>
    <x v="1"/>
    <x v="3514"/>
  </r>
  <r>
    <x v="422"/>
    <s v="Allergy Buyers Club"/>
    <x v="1"/>
    <x v="2"/>
    <x v="3515"/>
  </r>
  <r>
    <x v="422"/>
    <s v="Allergy Buyers Club"/>
    <x v="1"/>
    <x v="3"/>
    <x v="3516"/>
  </r>
  <r>
    <x v="423"/>
    <s v="Hello Medicare"/>
    <x v="0"/>
    <x v="0"/>
    <x v="3517"/>
  </r>
  <r>
    <x v="423"/>
    <s v="Hello Medicare"/>
    <x v="0"/>
    <x v="1"/>
    <x v="3518"/>
  </r>
  <r>
    <x v="423"/>
    <s v="Hello Medicare"/>
    <x v="0"/>
    <x v="2"/>
    <x v="3519"/>
  </r>
  <r>
    <x v="423"/>
    <s v="Hello Medicare"/>
    <x v="0"/>
    <x v="3"/>
    <x v="3520"/>
  </r>
  <r>
    <x v="423"/>
    <s v="Hello Medicare"/>
    <x v="0"/>
    <x v="4"/>
    <x v="3521"/>
  </r>
  <r>
    <x v="423"/>
    <s v="Hello Medicare"/>
    <x v="0"/>
    <x v="5"/>
    <x v="3522"/>
  </r>
  <r>
    <x v="423"/>
    <s v="Hello Medicare"/>
    <x v="0"/>
    <x v="6"/>
    <x v="3523"/>
  </r>
  <r>
    <x v="423"/>
    <s v="Hello Medicare"/>
    <x v="0"/>
    <x v="7"/>
    <x v="3524"/>
  </r>
  <r>
    <x v="423"/>
    <s v="Hello Medicare"/>
    <x v="0"/>
    <x v="8"/>
    <x v="3525"/>
  </r>
  <r>
    <x v="423"/>
    <s v="Hello Medicare"/>
    <x v="0"/>
    <x v="9"/>
    <x v="3526"/>
  </r>
  <r>
    <x v="423"/>
    <s v="Hello Medicare"/>
    <x v="1"/>
    <x v="10"/>
    <x v="3527"/>
  </r>
  <r>
    <x v="423"/>
    <s v="Hello Medicare"/>
    <x v="1"/>
    <x v="11"/>
    <x v="3528"/>
  </r>
  <r>
    <x v="423"/>
    <s v="Hello Medicare"/>
    <x v="1"/>
    <x v="0"/>
    <x v="3529"/>
  </r>
  <r>
    <x v="423"/>
    <s v="Hello Medicare"/>
    <x v="1"/>
    <x v="1"/>
    <x v="3530"/>
  </r>
  <r>
    <x v="423"/>
    <s v="Hello Medicare"/>
    <x v="1"/>
    <x v="2"/>
    <x v="3531"/>
  </r>
  <r>
    <x v="423"/>
    <s v="Hello Medicare"/>
    <x v="1"/>
    <x v="3"/>
    <x v="3532"/>
  </r>
  <r>
    <x v="424"/>
    <s v="Whistle"/>
    <x v="0"/>
    <x v="0"/>
    <x v="3533"/>
  </r>
  <r>
    <x v="424"/>
    <s v="Whistle"/>
    <x v="0"/>
    <x v="1"/>
    <x v="3534"/>
  </r>
  <r>
    <x v="424"/>
    <s v="Whistle"/>
    <x v="0"/>
    <x v="2"/>
    <x v="3535"/>
  </r>
  <r>
    <x v="424"/>
    <s v="Whistle"/>
    <x v="0"/>
    <x v="3"/>
    <x v="3536"/>
  </r>
  <r>
    <x v="424"/>
    <s v="Whistle"/>
    <x v="0"/>
    <x v="4"/>
    <x v="3537"/>
  </r>
  <r>
    <x v="424"/>
    <s v="Whistle"/>
    <x v="0"/>
    <x v="5"/>
    <x v="3538"/>
  </r>
  <r>
    <x v="424"/>
    <s v="Whistle"/>
    <x v="0"/>
    <x v="6"/>
    <x v="3539"/>
  </r>
  <r>
    <x v="424"/>
    <s v="Whistle"/>
    <x v="0"/>
    <x v="7"/>
    <x v="3540"/>
  </r>
  <r>
    <x v="424"/>
    <s v="Whistle"/>
    <x v="0"/>
    <x v="8"/>
    <x v="3541"/>
  </r>
  <r>
    <x v="424"/>
    <s v="Whistle"/>
    <x v="0"/>
    <x v="9"/>
    <x v="3542"/>
  </r>
  <r>
    <x v="424"/>
    <s v="Whistle"/>
    <x v="1"/>
    <x v="10"/>
    <x v="3543"/>
  </r>
  <r>
    <x v="424"/>
    <s v="Whistle"/>
    <x v="1"/>
    <x v="11"/>
    <x v="3544"/>
  </r>
  <r>
    <x v="424"/>
    <s v="Whistle"/>
    <x v="1"/>
    <x v="0"/>
    <x v="3545"/>
  </r>
  <r>
    <x v="424"/>
    <s v="Whistle"/>
    <x v="1"/>
    <x v="1"/>
    <x v="3546"/>
  </r>
  <r>
    <x v="424"/>
    <s v="Whistle"/>
    <x v="1"/>
    <x v="2"/>
    <x v="3547"/>
  </r>
  <r>
    <x v="424"/>
    <s v="Whistle"/>
    <x v="1"/>
    <x v="3"/>
    <x v="3548"/>
  </r>
  <r>
    <x v="425"/>
    <s v="Native"/>
    <x v="0"/>
    <x v="0"/>
    <x v="3549"/>
  </r>
  <r>
    <x v="425"/>
    <s v="Native"/>
    <x v="0"/>
    <x v="1"/>
    <x v="3550"/>
  </r>
  <r>
    <x v="425"/>
    <s v="Native"/>
    <x v="0"/>
    <x v="2"/>
    <x v="3551"/>
  </r>
  <r>
    <x v="425"/>
    <s v="Native"/>
    <x v="0"/>
    <x v="3"/>
    <x v="3552"/>
  </r>
  <r>
    <x v="425"/>
    <s v="Native"/>
    <x v="0"/>
    <x v="4"/>
    <x v="3553"/>
  </r>
  <r>
    <x v="425"/>
    <s v="Native"/>
    <x v="0"/>
    <x v="5"/>
    <x v="3554"/>
  </r>
  <r>
    <x v="425"/>
    <s v="Native"/>
    <x v="0"/>
    <x v="6"/>
    <x v="3555"/>
  </r>
  <r>
    <x v="425"/>
    <s v="Native"/>
    <x v="0"/>
    <x v="7"/>
    <x v="3556"/>
  </r>
  <r>
    <x v="425"/>
    <s v="Native"/>
    <x v="0"/>
    <x v="8"/>
    <x v="3557"/>
  </r>
  <r>
    <x v="425"/>
    <s v="Native"/>
    <x v="0"/>
    <x v="9"/>
    <x v="3558"/>
  </r>
  <r>
    <x v="425"/>
    <s v="Native"/>
    <x v="1"/>
    <x v="10"/>
    <x v="3559"/>
  </r>
  <r>
    <x v="425"/>
    <s v="Native"/>
    <x v="1"/>
    <x v="11"/>
    <x v="3560"/>
  </r>
  <r>
    <x v="425"/>
    <s v="Native"/>
    <x v="1"/>
    <x v="0"/>
    <x v="3561"/>
  </r>
  <r>
    <x v="425"/>
    <s v="Native"/>
    <x v="1"/>
    <x v="1"/>
    <x v="3562"/>
  </r>
  <r>
    <x v="425"/>
    <s v="Native"/>
    <x v="1"/>
    <x v="2"/>
    <x v="3563"/>
  </r>
  <r>
    <x v="425"/>
    <s v="Native"/>
    <x v="1"/>
    <x v="3"/>
    <x v="3564"/>
  </r>
  <r>
    <x v="426"/>
    <s v="Blue Bottle"/>
    <x v="0"/>
    <x v="0"/>
    <x v="3565"/>
  </r>
  <r>
    <x v="426"/>
    <s v="Blue Bottle"/>
    <x v="0"/>
    <x v="1"/>
    <x v="3566"/>
  </r>
  <r>
    <x v="426"/>
    <s v="Blue Bottle"/>
    <x v="0"/>
    <x v="2"/>
    <x v="3567"/>
  </r>
  <r>
    <x v="426"/>
    <s v="Blue Bottle"/>
    <x v="0"/>
    <x v="3"/>
    <x v="3568"/>
  </r>
  <r>
    <x v="426"/>
    <s v="Blue Bottle"/>
    <x v="0"/>
    <x v="4"/>
    <x v="3569"/>
  </r>
  <r>
    <x v="426"/>
    <s v="Blue Bottle"/>
    <x v="0"/>
    <x v="5"/>
    <x v="3570"/>
  </r>
  <r>
    <x v="426"/>
    <s v="Blue Bottle"/>
    <x v="0"/>
    <x v="6"/>
    <x v="3571"/>
  </r>
  <r>
    <x v="426"/>
    <s v="Blue Bottle"/>
    <x v="0"/>
    <x v="7"/>
    <x v="3572"/>
  </r>
  <r>
    <x v="426"/>
    <s v="Blue Bottle"/>
    <x v="0"/>
    <x v="8"/>
    <x v="3573"/>
  </r>
  <r>
    <x v="426"/>
    <s v="Blue Bottle"/>
    <x v="0"/>
    <x v="9"/>
    <x v="3574"/>
  </r>
  <r>
    <x v="426"/>
    <s v="Blue Bottle"/>
    <x v="1"/>
    <x v="10"/>
    <x v="3575"/>
  </r>
  <r>
    <x v="426"/>
    <s v="Blue Bottle"/>
    <x v="1"/>
    <x v="11"/>
    <x v="3576"/>
  </r>
  <r>
    <x v="426"/>
    <s v="Blue Bottle"/>
    <x v="1"/>
    <x v="0"/>
    <x v="3577"/>
  </r>
  <r>
    <x v="426"/>
    <s v="Blue Bottle"/>
    <x v="1"/>
    <x v="1"/>
    <x v="3578"/>
  </r>
  <r>
    <x v="426"/>
    <s v="Blue Bottle"/>
    <x v="1"/>
    <x v="2"/>
    <x v="3579"/>
  </r>
  <r>
    <x v="426"/>
    <s v="Blue Bottle"/>
    <x v="1"/>
    <x v="3"/>
    <x v="3580"/>
  </r>
  <r>
    <x v="427"/>
    <s v="Purchasing Power"/>
    <x v="0"/>
    <x v="0"/>
    <x v="3581"/>
  </r>
  <r>
    <x v="427"/>
    <s v="Purchasing Power"/>
    <x v="0"/>
    <x v="1"/>
    <x v="3582"/>
  </r>
  <r>
    <x v="427"/>
    <s v="Purchasing Power"/>
    <x v="0"/>
    <x v="2"/>
    <x v="3583"/>
  </r>
  <r>
    <x v="427"/>
    <s v="Purchasing Power"/>
    <x v="0"/>
    <x v="3"/>
    <x v="3584"/>
  </r>
  <r>
    <x v="427"/>
    <s v="Purchasing Power"/>
    <x v="0"/>
    <x v="4"/>
    <x v="3585"/>
  </r>
  <r>
    <x v="427"/>
    <s v="Purchasing Power"/>
    <x v="0"/>
    <x v="5"/>
    <x v="3586"/>
  </r>
  <r>
    <x v="427"/>
    <s v="Purchasing Power"/>
    <x v="0"/>
    <x v="6"/>
    <x v="3587"/>
  </r>
  <r>
    <x v="427"/>
    <s v="Purchasing Power"/>
    <x v="0"/>
    <x v="7"/>
    <x v="3588"/>
  </r>
  <r>
    <x v="427"/>
    <s v="Purchasing Power"/>
    <x v="0"/>
    <x v="8"/>
    <x v="3589"/>
  </r>
  <r>
    <x v="427"/>
    <s v="Purchasing Power"/>
    <x v="0"/>
    <x v="9"/>
    <x v="3590"/>
  </r>
  <r>
    <x v="427"/>
    <s v="Purchasing Power"/>
    <x v="1"/>
    <x v="10"/>
    <x v="3591"/>
  </r>
  <r>
    <x v="427"/>
    <s v="Purchasing Power"/>
    <x v="1"/>
    <x v="11"/>
    <x v="3592"/>
  </r>
  <r>
    <x v="427"/>
    <s v="Purchasing Power"/>
    <x v="1"/>
    <x v="0"/>
    <x v="3593"/>
  </r>
  <r>
    <x v="427"/>
    <s v="Purchasing Power"/>
    <x v="1"/>
    <x v="1"/>
    <x v="3594"/>
  </r>
  <r>
    <x v="427"/>
    <s v="Purchasing Power"/>
    <x v="1"/>
    <x v="2"/>
    <x v="3595"/>
  </r>
  <r>
    <x v="427"/>
    <s v="Purchasing Power"/>
    <x v="1"/>
    <x v="3"/>
    <x v="2987"/>
  </r>
  <r>
    <x v="428"/>
    <s v="Textron"/>
    <x v="0"/>
    <x v="0"/>
    <x v="3596"/>
  </r>
  <r>
    <x v="428"/>
    <s v="Textron"/>
    <x v="0"/>
    <x v="1"/>
    <x v="3597"/>
  </r>
  <r>
    <x v="428"/>
    <s v="Textron"/>
    <x v="0"/>
    <x v="2"/>
    <x v="3598"/>
  </r>
  <r>
    <x v="428"/>
    <s v="Textron"/>
    <x v="0"/>
    <x v="3"/>
    <x v="601"/>
  </r>
  <r>
    <x v="428"/>
    <s v="Textron"/>
    <x v="0"/>
    <x v="4"/>
    <x v="1483"/>
  </r>
  <r>
    <x v="428"/>
    <s v="Textron"/>
    <x v="0"/>
    <x v="5"/>
    <x v="257"/>
  </r>
  <r>
    <x v="428"/>
    <s v="Textron"/>
    <x v="0"/>
    <x v="6"/>
    <x v="1358"/>
  </r>
  <r>
    <x v="428"/>
    <s v="Textron"/>
    <x v="0"/>
    <x v="7"/>
    <x v="715"/>
  </r>
  <r>
    <x v="428"/>
    <s v="Textron"/>
    <x v="0"/>
    <x v="8"/>
    <x v="640"/>
  </r>
  <r>
    <x v="428"/>
    <s v="Textron"/>
    <x v="0"/>
    <x v="9"/>
    <x v="489"/>
  </r>
  <r>
    <x v="428"/>
    <s v="Textron"/>
    <x v="1"/>
    <x v="10"/>
    <x v="260"/>
  </r>
  <r>
    <x v="428"/>
    <s v="Textron"/>
    <x v="1"/>
    <x v="11"/>
    <x v="35"/>
  </r>
  <r>
    <x v="428"/>
    <s v="Textron"/>
    <x v="1"/>
    <x v="0"/>
    <x v="90"/>
  </r>
  <r>
    <x v="428"/>
    <s v="Textron"/>
    <x v="1"/>
    <x v="1"/>
    <x v="220"/>
  </r>
  <r>
    <x v="428"/>
    <s v="Textron"/>
    <x v="1"/>
    <x v="2"/>
    <x v="68"/>
  </r>
  <r>
    <x v="429"/>
    <s v="Of A Kind"/>
    <x v="0"/>
    <x v="0"/>
    <x v="3599"/>
  </r>
  <r>
    <x v="429"/>
    <s v="Of A Kind"/>
    <x v="0"/>
    <x v="1"/>
    <x v="3600"/>
  </r>
  <r>
    <x v="429"/>
    <s v="Of A Kind"/>
    <x v="0"/>
    <x v="2"/>
    <x v="3601"/>
  </r>
  <r>
    <x v="429"/>
    <s v="Of A Kind"/>
    <x v="0"/>
    <x v="3"/>
    <x v="3602"/>
  </r>
  <r>
    <x v="429"/>
    <s v="Of A Kind"/>
    <x v="0"/>
    <x v="4"/>
    <x v="3603"/>
  </r>
  <r>
    <x v="429"/>
    <s v="Of A Kind"/>
    <x v="0"/>
    <x v="5"/>
    <x v="3604"/>
  </r>
  <r>
    <x v="429"/>
    <s v="Of A Kind"/>
    <x v="0"/>
    <x v="6"/>
    <x v="3605"/>
  </r>
  <r>
    <x v="429"/>
    <s v="Of A Kind"/>
    <x v="0"/>
    <x v="7"/>
    <x v="3606"/>
  </r>
  <r>
    <x v="429"/>
    <s v="Of A Kind"/>
    <x v="0"/>
    <x v="8"/>
    <x v="3607"/>
  </r>
  <r>
    <x v="429"/>
    <s v="Of A Kind"/>
    <x v="0"/>
    <x v="9"/>
    <x v="147"/>
  </r>
  <r>
    <x v="429"/>
    <s v="Of A Kind"/>
    <x v="1"/>
    <x v="10"/>
    <x v="16"/>
  </r>
  <r>
    <x v="429"/>
    <s v="Of A Kind"/>
    <x v="1"/>
    <x v="11"/>
    <x v="104"/>
  </r>
  <r>
    <x v="429"/>
    <s v="Of A Kind"/>
    <x v="1"/>
    <x v="0"/>
    <x v="19"/>
  </r>
  <r>
    <x v="429"/>
    <s v="Of A Kind"/>
    <x v="1"/>
    <x v="1"/>
    <x v="22"/>
  </r>
  <r>
    <x v="429"/>
    <s v="Of A Kind"/>
    <x v="1"/>
    <x v="2"/>
    <x v="20"/>
  </r>
  <r>
    <x v="430"/>
    <s v="Warner Pacific University"/>
    <x v="0"/>
    <x v="0"/>
    <x v="3608"/>
  </r>
  <r>
    <x v="430"/>
    <s v="Warner Pacific University"/>
    <x v="0"/>
    <x v="1"/>
    <x v="3609"/>
  </r>
  <r>
    <x v="430"/>
    <s v="Warner Pacific University"/>
    <x v="0"/>
    <x v="2"/>
    <x v="3610"/>
  </r>
  <r>
    <x v="430"/>
    <s v="Warner Pacific University"/>
    <x v="0"/>
    <x v="3"/>
    <x v="3611"/>
  </r>
  <r>
    <x v="430"/>
    <s v="Warner Pacific University"/>
    <x v="0"/>
    <x v="4"/>
    <x v="3612"/>
  </r>
  <r>
    <x v="430"/>
    <s v="Warner Pacific University"/>
    <x v="0"/>
    <x v="5"/>
    <x v="3613"/>
  </r>
  <r>
    <x v="430"/>
    <s v="Warner Pacific University"/>
    <x v="0"/>
    <x v="6"/>
    <x v="3614"/>
  </r>
  <r>
    <x v="430"/>
    <s v="Warner Pacific University"/>
    <x v="0"/>
    <x v="7"/>
    <x v="3615"/>
  </r>
  <r>
    <x v="430"/>
    <s v="Warner Pacific University"/>
    <x v="0"/>
    <x v="8"/>
    <x v="3616"/>
  </r>
  <r>
    <x v="430"/>
    <s v="Warner Pacific University"/>
    <x v="0"/>
    <x v="9"/>
    <x v="3617"/>
  </r>
  <r>
    <x v="430"/>
    <s v="Warner Pacific University"/>
    <x v="1"/>
    <x v="10"/>
    <x v="3618"/>
  </r>
  <r>
    <x v="430"/>
    <s v="Warner Pacific University"/>
    <x v="1"/>
    <x v="11"/>
    <x v="3619"/>
  </r>
  <r>
    <x v="430"/>
    <s v="Warner Pacific University"/>
    <x v="1"/>
    <x v="0"/>
    <x v="3620"/>
  </r>
  <r>
    <x v="430"/>
    <s v="Warner Pacific University"/>
    <x v="1"/>
    <x v="1"/>
    <x v="3621"/>
  </r>
  <r>
    <x v="430"/>
    <s v="Warner Pacific University"/>
    <x v="1"/>
    <x v="2"/>
    <x v="3622"/>
  </r>
  <r>
    <x v="430"/>
    <s v="Warner Pacific University"/>
    <x v="1"/>
    <x v="3"/>
    <x v="3623"/>
  </r>
  <r>
    <x v="431"/>
    <s v="Cokesbury"/>
    <x v="0"/>
    <x v="0"/>
    <x v="3624"/>
  </r>
  <r>
    <x v="431"/>
    <s v="Cokesbury"/>
    <x v="0"/>
    <x v="1"/>
    <x v="3625"/>
  </r>
  <r>
    <x v="431"/>
    <s v="Cokesbury"/>
    <x v="0"/>
    <x v="2"/>
    <x v="3626"/>
  </r>
  <r>
    <x v="431"/>
    <s v="Cokesbury"/>
    <x v="0"/>
    <x v="3"/>
    <x v="3627"/>
  </r>
  <r>
    <x v="431"/>
    <s v="Cokesbury"/>
    <x v="0"/>
    <x v="4"/>
    <x v="3628"/>
  </r>
  <r>
    <x v="431"/>
    <s v="Cokesbury"/>
    <x v="0"/>
    <x v="5"/>
    <x v="3629"/>
  </r>
  <r>
    <x v="431"/>
    <s v="Cokesbury"/>
    <x v="0"/>
    <x v="6"/>
    <x v="3630"/>
  </r>
  <r>
    <x v="431"/>
    <s v="Cokesbury"/>
    <x v="0"/>
    <x v="7"/>
    <x v="3631"/>
  </r>
  <r>
    <x v="431"/>
    <s v="Cokesbury"/>
    <x v="0"/>
    <x v="8"/>
    <x v="3632"/>
  </r>
  <r>
    <x v="431"/>
    <s v="Cokesbury"/>
    <x v="0"/>
    <x v="9"/>
    <x v="3633"/>
  </r>
  <r>
    <x v="431"/>
    <s v="Cokesbury"/>
    <x v="1"/>
    <x v="10"/>
    <x v="3634"/>
  </r>
  <r>
    <x v="431"/>
    <s v="Cokesbury"/>
    <x v="1"/>
    <x v="11"/>
    <x v="3635"/>
  </r>
  <r>
    <x v="431"/>
    <s v="Cokesbury"/>
    <x v="1"/>
    <x v="0"/>
    <x v="3636"/>
  </r>
  <r>
    <x v="431"/>
    <s v="Cokesbury"/>
    <x v="1"/>
    <x v="1"/>
    <x v="3637"/>
  </r>
  <r>
    <x v="431"/>
    <s v="Cokesbury"/>
    <x v="1"/>
    <x v="2"/>
    <x v="3638"/>
  </r>
  <r>
    <x v="431"/>
    <s v="Cokesbury"/>
    <x v="1"/>
    <x v="3"/>
    <x v="3639"/>
  </r>
  <r>
    <x v="432"/>
    <s v="Shutterstock"/>
    <x v="0"/>
    <x v="0"/>
    <x v="3640"/>
  </r>
  <r>
    <x v="432"/>
    <s v="Shutterstock"/>
    <x v="0"/>
    <x v="1"/>
    <x v="3641"/>
  </r>
  <r>
    <x v="432"/>
    <s v="Shutterstock"/>
    <x v="0"/>
    <x v="2"/>
    <x v="3642"/>
  </r>
  <r>
    <x v="432"/>
    <s v="Shutterstock"/>
    <x v="0"/>
    <x v="3"/>
    <x v="3643"/>
  </r>
  <r>
    <x v="432"/>
    <s v="Shutterstock"/>
    <x v="0"/>
    <x v="4"/>
    <x v="3644"/>
  </r>
  <r>
    <x v="432"/>
    <s v="Shutterstock"/>
    <x v="0"/>
    <x v="5"/>
    <x v="3645"/>
  </r>
  <r>
    <x v="432"/>
    <s v="Shutterstock"/>
    <x v="0"/>
    <x v="6"/>
    <x v="3646"/>
  </r>
  <r>
    <x v="432"/>
    <s v="Shutterstock"/>
    <x v="0"/>
    <x v="7"/>
    <x v="3647"/>
  </r>
  <r>
    <x v="432"/>
    <s v="Shutterstock"/>
    <x v="0"/>
    <x v="8"/>
    <x v="3648"/>
  </r>
  <r>
    <x v="432"/>
    <s v="Shutterstock"/>
    <x v="0"/>
    <x v="9"/>
    <x v="3649"/>
  </r>
  <r>
    <x v="432"/>
    <s v="Shutterstock"/>
    <x v="1"/>
    <x v="10"/>
    <x v="3650"/>
  </r>
  <r>
    <x v="432"/>
    <s v="Shutterstock"/>
    <x v="1"/>
    <x v="11"/>
    <x v="3651"/>
  </r>
  <r>
    <x v="432"/>
    <s v="Shutterstock"/>
    <x v="1"/>
    <x v="0"/>
    <x v="3652"/>
  </r>
  <r>
    <x v="432"/>
    <s v="Shutterstock"/>
    <x v="1"/>
    <x v="1"/>
    <x v="3653"/>
  </r>
  <r>
    <x v="432"/>
    <s v="Shutterstock"/>
    <x v="1"/>
    <x v="2"/>
    <x v="3654"/>
  </r>
  <r>
    <x v="432"/>
    <s v="Shutterstock"/>
    <x v="1"/>
    <x v="3"/>
    <x v="352"/>
  </r>
  <r>
    <x v="433"/>
    <s v="Columbia Sportswear"/>
    <x v="0"/>
    <x v="0"/>
    <x v="3655"/>
  </r>
  <r>
    <x v="433"/>
    <s v="Columbia Sportswear"/>
    <x v="0"/>
    <x v="1"/>
    <x v="3656"/>
  </r>
  <r>
    <x v="433"/>
    <s v="Columbia Sportswear"/>
    <x v="0"/>
    <x v="2"/>
    <x v="3657"/>
  </r>
  <r>
    <x v="433"/>
    <s v="Columbia Sportswear"/>
    <x v="0"/>
    <x v="3"/>
    <x v="3658"/>
  </r>
  <r>
    <x v="433"/>
    <s v="Columbia Sportswear"/>
    <x v="0"/>
    <x v="4"/>
    <x v="917"/>
  </r>
  <r>
    <x v="433"/>
    <s v="Columbia Sportswear"/>
    <x v="0"/>
    <x v="5"/>
    <x v="216"/>
  </r>
  <r>
    <x v="433"/>
    <s v="Columbia Sportswear"/>
    <x v="0"/>
    <x v="6"/>
    <x v="640"/>
  </r>
  <r>
    <x v="433"/>
    <s v="Columbia Sportswear"/>
    <x v="0"/>
    <x v="7"/>
    <x v="60"/>
  </r>
  <r>
    <x v="433"/>
    <s v="Columbia Sportswear"/>
    <x v="0"/>
    <x v="8"/>
    <x v="90"/>
  </r>
  <r>
    <x v="433"/>
    <s v="Columbia Sportswear"/>
    <x v="0"/>
    <x v="9"/>
    <x v="16"/>
  </r>
  <r>
    <x v="433"/>
    <s v="Columbia Sportswear"/>
    <x v="1"/>
    <x v="10"/>
    <x v="350"/>
  </r>
  <r>
    <x v="433"/>
    <s v="Columbia Sportswear"/>
    <x v="1"/>
    <x v="11"/>
    <x v="148"/>
  </r>
  <r>
    <x v="433"/>
    <s v="Columbia Sportswear"/>
    <x v="1"/>
    <x v="0"/>
    <x v="63"/>
  </r>
  <r>
    <x v="433"/>
    <s v="Columbia Sportswear"/>
    <x v="1"/>
    <x v="1"/>
    <x v="148"/>
  </r>
  <r>
    <x v="433"/>
    <s v="Columbia Sportswear"/>
    <x v="1"/>
    <x v="2"/>
    <x v="68"/>
  </r>
  <r>
    <x v="433"/>
    <s v="Columbia Sportswear"/>
    <x v="1"/>
    <x v="3"/>
    <x v="0"/>
  </r>
  <r>
    <x v="434"/>
    <s v="Shutterstock - Video"/>
    <x v="0"/>
    <x v="0"/>
    <x v="3659"/>
  </r>
  <r>
    <x v="434"/>
    <s v="Shutterstock - Video"/>
    <x v="0"/>
    <x v="1"/>
    <x v="3660"/>
  </r>
  <r>
    <x v="434"/>
    <s v="Shutterstock - Video"/>
    <x v="0"/>
    <x v="2"/>
    <x v="3661"/>
  </r>
  <r>
    <x v="434"/>
    <s v="Shutterstock - Video"/>
    <x v="0"/>
    <x v="3"/>
    <x v="3662"/>
  </r>
  <r>
    <x v="434"/>
    <s v="Shutterstock - Video"/>
    <x v="0"/>
    <x v="4"/>
    <x v="3663"/>
  </r>
  <r>
    <x v="434"/>
    <s v="Shutterstock - Video"/>
    <x v="0"/>
    <x v="5"/>
    <x v="3664"/>
  </r>
  <r>
    <x v="434"/>
    <s v="Shutterstock - Video"/>
    <x v="0"/>
    <x v="6"/>
    <x v="3665"/>
  </r>
  <r>
    <x v="434"/>
    <s v="Shutterstock - Video"/>
    <x v="0"/>
    <x v="7"/>
    <x v="3666"/>
  </r>
  <r>
    <x v="434"/>
    <s v="Shutterstock - Video"/>
    <x v="0"/>
    <x v="8"/>
    <x v="3667"/>
  </r>
  <r>
    <x v="434"/>
    <s v="Shutterstock - Video"/>
    <x v="0"/>
    <x v="9"/>
    <x v="3668"/>
  </r>
  <r>
    <x v="434"/>
    <s v="Shutterstock - Video"/>
    <x v="1"/>
    <x v="10"/>
    <x v="3669"/>
  </r>
  <r>
    <x v="434"/>
    <s v="Shutterstock - Video"/>
    <x v="1"/>
    <x v="11"/>
    <x v="3670"/>
  </r>
  <r>
    <x v="434"/>
    <s v="Shutterstock - Video"/>
    <x v="1"/>
    <x v="0"/>
    <x v="3671"/>
  </r>
  <r>
    <x v="434"/>
    <s v="Shutterstock - Video"/>
    <x v="1"/>
    <x v="1"/>
    <x v="3672"/>
  </r>
  <r>
    <x v="434"/>
    <s v="Shutterstock - Video"/>
    <x v="1"/>
    <x v="2"/>
    <x v="3673"/>
  </r>
  <r>
    <x v="435"/>
    <s v="1800 Contacts"/>
    <x v="0"/>
    <x v="0"/>
    <x v="3674"/>
  </r>
  <r>
    <x v="435"/>
    <s v="1800 Contacts"/>
    <x v="0"/>
    <x v="1"/>
    <x v="3675"/>
  </r>
  <r>
    <x v="435"/>
    <s v="1800 Contacts"/>
    <x v="0"/>
    <x v="2"/>
    <x v="3676"/>
  </r>
  <r>
    <x v="435"/>
    <s v="1800 Contacts"/>
    <x v="0"/>
    <x v="3"/>
    <x v="3677"/>
  </r>
  <r>
    <x v="435"/>
    <s v="1800 Contacts"/>
    <x v="0"/>
    <x v="4"/>
    <x v="3678"/>
  </r>
  <r>
    <x v="435"/>
    <s v="1800 Contacts"/>
    <x v="0"/>
    <x v="5"/>
    <x v="3679"/>
  </r>
  <r>
    <x v="435"/>
    <s v="1800 Contacts"/>
    <x v="0"/>
    <x v="6"/>
    <x v="3680"/>
  </r>
  <r>
    <x v="435"/>
    <s v="1800 Contacts"/>
    <x v="0"/>
    <x v="7"/>
    <x v="3681"/>
  </r>
  <r>
    <x v="435"/>
    <s v="1800 Contacts"/>
    <x v="0"/>
    <x v="8"/>
    <x v="36"/>
  </r>
  <r>
    <x v="435"/>
    <s v="1800 Contacts"/>
    <x v="1"/>
    <x v="10"/>
    <x v="0"/>
  </r>
  <r>
    <x v="436"/>
    <s v="Deliverycom"/>
    <x v="0"/>
    <x v="0"/>
    <x v="3682"/>
  </r>
  <r>
    <x v="436"/>
    <s v="Deliverycom"/>
    <x v="0"/>
    <x v="1"/>
    <x v="3683"/>
  </r>
  <r>
    <x v="436"/>
    <s v="Deliverycom"/>
    <x v="0"/>
    <x v="2"/>
    <x v="3684"/>
  </r>
  <r>
    <x v="436"/>
    <s v="Deliverycom"/>
    <x v="0"/>
    <x v="3"/>
    <x v="3685"/>
  </r>
  <r>
    <x v="436"/>
    <s v="Deliverycom"/>
    <x v="0"/>
    <x v="4"/>
    <x v="3686"/>
  </r>
  <r>
    <x v="436"/>
    <s v="Deliverycom"/>
    <x v="0"/>
    <x v="5"/>
    <x v="3687"/>
  </r>
  <r>
    <x v="436"/>
    <s v="Deliverycom"/>
    <x v="0"/>
    <x v="6"/>
    <x v="3688"/>
  </r>
  <r>
    <x v="436"/>
    <s v="Deliverycom"/>
    <x v="0"/>
    <x v="7"/>
    <x v="3689"/>
  </r>
  <r>
    <x v="436"/>
    <s v="Deliverycom"/>
    <x v="0"/>
    <x v="8"/>
    <x v="3690"/>
  </r>
  <r>
    <x v="436"/>
    <s v="Deliverycom"/>
    <x v="0"/>
    <x v="9"/>
    <x v="3691"/>
  </r>
  <r>
    <x v="436"/>
    <s v="Deliverycom"/>
    <x v="1"/>
    <x v="10"/>
    <x v="3692"/>
  </r>
  <r>
    <x v="436"/>
    <s v="Deliverycom"/>
    <x v="1"/>
    <x v="11"/>
    <x v="3693"/>
  </r>
  <r>
    <x v="436"/>
    <s v="Deliverycom"/>
    <x v="1"/>
    <x v="0"/>
    <x v="3694"/>
  </r>
  <r>
    <x v="436"/>
    <s v="Deliverycom"/>
    <x v="1"/>
    <x v="1"/>
    <x v="3695"/>
  </r>
  <r>
    <x v="436"/>
    <s v="Deliverycom"/>
    <x v="1"/>
    <x v="2"/>
    <x v="3696"/>
  </r>
  <r>
    <x v="436"/>
    <s v="Deliverycom"/>
    <x v="1"/>
    <x v="3"/>
    <x v="3697"/>
  </r>
  <r>
    <x v="437"/>
    <s v="ButcherBox"/>
    <x v="0"/>
    <x v="0"/>
    <x v="3698"/>
  </r>
  <r>
    <x v="437"/>
    <s v="ButcherBox"/>
    <x v="0"/>
    <x v="1"/>
    <x v="3699"/>
  </r>
  <r>
    <x v="437"/>
    <s v="ButcherBox"/>
    <x v="0"/>
    <x v="2"/>
    <x v="3700"/>
  </r>
  <r>
    <x v="437"/>
    <s v="ButcherBox"/>
    <x v="0"/>
    <x v="3"/>
    <x v="3701"/>
  </r>
  <r>
    <x v="437"/>
    <s v="ButcherBox"/>
    <x v="0"/>
    <x v="4"/>
    <x v="3702"/>
  </r>
  <r>
    <x v="437"/>
    <s v="ButcherBox"/>
    <x v="0"/>
    <x v="5"/>
    <x v="3703"/>
  </r>
  <r>
    <x v="437"/>
    <s v="ButcherBox"/>
    <x v="0"/>
    <x v="6"/>
    <x v="3704"/>
  </r>
  <r>
    <x v="437"/>
    <s v="ButcherBox"/>
    <x v="0"/>
    <x v="7"/>
    <x v="3705"/>
  </r>
  <r>
    <x v="437"/>
    <s v="ButcherBox"/>
    <x v="0"/>
    <x v="8"/>
    <x v="3706"/>
  </r>
  <r>
    <x v="437"/>
    <s v="ButcherBox"/>
    <x v="0"/>
    <x v="9"/>
    <x v="3707"/>
  </r>
  <r>
    <x v="437"/>
    <s v="ButcherBox"/>
    <x v="1"/>
    <x v="10"/>
    <x v="3708"/>
  </r>
  <r>
    <x v="437"/>
    <s v="ButcherBox"/>
    <x v="1"/>
    <x v="11"/>
    <x v="3709"/>
  </r>
  <r>
    <x v="437"/>
    <s v="ButcherBox"/>
    <x v="1"/>
    <x v="0"/>
    <x v="3710"/>
  </r>
  <r>
    <x v="437"/>
    <s v="ButcherBox"/>
    <x v="1"/>
    <x v="1"/>
    <x v="3711"/>
  </r>
  <r>
    <x v="437"/>
    <s v="ButcherBox"/>
    <x v="1"/>
    <x v="2"/>
    <x v="3712"/>
  </r>
  <r>
    <x v="437"/>
    <s v="ButcherBox"/>
    <x v="1"/>
    <x v="3"/>
    <x v="103"/>
  </r>
  <r>
    <x v="438"/>
    <s v="Modsy"/>
    <x v="0"/>
    <x v="0"/>
    <x v="24"/>
  </r>
  <r>
    <x v="438"/>
    <s v="Modsy"/>
    <x v="0"/>
    <x v="1"/>
    <x v="3"/>
  </r>
  <r>
    <x v="438"/>
    <s v="Modsy"/>
    <x v="0"/>
    <x v="4"/>
    <x v="23"/>
  </r>
  <r>
    <x v="438"/>
    <s v="Modsy"/>
    <x v="0"/>
    <x v="8"/>
    <x v="1"/>
  </r>
  <r>
    <x v="438"/>
    <s v="Modsy"/>
    <x v="1"/>
    <x v="11"/>
    <x v="23"/>
  </r>
  <r>
    <x v="438"/>
    <s v="Modsy"/>
    <x v="1"/>
    <x v="1"/>
    <x v="0"/>
  </r>
  <r>
    <x v="438"/>
    <s v="Modsy"/>
    <x v="1"/>
    <x v="2"/>
    <x v="1"/>
  </r>
  <r>
    <x v="439"/>
    <s v="Trafalgar Tours"/>
    <x v="0"/>
    <x v="0"/>
    <x v="3713"/>
  </r>
  <r>
    <x v="439"/>
    <s v="Trafalgar Tours"/>
    <x v="0"/>
    <x v="1"/>
    <x v="3714"/>
  </r>
  <r>
    <x v="439"/>
    <s v="Trafalgar Tours"/>
    <x v="0"/>
    <x v="2"/>
    <x v="3715"/>
  </r>
  <r>
    <x v="439"/>
    <s v="Trafalgar Tours"/>
    <x v="0"/>
    <x v="3"/>
    <x v="3716"/>
  </r>
  <r>
    <x v="439"/>
    <s v="Trafalgar Tours"/>
    <x v="0"/>
    <x v="4"/>
    <x v="3717"/>
  </r>
  <r>
    <x v="439"/>
    <s v="Trafalgar Tours"/>
    <x v="0"/>
    <x v="5"/>
    <x v="3718"/>
  </r>
  <r>
    <x v="439"/>
    <s v="Trafalgar Tours"/>
    <x v="0"/>
    <x v="6"/>
    <x v="3719"/>
  </r>
  <r>
    <x v="439"/>
    <s v="Trafalgar Tours"/>
    <x v="0"/>
    <x v="7"/>
    <x v="3720"/>
  </r>
  <r>
    <x v="439"/>
    <s v="Trafalgar Tours"/>
    <x v="0"/>
    <x v="8"/>
    <x v="3721"/>
  </r>
  <r>
    <x v="439"/>
    <s v="Trafalgar Tours"/>
    <x v="0"/>
    <x v="9"/>
    <x v="3722"/>
  </r>
  <r>
    <x v="439"/>
    <s v="Trafalgar Tours"/>
    <x v="1"/>
    <x v="10"/>
    <x v="3723"/>
  </r>
  <r>
    <x v="439"/>
    <s v="Trafalgar Tours"/>
    <x v="1"/>
    <x v="11"/>
    <x v="3724"/>
  </r>
  <r>
    <x v="439"/>
    <s v="Trafalgar Tours"/>
    <x v="1"/>
    <x v="0"/>
    <x v="3725"/>
  </r>
  <r>
    <x v="439"/>
    <s v="Trafalgar Tours"/>
    <x v="1"/>
    <x v="1"/>
    <x v="3726"/>
  </r>
  <r>
    <x v="439"/>
    <s v="Trafalgar Tours"/>
    <x v="1"/>
    <x v="2"/>
    <x v="3727"/>
  </r>
  <r>
    <x v="439"/>
    <s v="Trafalgar Tours"/>
    <x v="1"/>
    <x v="3"/>
    <x v="3728"/>
  </r>
  <r>
    <x v="440"/>
    <s v="Snap Kitchen"/>
    <x v="0"/>
    <x v="0"/>
    <x v="3729"/>
  </r>
  <r>
    <x v="440"/>
    <s v="Snap Kitchen"/>
    <x v="0"/>
    <x v="1"/>
    <x v="3730"/>
  </r>
  <r>
    <x v="440"/>
    <s v="Snap Kitchen"/>
    <x v="0"/>
    <x v="2"/>
    <x v="3731"/>
  </r>
  <r>
    <x v="440"/>
    <s v="Snap Kitchen"/>
    <x v="0"/>
    <x v="3"/>
    <x v="3732"/>
  </r>
  <r>
    <x v="440"/>
    <s v="Snap Kitchen"/>
    <x v="0"/>
    <x v="4"/>
    <x v="3733"/>
  </r>
  <r>
    <x v="440"/>
    <s v="Snap Kitchen"/>
    <x v="0"/>
    <x v="5"/>
    <x v="3734"/>
  </r>
  <r>
    <x v="440"/>
    <s v="Snap Kitchen"/>
    <x v="0"/>
    <x v="6"/>
    <x v="3735"/>
  </r>
  <r>
    <x v="440"/>
    <s v="Snap Kitchen"/>
    <x v="0"/>
    <x v="7"/>
    <x v="3736"/>
  </r>
  <r>
    <x v="440"/>
    <s v="Snap Kitchen"/>
    <x v="0"/>
    <x v="8"/>
    <x v="3737"/>
  </r>
  <r>
    <x v="440"/>
    <s v="Snap Kitchen"/>
    <x v="0"/>
    <x v="9"/>
    <x v="3738"/>
  </r>
  <r>
    <x v="440"/>
    <s v="Snap Kitchen"/>
    <x v="1"/>
    <x v="10"/>
    <x v="3739"/>
  </r>
  <r>
    <x v="440"/>
    <s v="Snap Kitchen"/>
    <x v="1"/>
    <x v="11"/>
    <x v="3740"/>
  </r>
  <r>
    <x v="440"/>
    <s v="Snap Kitchen"/>
    <x v="1"/>
    <x v="0"/>
    <x v="3741"/>
  </r>
  <r>
    <x v="440"/>
    <s v="Snap Kitchen"/>
    <x v="1"/>
    <x v="1"/>
    <x v="3742"/>
  </r>
  <r>
    <x v="440"/>
    <s v="Snap Kitchen"/>
    <x v="1"/>
    <x v="2"/>
    <x v="3743"/>
  </r>
  <r>
    <x v="440"/>
    <s v="Snap Kitchen"/>
    <x v="1"/>
    <x v="3"/>
    <x v="3744"/>
  </r>
  <r>
    <x v="441"/>
    <s v="Lindblad Expeditions"/>
    <x v="0"/>
    <x v="0"/>
    <x v="3745"/>
  </r>
  <r>
    <x v="441"/>
    <s v="Lindblad Expeditions"/>
    <x v="0"/>
    <x v="1"/>
    <x v="3746"/>
  </r>
  <r>
    <x v="441"/>
    <s v="Lindblad Expeditions"/>
    <x v="0"/>
    <x v="2"/>
    <x v="3747"/>
  </r>
  <r>
    <x v="441"/>
    <s v="Lindblad Expeditions"/>
    <x v="0"/>
    <x v="3"/>
    <x v="3748"/>
  </r>
  <r>
    <x v="441"/>
    <s v="Lindblad Expeditions"/>
    <x v="0"/>
    <x v="4"/>
    <x v="3749"/>
  </r>
  <r>
    <x v="441"/>
    <s v="Lindblad Expeditions"/>
    <x v="0"/>
    <x v="5"/>
    <x v="3750"/>
  </r>
  <r>
    <x v="441"/>
    <s v="Lindblad Expeditions"/>
    <x v="0"/>
    <x v="6"/>
    <x v="3751"/>
  </r>
  <r>
    <x v="441"/>
    <s v="Lindblad Expeditions"/>
    <x v="0"/>
    <x v="7"/>
    <x v="3752"/>
  </r>
  <r>
    <x v="441"/>
    <s v="Lindblad Expeditions"/>
    <x v="0"/>
    <x v="8"/>
    <x v="3753"/>
  </r>
  <r>
    <x v="441"/>
    <s v="Lindblad Expeditions"/>
    <x v="0"/>
    <x v="9"/>
    <x v="3754"/>
  </r>
  <r>
    <x v="441"/>
    <s v="Lindblad Expeditions"/>
    <x v="1"/>
    <x v="10"/>
    <x v="3755"/>
  </r>
  <r>
    <x v="441"/>
    <s v="Lindblad Expeditions"/>
    <x v="1"/>
    <x v="11"/>
    <x v="3756"/>
  </r>
  <r>
    <x v="441"/>
    <s v="Lindblad Expeditions"/>
    <x v="1"/>
    <x v="0"/>
    <x v="3757"/>
  </r>
  <r>
    <x v="441"/>
    <s v="Lindblad Expeditions"/>
    <x v="1"/>
    <x v="1"/>
    <x v="3758"/>
  </r>
  <r>
    <x v="441"/>
    <s v="Lindblad Expeditions"/>
    <x v="1"/>
    <x v="2"/>
    <x v="3759"/>
  </r>
  <r>
    <x v="441"/>
    <s v="Lindblad Expeditions"/>
    <x v="1"/>
    <x v="3"/>
    <x v="3760"/>
  </r>
  <r>
    <x v="442"/>
    <s v="DoorDash"/>
    <x v="0"/>
    <x v="0"/>
    <x v="3761"/>
  </r>
  <r>
    <x v="442"/>
    <s v="DoorDash"/>
    <x v="0"/>
    <x v="1"/>
    <x v="3762"/>
  </r>
  <r>
    <x v="442"/>
    <s v="DoorDash"/>
    <x v="0"/>
    <x v="2"/>
    <x v="3763"/>
  </r>
  <r>
    <x v="442"/>
    <s v="DoorDash"/>
    <x v="0"/>
    <x v="3"/>
    <x v="3764"/>
  </r>
  <r>
    <x v="442"/>
    <s v="DoorDash"/>
    <x v="0"/>
    <x v="4"/>
    <x v="3765"/>
  </r>
  <r>
    <x v="442"/>
    <s v="DoorDash"/>
    <x v="0"/>
    <x v="5"/>
    <x v="3766"/>
  </r>
  <r>
    <x v="442"/>
    <s v="DoorDash"/>
    <x v="0"/>
    <x v="6"/>
    <x v="3767"/>
  </r>
  <r>
    <x v="442"/>
    <s v="DoorDash"/>
    <x v="0"/>
    <x v="7"/>
    <x v="3768"/>
  </r>
  <r>
    <x v="442"/>
    <s v="DoorDash"/>
    <x v="0"/>
    <x v="8"/>
    <x v="3769"/>
  </r>
  <r>
    <x v="442"/>
    <s v="DoorDash"/>
    <x v="0"/>
    <x v="9"/>
    <x v="3770"/>
  </r>
  <r>
    <x v="442"/>
    <s v="DoorDash"/>
    <x v="1"/>
    <x v="10"/>
    <x v="3771"/>
  </r>
  <r>
    <x v="442"/>
    <s v="DoorDash"/>
    <x v="1"/>
    <x v="11"/>
    <x v="3772"/>
  </r>
  <r>
    <x v="442"/>
    <s v="DoorDash"/>
    <x v="1"/>
    <x v="0"/>
    <x v="3773"/>
  </r>
  <r>
    <x v="442"/>
    <s v="DoorDash"/>
    <x v="1"/>
    <x v="1"/>
    <x v="3774"/>
  </r>
  <r>
    <x v="442"/>
    <s v="DoorDash"/>
    <x v="1"/>
    <x v="2"/>
    <x v="3775"/>
  </r>
  <r>
    <x v="442"/>
    <s v="DoorDash"/>
    <x v="1"/>
    <x v="3"/>
    <x v="3776"/>
  </r>
  <r>
    <x v="443"/>
    <s v="Made In"/>
    <x v="0"/>
    <x v="0"/>
    <x v="3777"/>
  </r>
  <r>
    <x v="443"/>
    <s v="Made In"/>
    <x v="0"/>
    <x v="1"/>
    <x v="3778"/>
  </r>
  <r>
    <x v="443"/>
    <s v="Made In"/>
    <x v="0"/>
    <x v="2"/>
    <x v="3779"/>
  </r>
  <r>
    <x v="443"/>
    <s v="Made In"/>
    <x v="0"/>
    <x v="3"/>
    <x v="3780"/>
  </r>
  <r>
    <x v="443"/>
    <s v="Made In"/>
    <x v="0"/>
    <x v="4"/>
    <x v="3781"/>
  </r>
  <r>
    <x v="443"/>
    <s v="Made In"/>
    <x v="0"/>
    <x v="5"/>
    <x v="3782"/>
  </r>
  <r>
    <x v="443"/>
    <s v="Made In"/>
    <x v="0"/>
    <x v="6"/>
    <x v="3783"/>
  </r>
  <r>
    <x v="443"/>
    <s v="Made In"/>
    <x v="0"/>
    <x v="7"/>
    <x v="3784"/>
  </r>
  <r>
    <x v="443"/>
    <s v="Made In"/>
    <x v="0"/>
    <x v="8"/>
    <x v="3785"/>
  </r>
  <r>
    <x v="443"/>
    <s v="Made In"/>
    <x v="0"/>
    <x v="9"/>
    <x v="3786"/>
  </r>
  <r>
    <x v="443"/>
    <s v="Made In"/>
    <x v="1"/>
    <x v="10"/>
    <x v="3787"/>
  </r>
  <r>
    <x v="443"/>
    <s v="Made In"/>
    <x v="1"/>
    <x v="11"/>
    <x v="3788"/>
  </r>
  <r>
    <x v="443"/>
    <s v="Made In"/>
    <x v="1"/>
    <x v="0"/>
    <x v="3789"/>
  </r>
  <r>
    <x v="443"/>
    <s v="Made In"/>
    <x v="1"/>
    <x v="1"/>
    <x v="3790"/>
  </r>
  <r>
    <x v="443"/>
    <s v="Made In"/>
    <x v="1"/>
    <x v="2"/>
    <x v="3791"/>
  </r>
  <r>
    <x v="443"/>
    <s v="Made In"/>
    <x v="1"/>
    <x v="3"/>
    <x v="3792"/>
  </r>
  <r>
    <x v="444"/>
    <s v="Republic Wireless"/>
    <x v="0"/>
    <x v="0"/>
    <x v="3793"/>
  </r>
  <r>
    <x v="444"/>
    <s v="Republic Wireless"/>
    <x v="0"/>
    <x v="1"/>
    <x v="3794"/>
  </r>
  <r>
    <x v="444"/>
    <s v="Republic Wireless"/>
    <x v="0"/>
    <x v="2"/>
    <x v="3795"/>
  </r>
  <r>
    <x v="444"/>
    <s v="Republic Wireless"/>
    <x v="0"/>
    <x v="3"/>
    <x v="3796"/>
  </r>
  <r>
    <x v="444"/>
    <s v="Republic Wireless"/>
    <x v="0"/>
    <x v="4"/>
    <x v="3797"/>
  </r>
  <r>
    <x v="444"/>
    <s v="Republic Wireless"/>
    <x v="0"/>
    <x v="5"/>
    <x v="3798"/>
  </r>
  <r>
    <x v="444"/>
    <s v="Republic Wireless"/>
    <x v="0"/>
    <x v="6"/>
    <x v="3799"/>
  </r>
  <r>
    <x v="444"/>
    <s v="Republic Wireless"/>
    <x v="0"/>
    <x v="7"/>
    <x v="3800"/>
  </r>
  <r>
    <x v="444"/>
    <s v="Republic Wireless"/>
    <x v="0"/>
    <x v="8"/>
    <x v="3801"/>
  </r>
  <r>
    <x v="444"/>
    <s v="Republic Wireless"/>
    <x v="0"/>
    <x v="9"/>
    <x v="3802"/>
  </r>
  <r>
    <x v="444"/>
    <s v="Republic Wireless"/>
    <x v="1"/>
    <x v="10"/>
    <x v="3803"/>
  </r>
  <r>
    <x v="444"/>
    <s v="Republic Wireless"/>
    <x v="1"/>
    <x v="11"/>
    <x v="3804"/>
  </r>
  <r>
    <x v="444"/>
    <s v="Republic Wireless"/>
    <x v="1"/>
    <x v="0"/>
    <x v="3805"/>
  </r>
  <r>
    <x v="444"/>
    <s v="Republic Wireless"/>
    <x v="1"/>
    <x v="1"/>
    <x v="1139"/>
  </r>
  <r>
    <x v="445"/>
    <s v="4Inkjets"/>
    <x v="0"/>
    <x v="0"/>
    <x v="3806"/>
  </r>
  <r>
    <x v="445"/>
    <s v="4Inkjets"/>
    <x v="0"/>
    <x v="1"/>
    <x v="3807"/>
  </r>
  <r>
    <x v="445"/>
    <s v="4Inkjets"/>
    <x v="0"/>
    <x v="2"/>
    <x v="3808"/>
  </r>
  <r>
    <x v="445"/>
    <s v="4Inkjets"/>
    <x v="0"/>
    <x v="3"/>
    <x v="3809"/>
  </r>
  <r>
    <x v="445"/>
    <s v="4Inkjets"/>
    <x v="0"/>
    <x v="4"/>
    <x v="3810"/>
  </r>
  <r>
    <x v="445"/>
    <s v="4Inkjets"/>
    <x v="0"/>
    <x v="5"/>
    <x v="3811"/>
  </r>
  <r>
    <x v="445"/>
    <s v="4Inkjets"/>
    <x v="0"/>
    <x v="6"/>
    <x v="3812"/>
  </r>
  <r>
    <x v="445"/>
    <s v="4Inkjets"/>
    <x v="0"/>
    <x v="7"/>
    <x v="3813"/>
  </r>
  <r>
    <x v="445"/>
    <s v="4Inkjets"/>
    <x v="0"/>
    <x v="8"/>
    <x v="3814"/>
  </r>
  <r>
    <x v="445"/>
    <s v="4Inkjets"/>
    <x v="0"/>
    <x v="9"/>
    <x v="3815"/>
  </r>
  <r>
    <x v="445"/>
    <s v="4Inkjets"/>
    <x v="1"/>
    <x v="10"/>
    <x v="3816"/>
  </r>
  <r>
    <x v="445"/>
    <s v="4Inkjets"/>
    <x v="1"/>
    <x v="11"/>
    <x v="3817"/>
  </r>
  <r>
    <x v="445"/>
    <s v="4Inkjets"/>
    <x v="1"/>
    <x v="0"/>
    <x v="3818"/>
  </r>
  <r>
    <x v="445"/>
    <s v="4Inkjets"/>
    <x v="1"/>
    <x v="1"/>
    <x v="3819"/>
  </r>
  <r>
    <x v="445"/>
    <s v="4Inkjets"/>
    <x v="1"/>
    <x v="2"/>
    <x v="3820"/>
  </r>
  <r>
    <x v="445"/>
    <s v="4Inkjets"/>
    <x v="1"/>
    <x v="3"/>
    <x v="3821"/>
  </r>
  <r>
    <x v="446"/>
    <s v="Sheet Music Plus"/>
    <x v="0"/>
    <x v="0"/>
    <x v="3822"/>
  </r>
  <r>
    <x v="446"/>
    <s v="Sheet Music Plus"/>
    <x v="0"/>
    <x v="1"/>
    <x v="3823"/>
  </r>
  <r>
    <x v="446"/>
    <s v="Sheet Music Plus"/>
    <x v="0"/>
    <x v="2"/>
    <x v="114"/>
  </r>
  <r>
    <x v="446"/>
    <s v="Sheet Music Plus"/>
    <x v="0"/>
    <x v="3"/>
    <x v="3824"/>
  </r>
  <r>
    <x v="446"/>
    <s v="Sheet Music Plus"/>
    <x v="0"/>
    <x v="4"/>
    <x v="3825"/>
  </r>
  <r>
    <x v="446"/>
    <s v="Sheet Music Plus"/>
    <x v="0"/>
    <x v="5"/>
    <x v="3073"/>
  </r>
  <r>
    <x v="446"/>
    <s v="Sheet Music Plus"/>
    <x v="0"/>
    <x v="6"/>
    <x v="257"/>
  </r>
  <r>
    <x v="446"/>
    <s v="Sheet Music Plus"/>
    <x v="0"/>
    <x v="7"/>
    <x v="32"/>
  </r>
  <r>
    <x v="446"/>
    <s v="Sheet Music Plus"/>
    <x v="0"/>
    <x v="8"/>
    <x v="257"/>
  </r>
  <r>
    <x v="446"/>
    <s v="Sheet Music Plus"/>
    <x v="0"/>
    <x v="9"/>
    <x v="35"/>
  </r>
  <r>
    <x v="446"/>
    <s v="Sheet Music Plus"/>
    <x v="1"/>
    <x v="10"/>
    <x v="2"/>
  </r>
  <r>
    <x v="446"/>
    <s v="Sheet Music Plus"/>
    <x v="1"/>
    <x v="11"/>
    <x v="17"/>
  </r>
  <r>
    <x v="446"/>
    <s v="Sheet Music Plus"/>
    <x v="1"/>
    <x v="0"/>
    <x v="17"/>
  </r>
  <r>
    <x v="446"/>
    <s v="Sheet Music Plus"/>
    <x v="1"/>
    <x v="1"/>
    <x v="4"/>
  </r>
  <r>
    <x v="446"/>
    <s v="Sheet Music Plus"/>
    <x v="1"/>
    <x v="2"/>
    <x v="23"/>
  </r>
  <r>
    <x v="447"/>
    <s v="Hilton"/>
    <x v="0"/>
    <x v="2"/>
    <x v="3826"/>
  </r>
  <r>
    <x v="447"/>
    <s v="Hilton"/>
    <x v="0"/>
    <x v="3"/>
    <x v="3827"/>
  </r>
  <r>
    <x v="447"/>
    <s v="Hilton"/>
    <x v="0"/>
    <x v="4"/>
    <x v="3828"/>
  </r>
  <r>
    <x v="447"/>
    <s v="Hilton"/>
    <x v="0"/>
    <x v="5"/>
    <x v="3829"/>
  </r>
  <r>
    <x v="447"/>
    <s v="Hilton"/>
    <x v="0"/>
    <x v="6"/>
    <x v="3830"/>
  </r>
  <r>
    <x v="447"/>
    <s v="Hilton"/>
    <x v="0"/>
    <x v="7"/>
    <x v="3831"/>
  </r>
  <r>
    <x v="447"/>
    <s v="Hilton"/>
    <x v="0"/>
    <x v="8"/>
    <x v="3832"/>
  </r>
  <r>
    <x v="447"/>
    <s v="Hilton"/>
    <x v="0"/>
    <x v="9"/>
    <x v="3833"/>
  </r>
  <r>
    <x v="447"/>
    <s v="Hilton"/>
    <x v="1"/>
    <x v="10"/>
    <x v="3834"/>
  </r>
  <r>
    <x v="447"/>
    <s v="Hilton"/>
    <x v="1"/>
    <x v="11"/>
    <x v="3835"/>
  </r>
  <r>
    <x v="447"/>
    <s v="Hilton"/>
    <x v="1"/>
    <x v="0"/>
    <x v="3836"/>
  </r>
  <r>
    <x v="447"/>
    <s v="Hilton"/>
    <x v="1"/>
    <x v="1"/>
    <x v="3837"/>
  </r>
  <r>
    <x v="447"/>
    <s v="Hilton"/>
    <x v="1"/>
    <x v="2"/>
    <x v="3838"/>
  </r>
  <r>
    <x v="447"/>
    <s v="Hilton"/>
    <x v="1"/>
    <x v="3"/>
    <x v="3839"/>
  </r>
  <r>
    <x v="448"/>
    <s v="Spacious"/>
    <x v="0"/>
    <x v="0"/>
    <x v="3840"/>
  </r>
  <r>
    <x v="448"/>
    <s v="Spacious"/>
    <x v="0"/>
    <x v="1"/>
    <x v="3841"/>
  </r>
  <r>
    <x v="448"/>
    <s v="Spacious"/>
    <x v="0"/>
    <x v="2"/>
    <x v="3842"/>
  </r>
  <r>
    <x v="448"/>
    <s v="Spacious"/>
    <x v="0"/>
    <x v="3"/>
    <x v="3843"/>
  </r>
  <r>
    <x v="448"/>
    <s v="Spacious"/>
    <x v="0"/>
    <x v="4"/>
    <x v="3844"/>
  </r>
  <r>
    <x v="448"/>
    <s v="Spacious"/>
    <x v="0"/>
    <x v="5"/>
    <x v="3845"/>
  </r>
  <r>
    <x v="448"/>
    <s v="Spacious"/>
    <x v="0"/>
    <x v="6"/>
    <x v="3846"/>
  </r>
  <r>
    <x v="448"/>
    <s v="Spacious"/>
    <x v="0"/>
    <x v="7"/>
    <x v="3847"/>
  </r>
  <r>
    <x v="448"/>
    <s v="Spacious"/>
    <x v="0"/>
    <x v="8"/>
    <x v="3848"/>
  </r>
  <r>
    <x v="448"/>
    <s v="Spacious"/>
    <x v="0"/>
    <x v="9"/>
    <x v="3849"/>
  </r>
  <r>
    <x v="448"/>
    <s v="Spacious"/>
    <x v="1"/>
    <x v="10"/>
    <x v="3850"/>
  </r>
  <r>
    <x v="448"/>
    <s v="Spacious"/>
    <x v="1"/>
    <x v="11"/>
    <x v="694"/>
  </r>
  <r>
    <x v="448"/>
    <s v="Spacious"/>
    <x v="1"/>
    <x v="0"/>
    <x v="219"/>
  </r>
  <r>
    <x v="448"/>
    <s v="Spacious"/>
    <x v="1"/>
    <x v="1"/>
    <x v="924"/>
  </r>
  <r>
    <x v="448"/>
    <s v="Spacious"/>
    <x v="1"/>
    <x v="2"/>
    <x v="13"/>
  </r>
  <r>
    <x v="448"/>
    <s v="Spacious"/>
    <x v="1"/>
    <x v="3"/>
    <x v="2"/>
  </r>
  <r>
    <x v="449"/>
    <s v="Diesel"/>
    <x v="0"/>
    <x v="0"/>
    <x v="3851"/>
  </r>
  <r>
    <x v="449"/>
    <s v="Diesel"/>
    <x v="0"/>
    <x v="1"/>
    <x v="3852"/>
  </r>
  <r>
    <x v="449"/>
    <s v="Diesel"/>
    <x v="0"/>
    <x v="2"/>
    <x v="3853"/>
  </r>
  <r>
    <x v="449"/>
    <s v="Diesel"/>
    <x v="0"/>
    <x v="3"/>
    <x v="3854"/>
  </r>
  <r>
    <x v="449"/>
    <s v="Diesel"/>
    <x v="0"/>
    <x v="4"/>
    <x v="3855"/>
  </r>
  <r>
    <x v="449"/>
    <s v="Diesel"/>
    <x v="0"/>
    <x v="5"/>
    <x v="3856"/>
  </r>
  <r>
    <x v="449"/>
    <s v="Diesel"/>
    <x v="0"/>
    <x v="6"/>
    <x v="3857"/>
  </r>
  <r>
    <x v="449"/>
    <s v="Diesel"/>
    <x v="0"/>
    <x v="7"/>
    <x v="3858"/>
  </r>
  <r>
    <x v="449"/>
    <s v="Diesel"/>
    <x v="0"/>
    <x v="8"/>
    <x v="3859"/>
  </r>
  <r>
    <x v="449"/>
    <s v="Diesel"/>
    <x v="0"/>
    <x v="9"/>
    <x v="3860"/>
  </r>
  <r>
    <x v="449"/>
    <s v="Diesel"/>
    <x v="1"/>
    <x v="10"/>
    <x v="3861"/>
  </r>
  <r>
    <x v="449"/>
    <s v="Diesel"/>
    <x v="1"/>
    <x v="11"/>
    <x v="3862"/>
  </r>
  <r>
    <x v="449"/>
    <s v="Diesel"/>
    <x v="1"/>
    <x v="0"/>
    <x v="3863"/>
  </r>
  <r>
    <x v="449"/>
    <s v="Diesel"/>
    <x v="1"/>
    <x v="1"/>
    <x v="3864"/>
  </r>
  <r>
    <x v="449"/>
    <s v="Diesel"/>
    <x v="1"/>
    <x v="2"/>
    <x v="3865"/>
  </r>
  <r>
    <x v="449"/>
    <s v="Diesel"/>
    <x v="1"/>
    <x v="3"/>
    <x v="3866"/>
  </r>
  <r>
    <x v="450"/>
    <s v="Audley Travel"/>
    <x v="0"/>
    <x v="0"/>
    <x v="3867"/>
  </r>
  <r>
    <x v="450"/>
    <s v="Audley Travel"/>
    <x v="0"/>
    <x v="1"/>
    <x v="3868"/>
  </r>
  <r>
    <x v="450"/>
    <s v="Audley Travel"/>
    <x v="0"/>
    <x v="2"/>
    <x v="3869"/>
  </r>
  <r>
    <x v="450"/>
    <s v="Audley Travel"/>
    <x v="0"/>
    <x v="3"/>
    <x v="3870"/>
  </r>
  <r>
    <x v="450"/>
    <s v="Audley Travel"/>
    <x v="0"/>
    <x v="4"/>
    <x v="3871"/>
  </r>
  <r>
    <x v="450"/>
    <s v="Audley Travel"/>
    <x v="0"/>
    <x v="5"/>
    <x v="3872"/>
  </r>
  <r>
    <x v="450"/>
    <s v="Audley Travel"/>
    <x v="0"/>
    <x v="6"/>
    <x v="3873"/>
  </r>
  <r>
    <x v="450"/>
    <s v="Audley Travel"/>
    <x v="0"/>
    <x v="7"/>
    <x v="3874"/>
  </r>
  <r>
    <x v="450"/>
    <s v="Audley Travel"/>
    <x v="0"/>
    <x v="8"/>
    <x v="3875"/>
  </r>
  <r>
    <x v="450"/>
    <s v="Audley Travel"/>
    <x v="0"/>
    <x v="9"/>
    <x v="3876"/>
  </r>
  <r>
    <x v="450"/>
    <s v="Audley Travel"/>
    <x v="1"/>
    <x v="10"/>
    <x v="3877"/>
  </r>
  <r>
    <x v="450"/>
    <s v="Audley Travel"/>
    <x v="1"/>
    <x v="11"/>
    <x v="3878"/>
  </r>
  <r>
    <x v="450"/>
    <s v="Audley Travel"/>
    <x v="1"/>
    <x v="0"/>
    <x v="3879"/>
  </r>
  <r>
    <x v="450"/>
    <s v="Audley Travel"/>
    <x v="1"/>
    <x v="1"/>
    <x v="3880"/>
  </r>
  <r>
    <x v="450"/>
    <s v="Audley Travel"/>
    <x v="1"/>
    <x v="2"/>
    <x v="3881"/>
  </r>
  <r>
    <x v="450"/>
    <s v="Audley Travel"/>
    <x v="1"/>
    <x v="3"/>
    <x v="3882"/>
  </r>
  <r>
    <x v="451"/>
    <s v="Forward Leap - Fresh Tax"/>
    <x v="0"/>
    <x v="0"/>
    <x v="3883"/>
  </r>
  <r>
    <x v="451"/>
    <s v="Forward Leap - Fresh Tax"/>
    <x v="0"/>
    <x v="1"/>
    <x v="3884"/>
  </r>
  <r>
    <x v="451"/>
    <s v="Forward Leap - Fresh Tax"/>
    <x v="0"/>
    <x v="2"/>
    <x v="3885"/>
  </r>
  <r>
    <x v="451"/>
    <s v="Forward Leap - Fresh Tax"/>
    <x v="0"/>
    <x v="3"/>
    <x v="3886"/>
  </r>
  <r>
    <x v="451"/>
    <s v="Forward Leap - Fresh Tax"/>
    <x v="0"/>
    <x v="4"/>
    <x v="3887"/>
  </r>
  <r>
    <x v="451"/>
    <s v="Forward Leap - Fresh Tax"/>
    <x v="0"/>
    <x v="5"/>
    <x v="3888"/>
  </r>
  <r>
    <x v="451"/>
    <s v="Forward Leap - Fresh Tax"/>
    <x v="0"/>
    <x v="6"/>
    <x v="903"/>
  </r>
  <r>
    <x v="451"/>
    <s v="Forward Leap - Fresh Tax"/>
    <x v="0"/>
    <x v="7"/>
    <x v="3889"/>
  </r>
  <r>
    <x v="451"/>
    <s v="Forward Leap - Fresh Tax"/>
    <x v="0"/>
    <x v="8"/>
    <x v="3890"/>
  </r>
  <r>
    <x v="451"/>
    <s v="Forward Leap - Fresh Tax"/>
    <x v="0"/>
    <x v="9"/>
    <x v="3891"/>
  </r>
  <r>
    <x v="451"/>
    <s v="Forward Leap - Fresh Tax"/>
    <x v="1"/>
    <x v="10"/>
    <x v="3892"/>
  </r>
  <r>
    <x v="451"/>
    <s v="Forward Leap - Fresh Tax"/>
    <x v="1"/>
    <x v="11"/>
    <x v="3893"/>
  </r>
  <r>
    <x v="451"/>
    <s v="Forward Leap - Fresh Tax"/>
    <x v="1"/>
    <x v="0"/>
    <x v="3894"/>
  </r>
  <r>
    <x v="451"/>
    <s v="Forward Leap - Fresh Tax"/>
    <x v="1"/>
    <x v="1"/>
    <x v="3895"/>
  </r>
  <r>
    <x v="451"/>
    <s v="Forward Leap - Fresh Tax"/>
    <x v="1"/>
    <x v="2"/>
    <x v="3896"/>
  </r>
  <r>
    <x v="451"/>
    <s v="Forward Leap - Fresh Tax"/>
    <x v="1"/>
    <x v="3"/>
    <x v="1"/>
  </r>
  <r>
    <x v="452"/>
    <s v="Kiehl's"/>
    <x v="0"/>
    <x v="0"/>
    <x v="3897"/>
  </r>
  <r>
    <x v="452"/>
    <s v="Kiehl's"/>
    <x v="0"/>
    <x v="1"/>
    <x v="3898"/>
  </r>
  <r>
    <x v="452"/>
    <s v="Kiehl's"/>
    <x v="0"/>
    <x v="2"/>
    <x v="3899"/>
  </r>
  <r>
    <x v="452"/>
    <s v="Kiehl's"/>
    <x v="0"/>
    <x v="3"/>
    <x v="3900"/>
  </r>
  <r>
    <x v="452"/>
    <s v="Kiehl's"/>
    <x v="0"/>
    <x v="4"/>
    <x v="3901"/>
  </r>
  <r>
    <x v="452"/>
    <s v="Kiehl's"/>
    <x v="0"/>
    <x v="5"/>
    <x v="3902"/>
  </r>
  <r>
    <x v="452"/>
    <s v="Kiehl's"/>
    <x v="0"/>
    <x v="6"/>
    <x v="3903"/>
  </r>
  <r>
    <x v="452"/>
    <s v="Kiehl's"/>
    <x v="0"/>
    <x v="7"/>
    <x v="3904"/>
  </r>
  <r>
    <x v="452"/>
    <s v="Kiehl's"/>
    <x v="0"/>
    <x v="8"/>
    <x v="3905"/>
  </r>
  <r>
    <x v="452"/>
    <s v="Kiehl's"/>
    <x v="0"/>
    <x v="9"/>
    <x v="3906"/>
  </r>
  <r>
    <x v="452"/>
    <s v="Kiehl's"/>
    <x v="1"/>
    <x v="10"/>
    <x v="3907"/>
  </r>
  <r>
    <x v="452"/>
    <s v="Kiehl's"/>
    <x v="1"/>
    <x v="11"/>
    <x v="3908"/>
  </r>
  <r>
    <x v="452"/>
    <s v="Kiehl's"/>
    <x v="1"/>
    <x v="0"/>
    <x v="3909"/>
  </r>
  <r>
    <x v="452"/>
    <s v="Kiehl's"/>
    <x v="1"/>
    <x v="1"/>
    <x v="3910"/>
  </r>
  <r>
    <x v="452"/>
    <s v="Kiehl's"/>
    <x v="1"/>
    <x v="2"/>
    <x v="3911"/>
  </r>
  <r>
    <x v="452"/>
    <s v="Kiehl's"/>
    <x v="1"/>
    <x v="3"/>
    <x v="3912"/>
  </r>
  <r>
    <x v="453"/>
    <s v="Deadwood"/>
    <x v="0"/>
    <x v="0"/>
    <x v="3913"/>
  </r>
  <r>
    <x v="453"/>
    <s v="Deadwood"/>
    <x v="0"/>
    <x v="1"/>
    <x v="3914"/>
  </r>
  <r>
    <x v="453"/>
    <s v="Deadwood"/>
    <x v="0"/>
    <x v="2"/>
    <x v="3915"/>
  </r>
  <r>
    <x v="453"/>
    <s v="Deadwood"/>
    <x v="0"/>
    <x v="3"/>
    <x v="3916"/>
  </r>
  <r>
    <x v="453"/>
    <s v="Deadwood"/>
    <x v="0"/>
    <x v="4"/>
    <x v="3917"/>
  </r>
  <r>
    <x v="453"/>
    <s v="Deadwood"/>
    <x v="0"/>
    <x v="5"/>
    <x v="3918"/>
  </r>
  <r>
    <x v="453"/>
    <s v="Deadwood"/>
    <x v="0"/>
    <x v="6"/>
    <x v="3919"/>
  </r>
  <r>
    <x v="453"/>
    <s v="Deadwood"/>
    <x v="0"/>
    <x v="7"/>
    <x v="3920"/>
  </r>
  <r>
    <x v="453"/>
    <s v="Deadwood"/>
    <x v="0"/>
    <x v="8"/>
    <x v="3921"/>
  </r>
  <r>
    <x v="453"/>
    <s v="Deadwood"/>
    <x v="0"/>
    <x v="9"/>
    <x v="3922"/>
  </r>
  <r>
    <x v="453"/>
    <s v="Deadwood"/>
    <x v="1"/>
    <x v="10"/>
    <x v="3923"/>
  </r>
  <r>
    <x v="453"/>
    <s v="Deadwood"/>
    <x v="1"/>
    <x v="11"/>
    <x v="3924"/>
  </r>
  <r>
    <x v="453"/>
    <s v="Deadwood"/>
    <x v="1"/>
    <x v="0"/>
    <x v="3925"/>
  </r>
  <r>
    <x v="453"/>
    <s v="Deadwood"/>
    <x v="1"/>
    <x v="1"/>
    <x v="3926"/>
  </r>
  <r>
    <x v="453"/>
    <s v="Deadwood"/>
    <x v="1"/>
    <x v="2"/>
    <x v="3927"/>
  </r>
  <r>
    <x v="453"/>
    <s v="Deadwood"/>
    <x v="1"/>
    <x v="3"/>
    <x v="3928"/>
  </r>
  <r>
    <x v="454"/>
    <s v="PlushCare"/>
    <x v="0"/>
    <x v="0"/>
    <x v="3929"/>
  </r>
  <r>
    <x v="454"/>
    <s v="PlushCare"/>
    <x v="0"/>
    <x v="1"/>
    <x v="3930"/>
  </r>
  <r>
    <x v="454"/>
    <s v="PlushCare"/>
    <x v="0"/>
    <x v="2"/>
    <x v="3931"/>
  </r>
  <r>
    <x v="454"/>
    <s v="PlushCare"/>
    <x v="0"/>
    <x v="3"/>
    <x v="3932"/>
  </r>
  <r>
    <x v="454"/>
    <s v="PlushCare"/>
    <x v="0"/>
    <x v="4"/>
    <x v="3933"/>
  </r>
  <r>
    <x v="454"/>
    <s v="PlushCare"/>
    <x v="0"/>
    <x v="5"/>
    <x v="3934"/>
  </r>
  <r>
    <x v="454"/>
    <s v="PlushCare"/>
    <x v="0"/>
    <x v="6"/>
    <x v="3935"/>
  </r>
  <r>
    <x v="454"/>
    <s v="PlushCare"/>
    <x v="0"/>
    <x v="7"/>
    <x v="3936"/>
  </r>
  <r>
    <x v="454"/>
    <s v="PlushCare"/>
    <x v="0"/>
    <x v="8"/>
    <x v="3937"/>
  </r>
  <r>
    <x v="454"/>
    <s v="PlushCare"/>
    <x v="0"/>
    <x v="9"/>
    <x v="3938"/>
  </r>
  <r>
    <x v="454"/>
    <s v="PlushCare"/>
    <x v="1"/>
    <x v="10"/>
    <x v="3939"/>
  </r>
  <r>
    <x v="454"/>
    <s v="PlushCare"/>
    <x v="1"/>
    <x v="11"/>
    <x v="3940"/>
  </r>
  <r>
    <x v="454"/>
    <s v="PlushCare"/>
    <x v="1"/>
    <x v="0"/>
    <x v="3941"/>
  </r>
  <r>
    <x v="454"/>
    <s v="PlushCare"/>
    <x v="1"/>
    <x v="1"/>
    <x v="3942"/>
  </r>
  <r>
    <x v="454"/>
    <s v="PlushCare"/>
    <x v="1"/>
    <x v="2"/>
    <x v="3943"/>
  </r>
  <r>
    <x v="454"/>
    <s v="PlushCare"/>
    <x v="1"/>
    <x v="3"/>
    <x v="65"/>
  </r>
  <r>
    <x v="455"/>
    <s v="Moscot"/>
    <x v="0"/>
    <x v="0"/>
    <x v="3944"/>
  </r>
  <r>
    <x v="455"/>
    <s v="Moscot"/>
    <x v="0"/>
    <x v="1"/>
    <x v="3945"/>
  </r>
  <r>
    <x v="455"/>
    <s v="Moscot"/>
    <x v="0"/>
    <x v="2"/>
    <x v="3946"/>
  </r>
  <r>
    <x v="455"/>
    <s v="Moscot"/>
    <x v="0"/>
    <x v="3"/>
    <x v="3947"/>
  </r>
  <r>
    <x v="455"/>
    <s v="Moscot"/>
    <x v="0"/>
    <x v="4"/>
    <x v="3948"/>
  </r>
  <r>
    <x v="455"/>
    <s v="Moscot"/>
    <x v="0"/>
    <x v="5"/>
    <x v="3949"/>
  </r>
  <r>
    <x v="455"/>
    <s v="Moscot"/>
    <x v="0"/>
    <x v="6"/>
    <x v="3950"/>
  </r>
  <r>
    <x v="455"/>
    <s v="Moscot"/>
    <x v="0"/>
    <x v="7"/>
    <x v="3951"/>
  </r>
  <r>
    <x v="455"/>
    <s v="Moscot"/>
    <x v="0"/>
    <x v="8"/>
    <x v="3952"/>
  </r>
  <r>
    <x v="455"/>
    <s v="Moscot"/>
    <x v="0"/>
    <x v="9"/>
    <x v="3953"/>
  </r>
  <r>
    <x v="455"/>
    <s v="Moscot"/>
    <x v="1"/>
    <x v="10"/>
    <x v="3954"/>
  </r>
  <r>
    <x v="455"/>
    <s v="Moscot"/>
    <x v="1"/>
    <x v="11"/>
    <x v="3955"/>
  </r>
  <r>
    <x v="455"/>
    <s v="Moscot"/>
    <x v="1"/>
    <x v="0"/>
    <x v="3956"/>
  </r>
  <r>
    <x v="455"/>
    <s v="Moscot"/>
    <x v="1"/>
    <x v="1"/>
    <x v="3957"/>
  </r>
  <r>
    <x v="455"/>
    <s v="Moscot"/>
    <x v="1"/>
    <x v="2"/>
    <x v="2258"/>
  </r>
  <r>
    <x v="455"/>
    <s v="Moscot"/>
    <x v="1"/>
    <x v="3"/>
    <x v="23"/>
  </r>
  <r>
    <x v="456"/>
    <s v="Stony Brook"/>
    <x v="0"/>
    <x v="0"/>
    <x v="3958"/>
  </r>
  <r>
    <x v="456"/>
    <s v="Stony Brook"/>
    <x v="0"/>
    <x v="1"/>
    <x v="3959"/>
  </r>
  <r>
    <x v="456"/>
    <s v="Stony Brook"/>
    <x v="0"/>
    <x v="2"/>
    <x v="3960"/>
  </r>
  <r>
    <x v="456"/>
    <s v="Stony Brook"/>
    <x v="0"/>
    <x v="3"/>
    <x v="3961"/>
  </r>
  <r>
    <x v="456"/>
    <s v="Stony Brook"/>
    <x v="0"/>
    <x v="4"/>
    <x v="3962"/>
  </r>
  <r>
    <x v="456"/>
    <s v="Stony Brook"/>
    <x v="0"/>
    <x v="5"/>
    <x v="3963"/>
  </r>
  <r>
    <x v="456"/>
    <s v="Stony Brook"/>
    <x v="0"/>
    <x v="6"/>
    <x v="3964"/>
  </r>
  <r>
    <x v="456"/>
    <s v="Stony Brook"/>
    <x v="0"/>
    <x v="7"/>
    <x v="3965"/>
  </r>
  <r>
    <x v="456"/>
    <s v="Stony Brook"/>
    <x v="0"/>
    <x v="8"/>
    <x v="3966"/>
  </r>
  <r>
    <x v="456"/>
    <s v="Stony Brook"/>
    <x v="0"/>
    <x v="9"/>
    <x v="3967"/>
  </r>
  <r>
    <x v="456"/>
    <s v="Stony Brook"/>
    <x v="1"/>
    <x v="10"/>
    <x v="3968"/>
  </r>
  <r>
    <x v="456"/>
    <s v="Stony Brook"/>
    <x v="1"/>
    <x v="11"/>
    <x v="3969"/>
  </r>
  <r>
    <x v="456"/>
    <s v="Stony Brook"/>
    <x v="1"/>
    <x v="0"/>
    <x v="3970"/>
  </r>
  <r>
    <x v="456"/>
    <s v="Stony Brook"/>
    <x v="1"/>
    <x v="1"/>
    <x v="3971"/>
  </r>
  <r>
    <x v="456"/>
    <s v="Stony Brook"/>
    <x v="1"/>
    <x v="2"/>
    <x v="3972"/>
  </r>
  <r>
    <x v="456"/>
    <s v="Stony Brook"/>
    <x v="1"/>
    <x v="3"/>
    <x v="3973"/>
  </r>
  <r>
    <x v="457"/>
    <s v="Vichy"/>
    <x v="0"/>
    <x v="0"/>
    <x v="970"/>
  </r>
  <r>
    <x v="457"/>
    <s v="Vichy"/>
    <x v="0"/>
    <x v="1"/>
    <x v="3974"/>
  </r>
  <r>
    <x v="457"/>
    <s v="Vichy"/>
    <x v="0"/>
    <x v="2"/>
    <x v="3975"/>
  </r>
  <r>
    <x v="457"/>
    <s v="Vichy"/>
    <x v="0"/>
    <x v="3"/>
    <x v="3976"/>
  </r>
  <r>
    <x v="457"/>
    <s v="Vichy"/>
    <x v="0"/>
    <x v="4"/>
    <x v="3977"/>
  </r>
  <r>
    <x v="457"/>
    <s v="Vichy"/>
    <x v="0"/>
    <x v="5"/>
    <x v="3978"/>
  </r>
  <r>
    <x v="457"/>
    <s v="Vichy"/>
    <x v="0"/>
    <x v="6"/>
    <x v="3979"/>
  </r>
  <r>
    <x v="457"/>
    <s v="Vichy"/>
    <x v="0"/>
    <x v="7"/>
    <x v="3980"/>
  </r>
  <r>
    <x v="457"/>
    <s v="Vichy"/>
    <x v="0"/>
    <x v="8"/>
    <x v="3981"/>
  </r>
  <r>
    <x v="457"/>
    <s v="Vichy"/>
    <x v="0"/>
    <x v="9"/>
    <x v="3982"/>
  </r>
  <r>
    <x v="457"/>
    <s v="Vichy"/>
    <x v="1"/>
    <x v="10"/>
    <x v="3983"/>
  </r>
  <r>
    <x v="457"/>
    <s v="Vichy"/>
    <x v="1"/>
    <x v="11"/>
    <x v="3984"/>
  </r>
  <r>
    <x v="457"/>
    <s v="Vichy"/>
    <x v="1"/>
    <x v="0"/>
    <x v="19"/>
  </r>
  <r>
    <x v="458"/>
    <s v="Lensabl"/>
    <x v="0"/>
    <x v="0"/>
    <x v="3985"/>
  </r>
  <r>
    <x v="458"/>
    <s v="Lensabl"/>
    <x v="0"/>
    <x v="1"/>
    <x v="3986"/>
  </r>
  <r>
    <x v="458"/>
    <s v="Lensabl"/>
    <x v="0"/>
    <x v="2"/>
    <x v="3987"/>
  </r>
  <r>
    <x v="458"/>
    <s v="Lensabl"/>
    <x v="0"/>
    <x v="3"/>
    <x v="3988"/>
  </r>
  <r>
    <x v="458"/>
    <s v="Lensabl"/>
    <x v="0"/>
    <x v="4"/>
    <x v="3989"/>
  </r>
  <r>
    <x v="458"/>
    <s v="Lensabl"/>
    <x v="0"/>
    <x v="5"/>
    <x v="3990"/>
  </r>
  <r>
    <x v="458"/>
    <s v="Lensabl"/>
    <x v="0"/>
    <x v="6"/>
    <x v="3991"/>
  </r>
  <r>
    <x v="458"/>
    <s v="Lensabl"/>
    <x v="0"/>
    <x v="7"/>
    <x v="3992"/>
  </r>
  <r>
    <x v="458"/>
    <s v="Lensabl"/>
    <x v="0"/>
    <x v="8"/>
    <x v="3993"/>
  </r>
  <r>
    <x v="458"/>
    <s v="Lensabl"/>
    <x v="0"/>
    <x v="9"/>
    <x v="3994"/>
  </r>
  <r>
    <x v="458"/>
    <s v="Lensabl"/>
    <x v="1"/>
    <x v="10"/>
    <x v="3995"/>
  </r>
  <r>
    <x v="458"/>
    <s v="Lensabl"/>
    <x v="1"/>
    <x v="11"/>
    <x v="3996"/>
  </r>
  <r>
    <x v="458"/>
    <s v="Lensabl"/>
    <x v="1"/>
    <x v="0"/>
    <x v="3997"/>
  </r>
  <r>
    <x v="458"/>
    <s v="Lensabl"/>
    <x v="1"/>
    <x v="1"/>
    <x v="3998"/>
  </r>
  <r>
    <x v="458"/>
    <s v="Lensabl"/>
    <x v="1"/>
    <x v="2"/>
    <x v="3999"/>
  </r>
  <r>
    <x v="458"/>
    <s v="Lensabl"/>
    <x v="1"/>
    <x v="3"/>
    <x v="4000"/>
  </r>
  <r>
    <x v="459"/>
    <s v="Briogeo"/>
    <x v="0"/>
    <x v="0"/>
    <x v="4001"/>
  </r>
  <r>
    <x v="459"/>
    <s v="Briogeo"/>
    <x v="0"/>
    <x v="1"/>
    <x v="4002"/>
  </r>
  <r>
    <x v="459"/>
    <s v="Briogeo"/>
    <x v="0"/>
    <x v="2"/>
    <x v="4003"/>
  </r>
  <r>
    <x v="459"/>
    <s v="Briogeo"/>
    <x v="0"/>
    <x v="3"/>
    <x v="4004"/>
  </r>
  <r>
    <x v="459"/>
    <s v="Briogeo"/>
    <x v="0"/>
    <x v="4"/>
    <x v="4005"/>
  </r>
  <r>
    <x v="459"/>
    <s v="Briogeo"/>
    <x v="0"/>
    <x v="5"/>
    <x v="4006"/>
  </r>
  <r>
    <x v="459"/>
    <s v="Briogeo"/>
    <x v="0"/>
    <x v="6"/>
    <x v="4007"/>
  </r>
  <r>
    <x v="459"/>
    <s v="Briogeo"/>
    <x v="0"/>
    <x v="7"/>
    <x v="4008"/>
  </r>
  <r>
    <x v="459"/>
    <s v="Briogeo"/>
    <x v="0"/>
    <x v="8"/>
    <x v="4009"/>
  </r>
  <r>
    <x v="459"/>
    <s v="Briogeo"/>
    <x v="0"/>
    <x v="9"/>
    <x v="4010"/>
  </r>
  <r>
    <x v="459"/>
    <s v="Briogeo"/>
    <x v="1"/>
    <x v="10"/>
    <x v="4011"/>
  </r>
  <r>
    <x v="459"/>
    <s v="Briogeo"/>
    <x v="1"/>
    <x v="11"/>
    <x v="4012"/>
  </r>
  <r>
    <x v="459"/>
    <s v="Briogeo"/>
    <x v="1"/>
    <x v="0"/>
    <x v="4013"/>
  </r>
  <r>
    <x v="459"/>
    <s v="Briogeo"/>
    <x v="1"/>
    <x v="1"/>
    <x v="4014"/>
  </r>
  <r>
    <x v="459"/>
    <s v="Briogeo"/>
    <x v="1"/>
    <x v="2"/>
    <x v="4015"/>
  </r>
  <r>
    <x v="459"/>
    <s v="Briogeo"/>
    <x v="1"/>
    <x v="3"/>
    <x v="4016"/>
  </r>
  <r>
    <x v="460"/>
    <s v="Lunya"/>
    <x v="0"/>
    <x v="0"/>
    <x v="4017"/>
  </r>
  <r>
    <x v="460"/>
    <s v="Lunya"/>
    <x v="0"/>
    <x v="1"/>
    <x v="4018"/>
  </r>
  <r>
    <x v="460"/>
    <s v="Lunya"/>
    <x v="0"/>
    <x v="2"/>
    <x v="4019"/>
  </r>
  <r>
    <x v="460"/>
    <s v="Lunya"/>
    <x v="0"/>
    <x v="3"/>
    <x v="4020"/>
  </r>
  <r>
    <x v="460"/>
    <s v="Lunya"/>
    <x v="0"/>
    <x v="4"/>
    <x v="4021"/>
  </r>
  <r>
    <x v="460"/>
    <s v="Lunya"/>
    <x v="0"/>
    <x v="5"/>
    <x v="4022"/>
  </r>
  <r>
    <x v="460"/>
    <s v="Lunya"/>
    <x v="0"/>
    <x v="6"/>
    <x v="4023"/>
  </r>
  <r>
    <x v="460"/>
    <s v="Lunya"/>
    <x v="0"/>
    <x v="7"/>
    <x v="4024"/>
  </r>
  <r>
    <x v="460"/>
    <s v="Lunya"/>
    <x v="0"/>
    <x v="8"/>
    <x v="4025"/>
  </r>
  <r>
    <x v="460"/>
    <s v="Lunya"/>
    <x v="0"/>
    <x v="9"/>
    <x v="4026"/>
  </r>
  <r>
    <x v="460"/>
    <s v="Lunya"/>
    <x v="1"/>
    <x v="10"/>
    <x v="4027"/>
  </r>
  <r>
    <x v="460"/>
    <s v="Lunya"/>
    <x v="1"/>
    <x v="11"/>
    <x v="4028"/>
  </r>
  <r>
    <x v="460"/>
    <s v="Lunya"/>
    <x v="1"/>
    <x v="0"/>
    <x v="4029"/>
  </r>
  <r>
    <x v="460"/>
    <s v="Lunya"/>
    <x v="1"/>
    <x v="1"/>
    <x v="4030"/>
  </r>
  <r>
    <x v="460"/>
    <s v="Lunya"/>
    <x v="1"/>
    <x v="2"/>
    <x v="4031"/>
  </r>
  <r>
    <x v="460"/>
    <s v="Lunya"/>
    <x v="1"/>
    <x v="3"/>
    <x v="4032"/>
  </r>
  <r>
    <x v="461"/>
    <s v="Six Flags Theme Parks"/>
    <x v="0"/>
    <x v="0"/>
    <x v="4033"/>
  </r>
  <r>
    <x v="461"/>
    <s v="Six Flags Theme Parks"/>
    <x v="0"/>
    <x v="1"/>
    <x v="4034"/>
  </r>
  <r>
    <x v="461"/>
    <s v="Six Flags Theme Parks"/>
    <x v="0"/>
    <x v="2"/>
    <x v="4035"/>
  </r>
  <r>
    <x v="461"/>
    <s v="Six Flags Theme Parks"/>
    <x v="0"/>
    <x v="3"/>
    <x v="4036"/>
  </r>
  <r>
    <x v="461"/>
    <s v="Six Flags Theme Parks"/>
    <x v="0"/>
    <x v="4"/>
    <x v="4037"/>
  </r>
  <r>
    <x v="461"/>
    <s v="Six Flags Theme Parks"/>
    <x v="0"/>
    <x v="5"/>
    <x v="4038"/>
  </r>
  <r>
    <x v="461"/>
    <s v="Six Flags Theme Parks"/>
    <x v="0"/>
    <x v="6"/>
    <x v="4039"/>
  </r>
  <r>
    <x v="461"/>
    <s v="Six Flags Theme Parks"/>
    <x v="0"/>
    <x v="7"/>
    <x v="4040"/>
  </r>
  <r>
    <x v="461"/>
    <s v="Six Flags Theme Parks"/>
    <x v="0"/>
    <x v="8"/>
    <x v="4041"/>
  </r>
  <r>
    <x v="461"/>
    <s v="Six Flags Theme Parks"/>
    <x v="0"/>
    <x v="9"/>
    <x v="4042"/>
  </r>
  <r>
    <x v="461"/>
    <s v="Six Flags Theme Parks"/>
    <x v="1"/>
    <x v="10"/>
    <x v="4043"/>
  </r>
  <r>
    <x v="461"/>
    <s v="Six Flags Theme Parks"/>
    <x v="1"/>
    <x v="11"/>
    <x v="4044"/>
  </r>
  <r>
    <x v="461"/>
    <s v="Six Flags Theme Parks"/>
    <x v="1"/>
    <x v="0"/>
    <x v="4045"/>
  </r>
  <r>
    <x v="461"/>
    <s v="Six Flags Theme Parks"/>
    <x v="1"/>
    <x v="1"/>
    <x v="4046"/>
  </r>
  <r>
    <x v="461"/>
    <s v="Six Flags Theme Parks"/>
    <x v="1"/>
    <x v="2"/>
    <x v="4047"/>
  </r>
  <r>
    <x v="461"/>
    <s v="Six Flags Theme Parks"/>
    <x v="1"/>
    <x v="3"/>
    <x v="4048"/>
  </r>
  <r>
    <x v="462"/>
    <s v="Lokai"/>
    <x v="0"/>
    <x v="0"/>
    <x v="4049"/>
  </r>
  <r>
    <x v="462"/>
    <s v="Lokai"/>
    <x v="0"/>
    <x v="1"/>
    <x v="4050"/>
  </r>
  <r>
    <x v="462"/>
    <s v="Lokai"/>
    <x v="0"/>
    <x v="2"/>
    <x v="4051"/>
  </r>
  <r>
    <x v="462"/>
    <s v="Lokai"/>
    <x v="0"/>
    <x v="3"/>
    <x v="4052"/>
  </r>
  <r>
    <x v="462"/>
    <s v="Lokai"/>
    <x v="0"/>
    <x v="4"/>
    <x v="4053"/>
  </r>
  <r>
    <x v="462"/>
    <s v="Lokai"/>
    <x v="0"/>
    <x v="5"/>
    <x v="4054"/>
  </r>
  <r>
    <x v="462"/>
    <s v="Lokai"/>
    <x v="0"/>
    <x v="6"/>
    <x v="4055"/>
  </r>
  <r>
    <x v="462"/>
    <s v="Lokai"/>
    <x v="0"/>
    <x v="7"/>
    <x v="4056"/>
  </r>
  <r>
    <x v="462"/>
    <s v="Lokai"/>
    <x v="0"/>
    <x v="8"/>
    <x v="4057"/>
  </r>
  <r>
    <x v="462"/>
    <s v="Lokai"/>
    <x v="0"/>
    <x v="9"/>
    <x v="4058"/>
  </r>
  <r>
    <x v="462"/>
    <s v="Lokai"/>
    <x v="1"/>
    <x v="10"/>
    <x v="609"/>
  </r>
  <r>
    <x v="462"/>
    <s v="Lokai"/>
    <x v="1"/>
    <x v="11"/>
    <x v="695"/>
  </r>
  <r>
    <x v="462"/>
    <s v="Lokai"/>
    <x v="1"/>
    <x v="0"/>
    <x v="1357"/>
  </r>
  <r>
    <x v="462"/>
    <s v="Lokai"/>
    <x v="1"/>
    <x v="1"/>
    <x v="62"/>
  </r>
  <r>
    <x v="462"/>
    <s v="Lokai"/>
    <x v="1"/>
    <x v="2"/>
    <x v="490"/>
  </r>
  <r>
    <x v="462"/>
    <s v="Lokai"/>
    <x v="1"/>
    <x v="3"/>
    <x v="1"/>
  </r>
  <r>
    <x v="463"/>
    <s v="Discount Glasses"/>
    <x v="0"/>
    <x v="0"/>
    <x v="4059"/>
  </r>
  <r>
    <x v="463"/>
    <s v="Discount Glasses"/>
    <x v="0"/>
    <x v="1"/>
    <x v="4060"/>
  </r>
  <r>
    <x v="463"/>
    <s v="Discount Glasses"/>
    <x v="0"/>
    <x v="2"/>
    <x v="4061"/>
  </r>
  <r>
    <x v="463"/>
    <s v="Discount Glasses"/>
    <x v="0"/>
    <x v="3"/>
    <x v="4062"/>
  </r>
  <r>
    <x v="463"/>
    <s v="Discount Glasses"/>
    <x v="0"/>
    <x v="4"/>
    <x v="4063"/>
  </r>
  <r>
    <x v="463"/>
    <s v="Discount Glasses"/>
    <x v="0"/>
    <x v="5"/>
    <x v="4064"/>
  </r>
  <r>
    <x v="463"/>
    <s v="Discount Glasses"/>
    <x v="0"/>
    <x v="6"/>
    <x v="4065"/>
  </r>
  <r>
    <x v="463"/>
    <s v="Discount Glasses"/>
    <x v="0"/>
    <x v="7"/>
    <x v="4066"/>
  </r>
  <r>
    <x v="463"/>
    <s v="Discount Glasses"/>
    <x v="0"/>
    <x v="8"/>
    <x v="4067"/>
  </r>
  <r>
    <x v="463"/>
    <s v="Discount Glasses"/>
    <x v="0"/>
    <x v="9"/>
    <x v="4068"/>
  </r>
  <r>
    <x v="463"/>
    <s v="Discount Glasses"/>
    <x v="1"/>
    <x v="10"/>
    <x v="4069"/>
  </r>
  <r>
    <x v="463"/>
    <s v="Discount Glasses"/>
    <x v="1"/>
    <x v="11"/>
    <x v="4070"/>
  </r>
  <r>
    <x v="463"/>
    <s v="Discount Glasses"/>
    <x v="1"/>
    <x v="0"/>
    <x v="4071"/>
  </r>
  <r>
    <x v="463"/>
    <s v="Discount Glasses"/>
    <x v="1"/>
    <x v="1"/>
    <x v="4072"/>
  </r>
  <r>
    <x v="463"/>
    <s v="Discount Glasses"/>
    <x v="1"/>
    <x v="2"/>
    <x v="4073"/>
  </r>
  <r>
    <x v="463"/>
    <s v="Discount Glasses"/>
    <x v="1"/>
    <x v="3"/>
    <x v="4074"/>
  </r>
  <r>
    <x v="464"/>
    <s v="Candid Co"/>
    <x v="0"/>
    <x v="0"/>
    <x v="4075"/>
  </r>
  <r>
    <x v="464"/>
    <s v="Candid Co"/>
    <x v="0"/>
    <x v="1"/>
    <x v="4076"/>
  </r>
  <r>
    <x v="464"/>
    <s v="Candid Co"/>
    <x v="0"/>
    <x v="2"/>
    <x v="4077"/>
  </r>
  <r>
    <x v="464"/>
    <s v="Candid Co"/>
    <x v="0"/>
    <x v="3"/>
    <x v="4078"/>
  </r>
  <r>
    <x v="464"/>
    <s v="Candid Co"/>
    <x v="0"/>
    <x v="4"/>
    <x v="4079"/>
  </r>
  <r>
    <x v="464"/>
    <s v="Candid Co"/>
    <x v="0"/>
    <x v="5"/>
    <x v="4080"/>
  </r>
  <r>
    <x v="464"/>
    <s v="Candid Co"/>
    <x v="0"/>
    <x v="6"/>
    <x v="4081"/>
  </r>
  <r>
    <x v="464"/>
    <s v="Candid Co"/>
    <x v="0"/>
    <x v="7"/>
    <x v="4082"/>
  </r>
  <r>
    <x v="464"/>
    <s v="Candid Co"/>
    <x v="0"/>
    <x v="8"/>
    <x v="4083"/>
  </r>
  <r>
    <x v="464"/>
    <s v="Candid Co"/>
    <x v="0"/>
    <x v="9"/>
    <x v="4084"/>
  </r>
  <r>
    <x v="464"/>
    <s v="Candid Co"/>
    <x v="1"/>
    <x v="10"/>
    <x v="4085"/>
  </r>
  <r>
    <x v="464"/>
    <s v="Candid Co"/>
    <x v="1"/>
    <x v="11"/>
    <x v="4086"/>
  </r>
  <r>
    <x v="464"/>
    <s v="Candid Co"/>
    <x v="1"/>
    <x v="0"/>
    <x v="4087"/>
  </r>
  <r>
    <x v="464"/>
    <s v="Candid Co"/>
    <x v="1"/>
    <x v="1"/>
    <x v="4088"/>
  </r>
  <r>
    <x v="464"/>
    <s v="Candid Co"/>
    <x v="1"/>
    <x v="2"/>
    <x v="4089"/>
  </r>
  <r>
    <x v="464"/>
    <s v="Candid Co"/>
    <x v="1"/>
    <x v="3"/>
    <x v="4090"/>
  </r>
  <r>
    <x v="465"/>
    <s v="Marley Spoon"/>
    <x v="0"/>
    <x v="0"/>
    <x v="4091"/>
  </r>
  <r>
    <x v="465"/>
    <s v="Marley Spoon"/>
    <x v="0"/>
    <x v="1"/>
    <x v="4092"/>
  </r>
  <r>
    <x v="465"/>
    <s v="Marley Spoon"/>
    <x v="0"/>
    <x v="2"/>
    <x v="4093"/>
  </r>
  <r>
    <x v="465"/>
    <s v="Marley Spoon"/>
    <x v="0"/>
    <x v="3"/>
    <x v="4094"/>
  </r>
  <r>
    <x v="465"/>
    <s v="Marley Spoon"/>
    <x v="0"/>
    <x v="4"/>
    <x v="4095"/>
  </r>
  <r>
    <x v="465"/>
    <s v="Marley Spoon"/>
    <x v="0"/>
    <x v="5"/>
    <x v="4096"/>
  </r>
  <r>
    <x v="465"/>
    <s v="Marley Spoon"/>
    <x v="0"/>
    <x v="6"/>
    <x v="4097"/>
  </r>
  <r>
    <x v="465"/>
    <s v="Marley Spoon"/>
    <x v="0"/>
    <x v="7"/>
    <x v="4098"/>
  </r>
  <r>
    <x v="465"/>
    <s v="Marley Spoon"/>
    <x v="0"/>
    <x v="8"/>
    <x v="4099"/>
  </r>
  <r>
    <x v="465"/>
    <s v="Marley Spoon"/>
    <x v="0"/>
    <x v="9"/>
    <x v="4100"/>
  </r>
  <r>
    <x v="465"/>
    <s v="Marley Spoon"/>
    <x v="1"/>
    <x v="10"/>
    <x v="4101"/>
  </r>
  <r>
    <x v="465"/>
    <s v="Marley Spoon"/>
    <x v="1"/>
    <x v="11"/>
    <x v="4102"/>
  </r>
  <r>
    <x v="465"/>
    <s v="Marley Spoon"/>
    <x v="1"/>
    <x v="0"/>
    <x v="4103"/>
  </r>
  <r>
    <x v="465"/>
    <s v="Marley Spoon"/>
    <x v="1"/>
    <x v="1"/>
    <x v="4104"/>
  </r>
  <r>
    <x v="465"/>
    <s v="Marley Spoon"/>
    <x v="1"/>
    <x v="2"/>
    <x v="4105"/>
  </r>
  <r>
    <x v="465"/>
    <s v="Marley Spoon"/>
    <x v="1"/>
    <x v="3"/>
    <x v="4106"/>
  </r>
  <r>
    <x v="466"/>
    <s v="Boosted Boards"/>
    <x v="0"/>
    <x v="0"/>
    <x v="4107"/>
  </r>
  <r>
    <x v="466"/>
    <s v="Boosted Boards"/>
    <x v="0"/>
    <x v="1"/>
    <x v="4108"/>
  </r>
  <r>
    <x v="466"/>
    <s v="Boosted Boards"/>
    <x v="0"/>
    <x v="2"/>
    <x v="4109"/>
  </r>
  <r>
    <x v="466"/>
    <s v="Boosted Boards"/>
    <x v="0"/>
    <x v="3"/>
    <x v="4110"/>
  </r>
  <r>
    <x v="466"/>
    <s v="Boosted Boards"/>
    <x v="0"/>
    <x v="4"/>
    <x v="4111"/>
  </r>
  <r>
    <x v="466"/>
    <s v="Boosted Boards"/>
    <x v="0"/>
    <x v="5"/>
    <x v="4112"/>
  </r>
  <r>
    <x v="466"/>
    <s v="Boosted Boards"/>
    <x v="0"/>
    <x v="6"/>
    <x v="4113"/>
  </r>
  <r>
    <x v="466"/>
    <s v="Boosted Boards"/>
    <x v="0"/>
    <x v="7"/>
    <x v="4114"/>
  </r>
  <r>
    <x v="466"/>
    <s v="Boosted Boards"/>
    <x v="0"/>
    <x v="8"/>
    <x v="4115"/>
  </r>
  <r>
    <x v="466"/>
    <s v="Boosted Boards"/>
    <x v="0"/>
    <x v="9"/>
    <x v="4116"/>
  </r>
  <r>
    <x v="466"/>
    <s v="Boosted Boards"/>
    <x v="1"/>
    <x v="10"/>
    <x v="4117"/>
  </r>
  <r>
    <x v="466"/>
    <s v="Boosted Boards"/>
    <x v="1"/>
    <x v="11"/>
    <x v="4118"/>
  </r>
  <r>
    <x v="466"/>
    <s v="Boosted Boards"/>
    <x v="1"/>
    <x v="0"/>
    <x v="4119"/>
  </r>
  <r>
    <x v="466"/>
    <s v="Boosted Boards"/>
    <x v="1"/>
    <x v="1"/>
    <x v="4120"/>
  </r>
  <r>
    <x v="466"/>
    <s v="Boosted Boards"/>
    <x v="1"/>
    <x v="2"/>
    <x v="4121"/>
  </r>
  <r>
    <x v="466"/>
    <s v="Boosted Boards"/>
    <x v="1"/>
    <x v="3"/>
    <x v="1554"/>
  </r>
  <r>
    <x v="467"/>
    <s v="Perricone MD"/>
    <x v="0"/>
    <x v="0"/>
    <x v="4122"/>
  </r>
  <r>
    <x v="467"/>
    <s v="Perricone MD"/>
    <x v="0"/>
    <x v="1"/>
    <x v="4123"/>
  </r>
  <r>
    <x v="467"/>
    <s v="Perricone MD"/>
    <x v="0"/>
    <x v="2"/>
    <x v="4124"/>
  </r>
  <r>
    <x v="467"/>
    <s v="Perricone MD"/>
    <x v="0"/>
    <x v="3"/>
    <x v="4125"/>
  </r>
  <r>
    <x v="467"/>
    <s v="Perricone MD"/>
    <x v="0"/>
    <x v="4"/>
    <x v="4126"/>
  </r>
  <r>
    <x v="467"/>
    <s v="Perricone MD"/>
    <x v="0"/>
    <x v="5"/>
    <x v="4127"/>
  </r>
  <r>
    <x v="467"/>
    <s v="Perricone MD"/>
    <x v="0"/>
    <x v="6"/>
    <x v="4128"/>
  </r>
  <r>
    <x v="467"/>
    <s v="Perricone MD"/>
    <x v="0"/>
    <x v="7"/>
    <x v="4129"/>
  </r>
  <r>
    <x v="467"/>
    <s v="Perricone MD"/>
    <x v="0"/>
    <x v="8"/>
    <x v="4130"/>
  </r>
  <r>
    <x v="467"/>
    <s v="Perricone MD"/>
    <x v="0"/>
    <x v="9"/>
    <x v="4131"/>
  </r>
  <r>
    <x v="467"/>
    <s v="Perricone MD"/>
    <x v="1"/>
    <x v="10"/>
    <x v="4132"/>
  </r>
  <r>
    <x v="467"/>
    <s v="Perricone MD"/>
    <x v="1"/>
    <x v="11"/>
    <x v="4133"/>
  </r>
  <r>
    <x v="467"/>
    <s v="Perricone MD"/>
    <x v="1"/>
    <x v="0"/>
    <x v="4134"/>
  </r>
  <r>
    <x v="467"/>
    <s v="Perricone MD"/>
    <x v="1"/>
    <x v="1"/>
    <x v="4135"/>
  </r>
  <r>
    <x v="467"/>
    <s v="Perricone MD"/>
    <x v="1"/>
    <x v="2"/>
    <x v="4136"/>
  </r>
  <r>
    <x v="467"/>
    <s v="Perricone MD"/>
    <x v="1"/>
    <x v="3"/>
    <x v="4137"/>
  </r>
  <r>
    <x v="468"/>
    <s v="Patagonia Provisions"/>
    <x v="0"/>
    <x v="0"/>
    <x v="4138"/>
  </r>
  <r>
    <x v="468"/>
    <s v="Patagonia Provisions"/>
    <x v="0"/>
    <x v="1"/>
    <x v="4139"/>
  </r>
  <r>
    <x v="468"/>
    <s v="Patagonia Provisions"/>
    <x v="0"/>
    <x v="2"/>
    <x v="4140"/>
  </r>
  <r>
    <x v="468"/>
    <s v="Patagonia Provisions"/>
    <x v="0"/>
    <x v="3"/>
    <x v="2972"/>
  </r>
  <r>
    <x v="468"/>
    <s v="Patagonia Provisions"/>
    <x v="0"/>
    <x v="4"/>
    <x v="4141"/>
  </r>
  <r>
    <x v="468"/>
    <s v="Patagonia Provisions"/>
    <x v="0"/>
    <x v="5"/>
    <x v="4142"/>
  </r>
  <r>
    <x v="468"/>
    <s v="Patagonia Provisions"/>
    <x v="0"/>
    <x v="6"/>
    <x v="4143"/>
  </r>
  <r>
    <x v="468"/>
    <s v="Patagonia Provisions"/>
    <x v="0"/>
    <x v="7"/>
    <x v="4144"/>
  </r>
  <r>
    <x v="468"/>
    <s v="Patagonia Provisions"/>
    <x v="0"/>
    <x v="8"/>
    <x v="4145"/>
  </r>
  <r>
    <x v="468"/>
    <s v="Patagonia Provisions"/>
    <x v="0"/>
    <x v="9"/>
    <x v="4146"/>
  </r>
  <r>
    <x v="468"/>
    <s v="Patagonia Provisions"/>
    <x v="1"/>
    <x v="10"/>
    <x v="4147"/>
  </r>
  <r>
    <x v="468"/>
    <s v="Patagonia Provisions"/>
    <x v="1"/>
    <x v="11"/>
    <x v="4148"/>
  </r>
  <r>
    <x v="468"/>
    <s v="Patagonia Provisions"/>
    <x v="1"/>
    <x v="0"/>
    <x v="4149"/>
  </r>
  <r>
    <x v="468"/>
    <s v="Patagonia Provisions"/>
    <x v="1"/>
    <x v="1"/>
    <x v="4150"/>
  </r>
  <r>
    <x v="468"/>
    <s v="Patagonia Provisions"/>
    <x v="1"/>
    <x v="2"/>
    <x v="4151"/>
  </r>
  <r>
    <x v="468"/>
    <s v="Patagonia Provisions"/>
    <x v="1"/>
    <x v="3"/>
    <x v="4152"/>
  </r>
  <r>
    <x v="469"/>
    <s v="Stop Aging Now"/>
    <x v="0"/>
    <x v="0"/>
    <x v="4153"/>
  </r>
  <r>
    <x v="469"/>
    <s v="Stop Aging Now"/>
    <x v="0"/>
    <x v="1"/>
    <x v="4154"/>
  </r>
  <r>
    <x v="469"/>
    <s v="Stop Aging Now"/>
    <x v="0"/>
    <x v="2"/>
    <x v="4155"/>
  </r>
  <r>
    <x v="469"/>
    <s v="Stop Aging Now"/>
    <x v="0"/>
    <x v="3"/>
    <x v="4156"/>
  </r>
  <r>
    <x v="469"/>
    <s v="Stop Aging Now"/>
    <x v="0"/>
    <x v="4"/>
    <x v="4157"/>
  </r>
  <r>
    <x v="469"/>
    <s v="Stop Aging Now"/>
    <x v="0"/>
    <x v="5"/>
    <x v="4158"/>
  </r>
  <r>
    <x v="469"/>
    <s v="Stop Aging Now"/>
    <x v="0"/>
    <x v="6"/>
    <x v="4159"/>
  </r>
  <r>
    <x v="469"/>
    <s v="Stop Aging Now"/>
    <x v="0"/>
    <x v="7"/>
    <x v="4160"/>
  </r>
  <r>
    <x v="469"/>
    <s v="Stop Aging Now"/>
    <x v="0"/>
    <x v="8"/>
    <x v="4161"/>
  </r>
  <r>
    <x v="469"/>
    <s v="Stop Aging Now"/>
    <x v="0"/>
    <x v="9"/>
    <x v="4162"/>
  </r>
  <r>
    <x v="469"/>
    <s v="Stop Aging Now"/>
    <x v="1"/>
    <x v="10"/>
    <x v="4163"/>
  </r>
  <r>
    <x v="469"/>
    <s v="Stop Aging Now"/>
    <x v="1"/>
    <x v="11"/>
    <x v="4164"/>
  </r>
  <r>
    <x v="469"/>
    <s v="Stop Aging Now"/>
    <x v="1"/>
    <x v="0"/>
    <x v="4165"/>
  </r>
  <r>
    <x v="469"/>
    <s v="Stop Aging Now"/>
    <x v="1"/>
    <x v="1"/>
    <x v="4166"/>
  </r>
  <r>
    <x v="469"/>
    <s v="Stop Aging Now"/>
    <x v="1"/>
    <x v="2"/>
    <x v="4167"/>
  </r>
  <r>
    <x v="469"/>
    <s v="Stop Aging Now"/>
    <x v="1"/>
    <x v="3"/>
    <x v="4168"/>
  </r>
  <r>
    <x v="470"/>
    <s v="Eyebobs"/>
    <x v="0"/>
    <x v="0"/>
    <x v="4169"/>
  </r>
  <r>
    <x v="470"/>
    <s v="Eyebobs"/>
    <x v="0"/>
    <x v="1"/>
    <x v="4170"/>
  </r>
  <r>
    <x v="470"/>
    <s v="Eyebobs"/>
    <x v="0"/>
    <x v="2"/>
    <x v="4171"/>
  </r>
  <r>
    <x v="470"/>
    <s v="Eyebobs"/>
    <x v="0"/>
    <x v="3"/>
    <x v="4172"/>
  </r>
  <r>
    <x v="470"/>
    <s v="Eyebobs"/>
    <x v="0"/>
    <x v="4"/>
    <x v="4173"/>
  </r>
  <r>
    <x v="470"/>
    <s v="Eyebobs"/>
    <x v="0"/>
    <x v="5"/>
    <x v="4174"/>
  </r>
  <r>
    <x v="470"/>
    <s v="Eyebobs"/>
    <x v="0"/>
    <x v="6"/>
    <x v="4175"/>
  </r>
  <r>
    <x v="470"/>
    <s v="Eyebobs"/>
    <x v="0"/>
    <x v="7"/>
    <x v="4176"/>
  </r>
  <r>
    <x v="470"/>
    <s v="Eyebobs"/>
    <x v="0"/>
    <x v="8"/>
    <x v="4177"/>
  </r>
  <r>
    <x v="470"/>
    <s v="Eyebobs"/>
    <x v="0"/>
    <x v="9"/>
    <x v="4178"/>
  </r>
  <r>
    <x v="470"/>
    <s v="Eyebobs"/>
    <x v="1"/>
    <x v="10"/>
    <x v="4179"/>
  </r>
  <r>
    <x v="470"/>
    <s v="Eyebobs"/>
    <x v="1"/>
    <x v="11"/>
    <x v="4180"/>
  </r>
  <r>
    <x v="470"/>
    <s v="Eyebobs"/>
    <x v="1"/>
    <x v="0"/>
    <x v="4181"/>
  </r>
  <r>
    <x v="470"/>
    <s v="Eyebobs"/>
    <x v="1"/>
    <x v="1"/>
    <x v="4182"/>
  </r>
  <r>
    <x v="470"/>
    <s v="Eyebobs"/>
    <x v="1"/>
    <x v="2"/>
    <x v="4183"/>
  </r>
  <r>
    <x v="470"/>
    <s v="Eyebobs"/>
    <x v="1"/>
    <x v="3"/>
    <x v="4184"/>
  </r>
  <r>
    <x v="471"/>
    <s v="Lilly Pulitzer"/>
    <x v="0"/>
    <x v="0"/>
    <x v="4185"/>
  </r>
  <r>
    <x v="471"/>
    <s v="Lilly Pulitzer"/>
    <x v="0"/>
    <x v="1"/>
    <x v="4186"/>
  </r>
  <r>
    <x v="471"/>
    <s v="Lilly Pulitzer"/>
    <x v="0"/>
    <x v="2"/>
    <x v="4187"/>
  </r>
  <r>
    <x v="471"/>
    <s v="Lilly Pulitzer"/>
    <x v="0"/>
    <x v="3"/>
    <x v="21"/>
  </r>
  <r>
    <x v="471"/>
    <s v="Lilly Pulitzer"/>
    <x v="0"/>
    <x v="4"/>
    <x v="5"/>
  </r>
  <r>
    <x v="471"/>
    <s v="Lilly Pulitzer"/>
    <x v="0"/>
    <x v="5"/>
    <x v="148"/>
  </r>
  <r>
    <x v="471"/>
    <s v="Lilly Pulitzer"/>
    <x v="0"/>
    <x v="6"/>
    <x v="23"/>
  </r>
  <r>
    <x v="471"/>
    <s v="Lilly Pulitzer"/>
    <x v="0"/>
    <x v="7"/>
    <x v="0"/>
  </r>
  <r>
    <x v="471"/>
    <s v="Lilly Pulitzer"/>
    <x v="0"/>
    <x v="8"/>
    <x v="4188"/>
  </r>
  <r>
    <x v="471"/>
    <s v="Lilly Pulitzer"/>
    <x v="0"/>
    <x v="9"/>
    <x v="4189"/>
  </r>
  <r>
    <x v="471"/>
    <s v="Lilly Pulitzer"/>
    <x v="1"/>
    <x v="10"/>
    <x v="4190"/>
  </r>
  <r>
    <x v="471"/>
    <s v="Lilly Pulitzer"/>
    <x v="1"/>
    <x v="11"/>
    <x v="4191"/>
  </r>
  <r>
    <x v="471"/>
    <s v="Lilly Pulitzer"/>
    <x v="1"/>
    <x v="0"/>
    <x v="4192"/>
  </r>
  <r>
    <x v="471"/>
    <s v="Lilly Pulitzer"/>
    <x v="1"/>
    <x v="1"/>
    <x v="4193"/>
  </r>
  <r>
    <x v="471"/>
    <s v="Lilly Pulitzer"/>
    <x v="1"/>
    <x v="2"/>
    <x v="4194"/>
  </r>
  <r>
    <x v="471"/>
    <s v="Lilly Pulitzer"/>
    <x v="1"/>
    <x v="3"/>
    <x v="4195"/>
  </r>
  <r>
    <x v="472"/>
    <s v="Misfits Markets"/>
    <x v="0"/>
    <x v="0"/>
    <x v="4196"/>
  </r>
  <r>
    <x v="472"/>
    <s v="Misfits Markets"/>
    <x v="0"/>
    <x v="1"/>
    <x v="4197"/>
  </r>
  <r>
    <x v="472"/>
    <s v="Misfits Markets"/>
    <x v="0"/>
    <x v="2"/>
    <x v="4198"/>
  </r>
  <r>
    <x v="472"/>
    <s v="Misfits Markets"/>
    <x v="0"/>
    <x v="3"/>
    <x v="4199"/>
  </r>
  <r>
    <x v="472"/>
    <s v="Misfits Markets"/>
    <x v="0"/>
    <x v="4"/>
    <x v="4200"/>
  </r>
  <r>
    <x v="472"/>
    <s v="Misfits Markets"/>
    <x v="0"/>
    <x v="5"/>
    <x v="4201"/>
  </r>
  <r>
    <x v="472"/>
    <s v="Misfits Markets"/>
    <x v="0"/>
    <x v="6"/>
    <x v="4202"/>
  </r>
  <r>
    <x v="472"/>
    <s v="Misfits Markets"/>
    <x v="0"/>
    <x v="7"/>
    <x v="4203"/>
  </r>
  <r>
    <x v="472"/>
    <s v="Misfits Markets"/>
    <x v="0"/>
    <x v="8"/>
    <x v="4204"/>
  </r>
  <r>
    <x v="472"/>
    <s v="Misfits Markets"/>
    <x v="0"/>
    <x v="9"/>
    <x v="4205"/>
  </r>
  <r>
    <x v="472"/>
    <s v="Misfits Markets"/>
    <x v="1"/>
    <x v="10"/>
    <x v="4206"/>
  </r>
  <r>
    <x v="472"/>
    <s v="Misfits Markets"/>
    <x v="1"/>
    <x v="11"/>
    <x v="4207"/>
  </r>
  <r>
    <x v="472"/>
    <s v="Misfits Markets"/>
    <x v="1"/>
    <x v="0"/>
    <x v="4208"/>
  </r>
  <r>
    <x v="472"/>
    <s v="Misfits Markets"/>
    <x v="1"/>
    <x v="1"/>
    <x v="4209"/>
  </r>
  <r>
    <x v="472"/>
    <s v="Misfits Markets"/>
    <x v="1"/>
    <x v="2"/>
    <x v="4210"/>
  </r>
  <r>
    <x v="472"/>
    <s v="Misfits Markets"/>
    <x v="1"/>
    <x v="3"/>
    <x v="4211"/>
  </r>
  <r>
    <x v="473"/>
    <s v="Brava"/>
    <x v="0"/>
    <x v="1"/>
    <x v="4212"/>
  </r>
  <r>
    <x v="473"/>
    <s v="Brava"/>
    <x v="0"/>
    <x v="2"/>
    <x v="4213"/>
  </r>
  <r>
    <x v="473"/>
    <s v="Brava"/>
    <x v="0"/>
    <x v="3"/>
    <x v="4214"/>
  </r>
  <r>
    <x v="473"/>
    <s v="Brava"/>
    <x v="0"/>
    <x v="4"/>
    <x v="4215"/>
  </r>
  <r>
    <x v="473"/>
    <s v="Brava"/>
    <x v="0"/>
    <x v="5"/>
    <x v="4216"/>
  </r>
  <r>
    <x v="473"/>
    <s v="Brava"/>
    <x v="0"/>
    <x v="6"/>
    <x v="4217"/>
  </r>
  <r>
    <x v="473"/>
    <s v="Brava"/>
    <x v="0"/>
    <x v="7"/>
    <x v="4218"/>
  </r>
  <r>
    <x v="473"/>
    <s v="Brava"/>
    <x v="0"/>
    <x v="8"/>
    <x v="4219"/>
  </r>
  <r>
    <x v="473"/>
    <s v="Brava"/>
    <x v="0"/>
    <x v="9"/>
    <x v="4220"/>
  </r>
  <r>
    <x v="473"/>
    <s v="Brava"/>
    <x v="1"/>
    <x v="10"/>
    <x v="4221"/>
  </r>
  <r>
    <x v="473"/>
    <s v="Brava"/>
    <x v="1"/>
    <x v="11"/>
    <x v="4222"/>
  </r>
  <r>
    <x v="473"/>
    <s v="Brava"/>
    <x v="1"/>
    <x v="0"/>
    <x v="4223"/>
  </r>
  <r>
    <x v="473"/>
    <s v="Brava"/>
    <x v="1"/>
    <x v="1"/>
    <x v="4224"/>
  </r>
  <r>
    <x v="473"/>
    <s v="Brava"/>
    <x v="1"/>
    <x v="2"/>
    <x v="4225"/>
  </r>
  <r>
    <x v="473"/>
    <s v="Brava"/>
    <x v="1"/>
    <x v="3"/>
    <x v="4226"/>
  </r>
  <r>
    <x v="474"/>
    <s v="John Hancock Insurance"/>
    <x v="0"/>
    <x v="1"/>
    <x v="782"/>
  </r>
  <r>
    <x v="474"/>
    <s v="John Hancock Insurance"/>
    <x v="0"/>
    <x v="2"/>
    <x v="496"/>
  </r>
  <r>
    <x v="474"/>
    <s v="John Hancock Insurance"/>
    <x v="0"/>
    <x v="3"/>
    <x v="1379"/>
  </r>
  <r>
    <x v="474"/>
    <s v="John Hancock Insurance"/>
    <x v="0"/>
    <x v="4"/>
    <x v="4227"/>
  </r>
  <r>
    <x v="474"/>
    <s v="John Hancock Insurance"/>
    <x v="0"/>
    <x v="5"/>
    <x v="4228"/>
  </r>
  <r>
    <x v="474"/>
    <s v="John Hancock Insurance"/>
    <x v="0"/>
    <x v="6"/>
    <x v="4229"/>
  </r>
  <r>
    <x v="474"/>
    <s v="John Hancock Insurance"/>
    <x v="0"/>
    <x v="7"/>
    <x v="4230"/>
  </r>
  <r>
    <x v="474"/>
    <s v="John Hancock Insurance"/>
    <x v="0"/>
    <x v="8"/>
    <x v="4231"/>
  </r>
  <r>
    <x v="474"/>
    <s v="John Hancock Insurance"/>
    <x v="0"/>
    <x v="9"/>
    <x v="4232"/>
  </r>
  <r>
    <x v="474"/>
    <s v="John Hancock Insurance"/>
    <x v="1"/>
    <x v="10"/>
    <x v="4233"/>
  </r>
  <r>
    <x v="474"/>
    <s v="John Hancock Insurance"/>
    <x v="1"/>
    <x v="11"/>
    <x v="4234"/>
  </r>
  <r>
    <x v="474"/>
    <s v="John Hancock Insurance"/>
    <x v="1"/>
    <x v="0"/>
    <x v="4235"/>
  </r>
  <r>
    <x v="474"/>
    <s v="John Hancock Insurance"/>
    <x v="1"/>
    <x v="1"/>
    <x v="4236"/>
  </r>
  <r>
    <x v="474"/>
    <s v="John Hancock Insurance"/>
    <x v="1"/>
    <x v="2"/>
    <x v="4237"/>
  </r>
  <r>
    <x v="474"/>
    <s v="John Hancock Insurance"/>
    <x v="1"/>
    <x v="3"/>
    <x v="4238"/>
  </r>
  <r>
    <x v="475"/>
    <s v="Noemie"/>
    <x v="0"/>
    <x v="1"/>
    <x v="4239"/>
  </r>
  <r>
    <x v="475"/>
    <s v="Noemie"/>
    <x v="0"/>
    <x v="2"/>
    <x v="4240"/>
  </r>
  <r>
    <x v="475"/>
    <s v="Noemie"/>
    <x v="0"/>
    <x v="3"/>
    <x v="4241"/>
  </r>
  <r>
    <x v="475"/>
    <s v="Noemie"/>
    <x v="0"/>
    <x v="4"/>
    <x v="4242"/>
  </r>
  <r>
    <x v="475"/>
    <s v="Noemie"/>
    <x v="0"/>
    <x v="5"/>
    <x v="4243"/>
  </r>
  <r>
    <x v="475"/>
    <s v="Noemie"/>
    <x v="0"/>
    <x v="6"/>
    <x v="4244"/>
  </r>
  <r>
    <x v="475"/>
    <s v="Noemie"/>
    <x v="0"/>
    <x v="7"/>
    <x v="4245"/>
  </r>
  <r>
    <x v="475"/>
    <s v="Noemie"/>
    <x v="0"/>
    <x v="8"/>
    <x v="4246"/>
  </r>
  <r>
    <x v="475"/>
    <s v="Noemie"/>
    <x v="0"/>
    <x v="9"/>
    <x v="4247"/>
  </r>
  <r>
    <x v="475"/>
    <s v="Noemie"/>
    <x v="1"/>
    <x v="10"/>
    <x v="4248"/>
  </r>
  <r>
    <x v="475"/>
    <s v="Noemie"/>
    <x v="1"/>
    <x v="11"/>
    <x v="4249"/>
  </r>
  <r>
    <x v="475"/>
    <s v="Noemie"/>
    <x v="1"/>
    <x v="0"/>
    <x v="4250"/>
  </r>
  <r>
    <x v="475"/>
    <s v="Noemie"/>
    <x v="1"/>
    <x v="1"/>
    <x v="4251"/>
  </r>
  <r>
    <x v="475"/>
    <s v="Noemie"/>
    <x v="1"/>
    <x v="2"/>
    <x v="4252"/>
  </r>
  <r>
    <x v="475"/>
    <s v="Noemie"/>
    <x v="1"/>
    <x v="3"/>
    <x v="4253"/>
  </r>
  <r>
    <x v="476"/>
    <s v="Wild Alaskan Company"/>
    <x v="0"/>
    <x v="1"/>
    <x v="4254"/>
  </r>
  <r>
    <x v="476"/>
    <s v="Wild Alaskan Company"/>
    <x v="0"/>
    <x v="2"/>
    <x v="4255"/>
  </r>
  <r>
    <x v="476"/>
    <s v="Wild Alaskan Company"/>
    <x v="0"/>
    <x v="3"/>
    <x v="4256"/>
  </r>
  <r>
    <x v="476"/>
    <s v="Wild Alaskan Company"/>
    <x v="0"/>
    <x v="4"/>
    <x v="4257"/>
  </r>
  <r>
    <x v="476"/>
    <s v="Wild Alaskan Company"/>
    <x v="0"/>
    <x v="5"/>
    <x v="4258"/>
  </r>
  <r>
    <x v="476"/>
    <s v="Wild Alaskan Company"/>
    <x v="0"/>
    <x v="6"/>
    <x v="4259"/>
  </r>
  <r>
    <x v="476"/>
    <s v="Wild Alaskan Company"/>
    <x v="0"/>
    <x v="7"/>
    <x v="4260"/>
  </r>
  <r>
    <x v="476"/>
    <s v="Wild Alaskan Company"/>
    <x v="0"/>
    <x v="8"/>
    <x v="4261"/>
  </r>
  <r>
    <x v="476"/>
    <s v="Wild Alaskan Company"/>
    <x v="0"/>
    <x v="9"/>
    <x v="4262"/>
  </r>
  <r>
    <x v="476"/>
    <s v="Wild Alaskan Company"/>
    <x v="1"/>
    <x v="10"/>
    <x v="4263"/>
  </r>
  <r>
    <x v="476"/>
    <s v="Wild Alaskan Company"/>
    <x v="1"/>
    <x v="11"/>
    <x v="4264"/>
  </r>
  <r>
    <x v="476"/>
    <s v="Wild Alaskan Company"/>
    <x v="1"/>
    <x v="0"/>
    <x v="4265"/>
  </r>
  <r>
    <x v="476"/>
    <s v="Wild Alaskan Company"/>
    <x v="1"/>
    <x v="1"/>
    <x v="4266"/>
  </r>
  <r>
    <x v="476"/>
    <s v="Wild Alaskan Company"/>
    <x v="1"/>
    <x v="2"/>
    <x v="4267"/>
  </r>
  <r>
    <x v="476"/>
    <s v="Wild Alaskan Company"/>
    <x v="1"/>
    <x v="3"/>
    <x v="2751"/>
  </r>
  <r>
    <x v="477"/>
    <s v="Live Nation"/>
    <x v="0"/>
    <x v="3"/>
    <x v="0"/>
  </r>
  <r>
    <x v="477"/>
    <s v="Live Nation"/>
    <x v="0"/>
    <x v="5"/>
    <x v="1"/>
  </r>
  <r>
    <x v="477"/>
    <s v="Live Nation"/>
    <x v="0"/>
    <x v="7"/>
    <x v="4268"/>
  </r>
  <r>
    <x v="477"/>
    <s v="Live Nation"/>
    <x v="0"/>
    <x v="8"/>
    <x v="4269"/>
  </r>
  <r>
    <x v="477"/>
    <s v="Live Nation"/>
    <x v="0"/>
    <x v="9"/>
    <x v="4270"/>
  </r>
  <r>
    <x v="477"/>
    <s v="Live Nation"/>
    <x v="1"/>
    <x v="10"/>
    <x v="4271"/>
  </r>
  <r>
    <x v="477"/>
    <s v="Live Nation"/>
    <x v="1"/>
    <x v="11"/>
    <x v="4272"/>
  </r>
  <r>
    <x v="477"/>
    <s v="Live Nation"/>
    <x v="1"/>
    <x v="0"/>
    <x v="4273"/>
  </r>
  <r>
    <x v="477"/>
    <s v="Live Nation"/>
    <x v="1"/>
    <x v="1"/>
    <x v="4274"/>
  </r>
  <r>
    <x v="477"/>
    <s v="Live Nation"/>
    <x v="1"/>
    <x v="2"/>
    <x v="4275"/>
  </r>
  <r>
    <x v="477"/>
    <s v="Live Nation"/>
    <x v="1"/>
    <x v="3"/>
    <x v="279"/>
  </r>
  <r>
    <x v="478"/>
    <s v="Unicef"/>
    <x v="0"/>
    <x v="2"/>
    <x v="4276"/>
  </r>
  <r>
    <x v="478"/>
    <s v="Unicef"/>
    <x v="0"/>
    <x v="3"/>
    <x v="4277"/>
  </r>
  <r>
    <x v="478"/>
    <s v="Unicef"/>
    <x v="0"/>
    <x v="4"/>
    <x v="4278"/>
  </r>
  <r>
    <x v="478"/>
    <s v="Unicef"/>
    <x v="0"/>
    <x v="5"/>
    <x v="4279"/>
  </r>
  <r>
    <x v="478"/>
    <s v="Unicef"/>
    <x v="0"/>
    <x v="6"/>
    <x v="4280"/>
  </r>
  <r>
    <x v="478"/>
    <s v="Unicef"/>
    <x v="0"/>
    <x v="7"/>
    <x v="4281"/>
  </r>
  <r>
    <x v="478"/>
    <s v="Unicef"/>
    <x v="0"/>
    <x v="8"/>
    <x v="4282"/>
  </r>
  <r>
    <x v="478"/>
    <s v="Unicef"/>
    <x v="0"/>
    <x v="9"/>
    <x v="4283"/>
  </r>
  <r>
    <x v="478"/>
    <s v="Unicef"/>
    <x v="1"/>
    <x v="10"/>
    <x v="4284"/>
  </r>
  <r>
    <x v="478"/>
    <s v="Unicef"/>
    <x v="1"/>
    <x v="11"/>
    <x v="4285"/>
  </r>
  <r>
    <x v="478"/>
    <s v="Unicef"/>
    <x v="1"/>
    <x v="0"/>
    <x v="4286"/>
  </r>
  <r>
    <x v="478"/>
    <s v="Unicef"/>
    <x v="1"/>
    <x v="1"/>
    <x v="4287"/>
  </r>
  <r>
    <x v="478"/>
    <s v="Unicef"/>
    <x v="1"/>
    <x v="2"/>
    <x v="4288"/>
  </r>
  <r>
    <x v="478"/>
    <s v="Unicef"/>
    <x v="1"/>
    <x v="3"/>
    <x v="4289"/>
  </r>
  <r>
    <x v="479"/>
    <s v="EveryPlate"/>
    <x v="0"/>
    <x v="2"/>
    <x v="4290"/>
  </r>
  <r>
    <x v="479"/>
    <s v="EveryPlate"/>
    <x v="0"/>
    <x v="3"/>
    <x v="4291"/>
  </r>
  <r>
    <x v="479"/>
    <s v="EveryPlate"/>
    <x v="0"/>
    <x v="4"/>
    <x v="4292"/>
  </r>
  <r>
    <x v="479"/>
    <s v="EveryPlate"/>
    <x v="0"/>
    <x v="5"/>
    <x v="4293"/>
  </r>
  <r>
    <x v="479"/>
    <s v="EveryPlate"/>
    <x v="0"/>
    <x v="6"/>
    <x v="4294"/>
  </r>
  <r>
    <x v="479"/>
    <s v="EveryPlate"/>
    <x v="0"/>
    <x v="7"/>
    <x v="4295"/>
  </r>
  <r>
    <x v="479"/>
    <s v="EveryPlate"/>
    <x v="0"/>
    <x v="8"/>
    <x v="4296"/>
  </r>
  <r>
    <x v="479"/>
    <s v="EveryPlate"/>
    <x v="0"/>
    <x v="9"/>
    <x v="4297"/>
  </r>
  <r>
    <x v="479"/>
    <s v="EveryPlate"/>
    <x v="1"/>
    <x v="10"/>
    <x v="4298"/>
  </r>
  <r>
    <x v="479"/>
    <s v="EveryPlate"/>
    <x v="1"/>
    <x v="11"/>
    <x v="4299"/>
  </r>
  <r>
    <x v="479"/>
    <s v="EveryPlate"/>
    <x v="1"/>
    <x v="0"/>
    <x v="4300"/>
  </r>
  <r>
    <x v="479"/>
    <s v="EveryPlate"/>
    <x v="1"/>
    <x v="1"/>
    <x v="146"/>
  </r>
  <r>
    <x v="479"/>
    <s v="EveryPlate"/>
    <x v="1"/>
    <x v="2"/>
    <x v="261"/>
  </r>
  <r>
    <x v="479"/>
    <s v="EveryPlate"/>
    <x v="1"/>
    <x v="3"/>
    <x v="3"/>
  </r>
  <r>
    <x v="480"/>
    <s v="Hewlett Packard"/>
    <x v="0"/>
    <x v="2"/>
    <x v="4301"/>
  </r>
  <r>
    <x v="480"/>
    <s v="Hewlett Packard"/>
    <x v="0"/>
    <x v="3"/>
    <x v="4302"/>
  </r>
  <r>
    <x v="480"/>
    <s v="Hewlett Packard"/>
    <x v="0"/>
    <x v="4"/>
    <x v="4303"/>
  </r>
  <r>
    <x v="480"/>
    <s v="Hewlett Packard"/>
    <x v="0"/>
    <x v="5"/>
    <x v="4304"/>
  </r>
  <r>
    <x v="480"/>
    <s v="Hewlett Packard"/>
    <x v="0"/>
    <x v="6"/>
    <x v="4305"/>
  </r>
  <r>
    <x v="480"/>
    <s v="Hewlett Packard"/>
    <x v="0"/>
    <x v="7"/>
    <x v="4306"/>
  </r>
  <r>
    <x v="480"/>
    <s v="Hewlett Packard"/>
    <x v="0"/>
    <x v="8"/>
    <x v="4307"/>
  </r>
  <r>
    <x v="480"/>
    <s v="Hewlett Packard"/>
    <x v="0"/>
    <x v="9"/>
    <x v="4308"/>
  </r>
  <r>
    <x v="480"/>
    <s v="Hewlett Packard"/>
    <x v="1"/>
    <x v="10"/>
    <x v="4309"/>
  </r>
  <r>
    <x v="480"/>
    <s v="Hewlett Packard"/>
    <x v="1"/>
    <x v="11"/>
    <x v="4310"/>
  </r>
  <r>
    <x v="480"/>
    <s v="Hewlett Packard"/>
    <x v="1"/>
    <x v="0"/>
    <x v="4311"/>
  </r>
  <r>
    <x v="480"/>
    <s v="Hewlett Packard"/>
    <x v="1"/>
    <x v="1"/>
    <x v="4312"/>
  </r>
  <r>
    <x v="480"/>
    <s v="Hewlett Packard"/>
    <x v="1"/>
    <x v="2"/>
    <x v="4313"/>
  </r>
  <r>
    <x v="480"/>
    <s v="Hewlett Packard"/>
    <x v="1"/>
    <x v="3"/>
    <x v="4314"/>
  </r>
  <r>
    <x v="481"/>
    <s v="Farm Bureau Financial Services"/>
    <x v="0"/>
    <x v="2"/>
    <x v="4315"/>
  </r>
  <r>
    <x v="481"/>
    <s v="Farm Bureau Financial Services"/>
    <x v="0"/>
    <x v="3"/>
    <x v="4316"/>
  </r>
  <r>
    <x v="481"/>
    <s v="Farm Bureau Financial Services"/>
    <x v="0"/>
    <x v="4"/>
    <x v="4317"/>
  </r>
  <r>
    <x v="481"/>
    <s v="Farm Bureau Financial Services"/>
    <x v="0"/>
    <x v="5"/>
    <x v="4318"/>
  </r>
  <r>
    <x v="481"/>
    <s v="Farm Bureau Financial Services"/>
    <x v="0"/>
    <x v="6"/>
    <x v="4319"/>
  </r>
  <r>
    <x v="481"/>
    <s v="Farm Bureau Financial Services"/>
    <x v="0"/>
    <x v="7"/>
    <x v="4320"/>
  </r>
  <r>
    <x v="481"/>
    <s v="Farm Bureau Financial Services"/>
    <x v="0"/>
    <x v="8"/>
    <x v="4321"/>
  </r>
  <r>
    <x v="481"/>
    <s v="Farm Bureau Financial Services"/>
    <x v="0"/>
    <x v="9"/>
    <x v="4322"/>
  </r>
  <r>
    <x v="481"/>
    <s v="Farm Bureau Financial Services"/>
    <x v="1"/>
    <x v="10"/>
    <x v="4323"/>
  </r>
  <r>
    <x v="481"/>
    <s v="Farm Bureau Financial Services"/>
    <x v="1"/>
    <x v="11"/>
    <x v="4324"/>
  </r>
  <r>
    <x v="481"/>
    <s v="Farm Bureau Financial Services"/>
    <x v="1"/>
    <x v="0"/>
    <x v="4325"/>
  </r>
  <r>
    <x v="481"/>
    <s v="Farm Bureau Financial Services"/>
    <x v="1"/>
    <x v="1"/>
    <x v="4326"/>
  </r>
  <r>
    <x v="481"/>
    <s v="Farm Bureau Financial Services"/>
    <x v="1"/>
    <x v="2"/>
    <x v="4327"/>
  </r>
  <r>
    <x v="481"/>
    <s v="Farm Bureau Financial Services"/>
    <x v="1"/>
    <x v="3"/>
    <x v="4328"/>
  </r>
  <r>
    <x v="482"/>
    <s v="BBQ Guys"/>
    <x v="0"/>
    <x v="3"/>
    <x v="4329"/>
  </r>
  <r>
    <x v="482"/>
    <s v="BBQ Guys"/>
    <x v="0"/>
    <x v="4"/>
    <x v="4330"/>
  </r>
  <r>
    <x v="482"/>
    <s v="BBQ Guys"/>
    <x v="0"/>
    <x v="5"/>
    <x v="4331"/>
  </r>
  <r>
    <x v="482"/>
    <s v="BBQ Guys"/>
    <x v="0"/>
    <x v="6"/>
    <x v="4332"/>
  </r>
  <r>
    <x v="482"/>
    <s v="BBQ Guys"/>
    <x v="0"/>
    <x v="7"/>
    <x v="4333"/>
  </r>
  <r>
    <x v="482"/>
    <s v="BBQ Guys"/>
    <x v="0"/>
    <x v="8"/>
    <x v="4334"/>
  </r>
  <r>
    <x v="482"/>
    <s v="BBQ Guys"/>
    <x v="0"/>
    <x v="9"/>
    <x v="4335"/>
  </r>
  <r>
    <x v="482"/>
    <s v="BBQ Guys"/>
    <x v="1"/>
    <x v="10"/>
    <x v="4336"/>
  </r>
  <r>
    <x v="482"/>
    <s v="BBQ Guys"/>
    <x v="1"/>
    <x v="11"/>
    <x v="4337"/>
  </r>
  <r>
    <x v="482"/>
    <s v="BBQ Guys"/>
    <x v="1"/>
    <x v="0"/>
    <x v="4338"/>
  </r>
  <r>
    <x v="482"/>
    <s v="BBQ Guys"/>
    <x v="1"/>
    <x v="1"/>
    <x v="4339"/>
  </r>
  <r>
    <x v="482"/>
    <s v="BBQ Guys"/>
    <x v="1"/>
    <x v="2"/>
    <x v="4340"/>
  </r>
  <r>
    <x v="482"/>
    <s v="BBQ Guys"/>
    <x v="1"/>
    <x v="3"/>
    <x v="4341"/>
  </r>
  <r>
    <x v="483"/>
    <s v="Signet - Jared"/>
    <x v="0"/>
    <x v="2"/>
    <x v="4342"/>
  </r>
  <r>
    <x v="483"/>
    <s v="Signet - Jared"/>
    <x v="0"/>
    <x v="3"/>
    <x v="4343"/>
  </r>
  <r>
    <x v="483"/>
    <s v="Signet - Jared"/>
    <x v="0"/>
    <x v="4"/>
    <x v="4344"/>
  </r>
  <r>
    <x v="483"/>
    <s v="Signet - Jared"/>
    <x v="0"/>
    <x v="5"/>
    <x v="4345"/>
  </r>
  <r>
    <x v="483"/>
    <s v="Signet - Jared"/>
    <x v="0"/>
    <x v="6"/>
    <x v="4346"/>
  </r>
  <r>
    <x v="483"/>
    <s v="Signet - Jared"/>
    <x v="0"/>
    <x v="7"/>
    <x v="4347"/>
  </r>
  <r>
    <x v="483"/>
    <s v="Signet - Jared"/>
    <x v="0"/>
    <x v="8"/>
    <x v="4348"/>
  </r>
  <r>
    <x v="483"/>
    <s v="Signet - Jared"/>
    <x v="0"/>
    <x v="9"/>
    <x v="4349"/>
  </r>
  <r>
    <x v="483"/>
    <s v="Signet - Jared"/>
    <x v="1"/>
    <x v="10"/>
    <x v="4350"/>
  </r>
  <r>
    <x v="483"/>
    <s v="Signet - Jared"/>
    <x v="1"/>
    <x v="11"/>
    <x v="4351"/>
  </r>
  <r>
    <x v="483"/>
    <s v="Signet - Jared"/>
    <x v="1"/>
    <x v="0"/>
    <x v="4352"/>
  </r>
  <r>
    <x v="483"/>
    <s v="Signet - Jared"/>
    <x v="1"/>
    <x v="1"/>
    <x v="4353"/>
  </r>
  <r>
    <x v="483"/>
    <s v="Signet - Jared"/>
    <x v="1"/>
    <x v="2"/>
    <x v="4354"/>
  </r>
  <r>
    <x v="483"/>
    <s v="Signet - Jared"/>
    <x v="1"/>
    <x v="3"/>
    <x v="4355"/>
  </r>
  <r>
    <x v="484"/>
    <s v="True Botanicals"/>
    <x v="0"/>
    <x v="3"/>
    <x v="4356"/>
  </r>
  <r>
    <x v="484"/>
    <s v="True Botanicals"/>
    <x v="0"/>
    <x v="4"/>
    <x v="4357"/>
  </r>
  <r>
    <x v="484"/>
    <s v="True Botanicals"/>
    <x v="0"/>
    <x v="5"/>
    <x v="4358"/>
  </r>
  <r>
    <x v="484"/>
    <s v="True Botanicals"/>
    <x v="0"/>
    <x v="6"/>
    <x v="4359"/>
  </r>
  <r>
    <x v="484"/>
    <s v="True Botanicals"/>
    <x v="0"/>
    <x v="7"/>
    <x v="4360"/>
  </r>
  <r>
    <x v="484"/>
    <s v="True Botanicals"/>
    <x v="0"/>
    <x v="8"/>
    <x v="781"/>
  </r>
  <r>
    <x v="484"/>
    <s v="True Botanicals"/>
    <x v="0"/>
    <x v="9"/>
    <x v="219"/>
  </r>
  <r>
    <x v="484"/>
    <s v="True Botanicals"/>
    <x v="1"/>
    <x v="10"/>
    <x v="19"/>
  </r>
  <r>
    <x v="484"/>
    <s v="True Botanicals"/>
    <x v="1"/>
    <x v="11"/>
    <x v="63"/>
  </r>
  <r>
    <x v="484"/>
    <s v="True Botanicals"/>
    <x v="1"/>
    <x v="0"/>
    <x v="5"/>
  </r>
  <r>
    <x v="484"/>
    <s v="True Botanicals"/>
    <x v="1"/>
    <x v="1"/>
    <x v="4"/>
  </r>
  <r>
    <x v="484"/>
    <s v="True Botanicals"/>
    <x v="1"/>
    <x v="2"/>
    <x v="3"/>
  </r>
  <r>
    <x v="485"/>
    <s v="Hero Health"/>
    <x v="0"/>
    <x v="3"/>
    <x v="4361"/>
  </r>
  <r>
    <x v="485"/>
    <s v="Hero Health"/>
    <x v="0"/>
    <x v="4"/>
    <x v="4362"/>
  </r>
  <r>
    <x v="485"/>
    <s v="Hero Health"/>
    <x v="0"/>
    <x v="5"/>
    <x v="4363"/>
  </r>
  <r>
    <x v="485"/>
    <s v="Hero Health"/>
    <x v="0"/>
    <x v="6"/>
    <x v="4364"/>
  </r>
  <r>
    <x v="485"/>
    <s v="Hero Health"/>
    <x v="0"/>
    <x v="7"/>
    <x v="4365"/>
  </r>
  <r>
    <x v="485"/>
    <s v="Hero Health"/>
    <x v="0"/>
    <x v="8"/>
    <x v="4366"/>
  </r>
  <r>
    <x v="485"/>
    <s v="Hero Health"/>
    <x v="0"/>
    <x v="9"/>
    <x v="4367"/>
  </r>
  <r>
    <x v="485"/>
    <s v="Hero Health"/>
    <x v="1"/>
    <x v="10"/>
    <x v="4368"/>
  </r>
  <r>
    <x v="485"/>
    <s v="Hero Health"/>
    <x v="1"/>
    <x v="11"/>
    <x v="4369"/>
  </r>
  <r>
    <x v="485"/>
    <s v="Hero Health"/>
    <x v="1"/>
    <x v="0"/>
    <x v="4370"/>
  </r>
  <r>
    <x v="485"/>
    <s v="Hero Health"/>
    <x v="1"/>
    <x v="1"/>
    <x v="4371"/>
  </r>
  <r>
    <x v="485"/>
    <s v="Hero Health"/>
    <x v="1"/>
    <x v="2"/>
    <x v="4372"/>
  </r>
  <r>
    <x v="485"/>
    <s v="Hero Health"/>
    <x v="1"/>
    <x v="3"/>
    <x v="4373"/>
  </r>
  <r>
    <x v="486"/>
    <s v="Avalon Waterways"/>
    <x v="0"/>
    <x v="5"/>
    <x v="4374"/>
  </r>
  <r>
    <x v="486"/>
    <s v="Avalon Waterways"/>
    <x v="0"/>
    <x v="6"/>
    <x v="4375"/>
  </r>
  <r>
    <x v="486"/>
    <s v="Avalon Waterways"/>
    <x v="0"/>
    <x v="7"/>
    <x v="4376"/>
  </r>
  <r>
    <x v="486"/>
    <s v="Avalon Waterways"/>
    <x v="0"/>
    <x v="8"/>
    <x v="4377"/>
  </r>
  <r>
    <x v="486"/>
    <s v="Avalon Waterways"/>
    <x v="0"/>
    <x v="9"/>
    <x v="4378"/>
  </r>
  <r>
    <x v="486"/>
    <s v="Avalon Waterways"/>
    <x v="1"/>
    <x v="10"/>
    <x v="4379"/>
  </r>
  <r>
    <x v="486"/>
    <s v="Avalon Waterways"/>
    <x v="1"/>
    <x v="11"/>
    <x v="4380"/>
  </r>
  <r>
    <x v="486"/>
    <s v="Avalon Waterways"/>
    <x v="1"/>
    <x v="0"/>
    <x v="4381"/>
  </r>
  <r>
    <x v="486"/>
    <s v="Avalon Waterways"/>
    <x v="1"/>
    <x v="1"/>
    <x v="4382"/>
  </r>
  <r>
    <x v="486"/>
    <s v="Avalon Waterways"/>
    <x v="1"/>
    <x v="2"/>
    <x v="4383"/>
  </r>
  <r>
    <x v="486"/>
    <s v="Avalon Waterways"/>
    <x v="1"/>
    <x v="3"/>
    <x v="4384"/>
  </r>
  <r>
    <x v="487"/>
    <s v="Splendid"/>
    <x v="0"/>
    <x v="4"/>
    <x v="4385"/>
  </r>
  <r>
    <x v="487"/>
    <s v="Splendid"/>
    <x v="0"/>
    <x v="5"/>
    <x v="4386"/>
  </r>
  <r>
    <x v="487"/>
    <s v="Splendid"/>
    <x v="0"/>
    <x v="6"/>
    <x v="4387"/>
  </r>
  <r>
    <x v="487"/>
    <s v="Splendid"/>
    <x v="0"/>
    <x v="7"/>
    <x v="4388"/>
  </r>
  <r>
    <x v="487"/>
    <s v="Splendid"/>
    <x v="0"/>
    <x v="8"/>
    <x v="4389"/>
  </r>
  <r>
    <x v="487"/>
    <s v="Splendid"/>
    <x v="0"/>
    <x v="9"/>
    <x v="4390"/>
  </r>
  <r>
    <x v="487"/>
    <s v="Splendid"/>
    <x v="1"/>
    <x v="10"/>
    <x v="4391"/>
  </r>
  <r>
    <x v="487"/>
    <s v="Splendid"/>
    <x v="1"/>
    <x v="11"/>
    <x v="4392"/>
  </r>
  <r>
    <x v="487"/>
    <s v="Splendid"/>
    <x v="1"/>
    <x v="0"/>
    <x v="4393"/>
  </r>
  <r>
    <x v="487"/>
    <s v="Splendid"/>
    <x v="1"/>
    <x v="1"/>
    <x v="4394"/>
  </r>
  <r>
    <x v="487"/>
    <s v="Splendid"/>
    <x v="1"/>
    <x v="2"/>
    <x v="103"/>
  </r>
  <r>
    <x v="488"/>
    <s v="Zales"/>
    <x v="0"/>
    <x v="5"/>
    <x v="4395"/>
  </r>
  <r>
    <x v="488"/>
    <s v="Zales"/>
    <x v="0"/>
    <x v="6"/>
    <x v="4396"/>
  </r>
  <r>
    <x v="488"/>
    <s v="Zales"/>
    <x v="0"/>
    <x v="7"/>
    <x v="4397"/>
  </r>
  <r>
    <x v="488"/>
    <s v="Zales"/>
    <x v="0"/>
    <x v="8"/>
    <x v="4398"/>
  </r>
  <r>
    <x v="488"/>
    <s v="Zales"/>
    <x v="0"/>
    <x v="9"/>
    <x v="4399"/>
  </r>
  <r>
    <x v="488"/>
    <s v="Zales"/>
    <x v="1"/>
    <x v="10"/>
    <x v="4400"/>
  </r>
  <r>
    <x v="488"/>
    <s v="Zales"/>
    <x v="1"/>
    <x v="11"/>
    <x v="4401"/>
  </r>
  <r>
    <x v="488"/>
    <s v="Zales"/>
    <x v="1"/>
    <x v="0"/>
    <x v="4402"/>
  </r>
  <r>
    <x v="488"/>
    <s v="Zales"/>
    <x v="1"/>
    <x v="1"/>
    <x v="4403"/>
  </r>
  <r>
    <x v="488"/>
    <s v="Zales"/>
    <x v="1"/>
    <x v="2"/>
    <x v="4404"/>
  </r>
  <r>
    <x v="488"/>
    <s v="Zales"/>
    <x v="1"/>
    <x v="3"/>
    <x v="4405"/>
  </r>
  <r>
    <x v="489"/>
    <s v="Ruggable"/>
    <x v="0"/>
    <x v="5"/>
    <x v="4406"/>
  </r>
  <r>
    <x v="489"/>
    <s v="Ruggable"/>
    <x v="0"/>
    <x v="6"/>
    <x v="4407"/>
  </r>
  <r>
    <x v="489"/>
    <s v="Ruggable"/>
    <x v="0"/>
    <x v="7"/>
    <x v="4408"/>
  </r>
  <r>
    <x v="489"/>
    <s v="Ruggable"/>
    <x v="0"/>
    <x v="8"/>
    <x v="4409"/>
  </r>
  <r>
    <x v="489"/>
    <s v="Ruggable"/>
    <x v="0"/>
    <x v="9"/>
    <x v="4410"/>
  </r>
  <r>
    <x v="489"/>
    <s v="Ruggable"/>
    <x v="1"/>
    <x v="10"/>
    <x v="4411"/>
  </r>
  <r>
    <x v="489"/>
    <s v="Ruggable"/>
    <x v="1"/>
    <x v="11"/>
    <x v="4412"/>
  </r>
  <r>
    <x v="489"/>
    <s v="Ruggable"/>
    <x v="1"/>
    <x v="0"/>
    <x v="4413"/>
  </r>
  <r>
    <x v="489"/>
    <s v="Ruggable"/>
    <x v="1"/>
    <x v="1"/>
    <x v="931"/>
  </r>
  <r>
    <x v="489"/>
    <s v="Ruggable"/>
    <x v="1"/>
    <x v="2"/>
    <x v="10"/>
  </r>
  <r>
    <x v="489"/>
    <s v="Ruggable"/>
    <x v="1"/>
    <x v="3"/>
    <x v="3"/>
  </r>
  <r>
    <x v="490"/>
    <s v="Rachel Zoe"/>
    <x v="0"/>
    <x v="6"/>
    <x v="4414"/>
  </r>
  <r>
    <x v="490"/>
    <s v="Rachel Zoe"/>
    <x v="0"/>
    <x v="7"/>
    <x v="4415"/>
  </r>
  <r>
    <x v="490"/>
    <s v="Rachel Zoe"/>
    <x v="0"/>
    <x v="8"/>
    <x v="4416"/>
  </r>
  <r>
    <x v="490"/>
    <s v="Rachel Zoe"/>
    <x v="0"/>
    <x v="9"/>
    <x v="4417"/>
  </r>
  <r>
    <x v="490"/>
    <s v="Rachel Zoe"/>
    <x v="1"/>
    <x v="10"/>
    <x v="4418"/>
  </r>
  <r>
    <x v="490"/>
    <s v="Rachel Zoe"/>
    <x v="1"/>
    <x v="11"/>
    <x v="4419"/>
  </r>
  <r>
    <x v="490"/>
    <s v="Rachel Zoe"/>
    <x v="1"/>
    <x v="0"/>
    <x v="4420"/>
  </r>
  <r>
    <x v="490"/>
    <s v="Rachel Zoe"/>
    <x v="1"/>
    <x v="1"/>
    <x v="4421"/>
  </r>
  <r>
    <x v="490"/>
    <s v="Rachel Zoe"/>
    <x v="1"/>
    <x v="2"/>
    <x v="4422"/>
  </r>
  <r>
    <x v="490"/>
    <s v="Rachel Zoe"/>
    <x v="1"/>
    <x v="3"/>
    <x v="4423"/>
  </r>
  <r>
    <x v="491"/>
    <s v="O'Reilly Media"/>
    <x v="0"/>
    <x v="4"/>
    <x v="4424"/>
  </r>
  <r>
    <x v="491"/>
    <s v="O'Reilly Media"/>
    <x v="0"/>
    <x v="5"/>
    <x v="4425"/>
  </r>
  <r>
    <x v="491"/>
    <s v="O'Reilly Media"/>
    <x v="0"/>
    <x v="6"/>
    <x v="4426"/>
  </r>
  <r>
    <x v="491"/>
    <s v="O'Reilly Media"/>
    <x v="0"/>
    <x v="7"/>
    <x v="4427"/>
  </r>
  <r>
    <x v="491"/>
    <s v="O'Reilly Media"/>
    <x v="0"/>
    <x v="8"/>
    <x v="4428"/>
  </r>
  <r>
    <x v="491"/>
    <s v="O'Reilly Media"/>
    <x v="0"/>
    <x v="9"/>
    <x v="4429"/>
  </r>
  <r>
    <x v="491"/>
    <s v="O'Reilly Media"/>
    <x v="1"/>
    <x v="10"/>
    <x v="4430"/>
  </r>
  <r>
    <x v="491"/>
    <s v="O'Reilly Media"/>
    <x v="1"/>
    <x v="11"/>
    <x v="4431"/>
  </r>
  <r>
    <x v="491"/>
    <s v="O'Reilly Media"/>
    <x v="1"/>
    <x v="0"/>
    <x v="4432"/>
  </r>
  <r>
    <x v="491"/>
    <s v="O'Reilly Media"/>
    <x v="1"/>
    <x v="1"/>
    <x v="4433"/>
  </r>
  <r>
    <x v="491"/>
    <s v="O'Reilly Media"/>
    <x v="1"/>
    <x v="2"/>
    <x v="4434"/>
  </r>
  <r>
    <x v="491"/>
    <s v="O'Reilly Media"/>
    <x v="1"/>
    <x v="3"/>
    <x v="4435"/>
  </r>
  <r>
    <x v="492"/>
    <s v="Willow Pump"/>
    <x v="0"/>
    <x v="4"/>
    <x v="4436"/>
  </r>
  <r>
    <x v="492"/>
    <s v="Willow Pump"/>
    <x v="0"/>
    <x v="5"/>
    <x v="4437"/>
  </r>
  <r>
    <x v="492"/>
    <s v="Willow Pump"/>
    <x v="0"/>
    <x v="6"/>
    <x v="4438"/>
  </r>
  <r>
    <x v="492"/>
    <s v="Willow Pump"/>
    <x v="0"/>
    <x v="7"/>
    <x v="4439"/>
  </r>
  <r>
    <x v="492"/>
    <s v="Willow Pump"/>
    <x v="0"/>
    <x v="8"/>
    <x v="4440"/>
  </r>
  <r>
    <x v="492"/>
    <s v="Willow Pump"/>
    <x v="0"/>
    <x v="9"/>
    <x v="4441"/>
  </r>
  <r>
    <x v="492"/>
    <s v="Willow Pump"/>
    <x v="1"/>
    <x v="10"/>
    <x v="4442"/>
  </r>
  <r>
    <x v="492"/>
    <s v="Willow Pump"/>
    <x v="1"/>
    <x v="11"/>
    <x v="4443"/>
  </r>
  <r>
    <x v="492"/>
    <s v="Willow Pump"/>
    <x v="1"/>
    <x v="0"/>
    <x v="4444"/>
  </r>
  <r>
    <x v="492"/>
    <s v="Willow Pump"/>
    <x v="1"/>
    <x v="1"/>
    <x v="4445"/>
  </r>
  <r>
    <x v="492"/>
    <s v="Willow Pump"/>
    <x v="1"/>
    <x v="2"/>
    <x v="4446"/>
  </r>
  <r>
    <x v="492"/>
    <s v="Willow Pump"/>
    <x v="1"/>
    <x v="3"/>
    <x v="4447"/>
  </r>
  <r>
    <x v="493"/>
    <s v="Little Passports"/>
    <x v="0"/>
    <x v="4"/>
    <x v="2"/>
  </r>
  <r>
    <x v="493"/>
    <s v="Little Passports"/>
    <x v="0"/>
    <x v="5"/>
    <x v="1405"/>
  </r>
  <r>
    <x v="493"/>
    <s v="Little Passports"/>
    <x v="0"/>
    <x v="6"/>
    <x v="4448"/>
  </r>
  <r>
    <x v="493"/>
    <s v="Little Passports"/>
    <x v="0"/>
    <x v="7"/>
    <x v="4449"/>
  </r>
  <r>
    <x v="493"/>
    <s v="Little Passports"/>
    <x v="0"/>
    <x v="8"/>
    <x v="4450"/>
  </r>
  <r>
    <x v="493"/>
    <s v="Little Passports"/>
    <x v="0"/>
    <x v="9"/>
    <x v="4451"/>
  </r>
  <r>
    <x v="493"/>
    <s v="Little Passports"/>
    <x v="1"/>
    <x v="10"/>
    <x v="4452"/>
  </r>
  <r>
    <x v="493"/>
    <s v="Little Passports"/>
    <x v="1"/>
    <x v="11"/>
    <x v="4453"/>
  </r>
  <r>
    <x v="493"/>
    <s v="Little Passports"/>
    <x v="1"/>
    <x v="0"/>
    <x v="4454"/>
  </r>
  <r>
    <x v="493"/>
    <s v="Little Passports"/>
    <x v="1"/>
    <x v="1"/>
    <x v="4455"/>
  </r>
  <r>
    <x v="493"/>
    <s v="Little Passports"/>
    <x v="1"/>
    <x v="2"/>
    <x v="4456"/>
  </r>
  <r>
    <x v="493"/>
    <s v="Little Passports"/>
    <x v="1"/>
    <x v="3"/>
    <x v="4457"/>
  </r>
  <r>
    <x v="494"/>
    <s v="AAA - Northeast"/>
    <x v="0"/>
    <x v="5"/>
    <x v="4458"/>
  </r>
  <r>
    <x v="494"/>
    <s v="AAA - Northeast"/>
    <x v="0"/>
    <x v="6"/>
    <x v="4459"/>
  </r>
  <r>
    <x v="494"/>
    <s v="AAA - Northeast"/>
    <x v="0"/>
    <x v="7"/>
    <x v="4460"/>
  </r>
  <r>
    <x v="494"/>
    <s v="AAA - Northeast"/>
    <x v="0"/>
    <x v="8"/>
    <x v="4461"/>
  </r>
  <r>
    <x v="494"/>
    <s v="AAA - Northeast"/>
    <x v="0"/>
    <x v="9"/>
    <x v="4462"/>
  </r>
  <r>
    <x v="494"/>
    <s v="AAA - Northeast"/>
    <x v="1"/>
    <x v="10"/>
    <x v="4463"/>
  </r>
  <r>
    <x v="494"/>
    <s v="AAA - Northeast"/>
    <x v="1"/>
    <x v="11"/>
    <x v="4464"/>
  </r>
  <r>
    <x v="494"/>
    <s v="AAA - Northeast"/>
    <x v="1"/>
    <x v="0"/>
    <x v="4465"/>
  </r>
  <r>
    <x v="494"/>
    <s v="AAA - Northeast"/>
    <x v="1"/>
    <x v="1"/>
    <x v="4466"/>
  </r>
  <r>
    <x v="494"/>
    <s v="AAA - Northeast"/>
    <x v="1"/>
    <x v="2"/>
    <x v="4467"/>
  </r>
  <r>
    <x v="494"/>
    <s v="AAA - Northeast"/>
    <x v="1"/>
    <x v="3"/>
    <x v="4468"/>
  </r>
  <r>
    <x v="495"/>
    <s v="Kendra Scott"/>
    <x v="0"/>
    <x v="5"/>
    <x v="4469"/>
  </r>
  <r>
    <x v="495"/>
    <s v="Kendra Scott"/>
    <x v="0"/>
    <x v="6"/>
    <x v="4470"/>
  </r>
  <r>
    <x v="495"/>
    <s v="Kendra Scott"/>
    <x v="0"/>
    <x v="7"/>
    <x v="4471"/>
  </r>
  <r>
    <x v="495"/>
    <s v="Kendra Scott"/>
    <x v="0"/>
    <x v="8"/>
    <x v="4472"/>
  </r>
  <r>
    <x v="495"/>
    <s v="Kendra Scott"/>
    <x v="0"/>
    <x v="9"/>
    <x v="4473"/>
  </r>
  <r>
    <x v="495"/>
    <s v="Kendra Scott"/>
    <x v="1"/>
    <x v="10"/>
    <x v="4474"/>
  </r>
  <r>
    <x v="495"/>
    <s v="Kendra Scott"/>
    <x v="1"/>
    <x v="11"/>
    <x v="4475"/>
  </r>
  <r>
    <x v="495"/>
    <s v="Kendra Scott"/>
    <x v="1"/>
    <x v="0"/>
    <x v="4476"/>
  </r>
  <r>
    <x v="495"/>
    <s v="Kendra Scott"/>
    <x v="1"/>
    <x v="1"/>
    <x v="4477"/>
  </r>
  <r>
    <x v="495"/>
    <s v="Kendra Scott"/>
    <x v="1"/>
    <x v="2"/>
    <x v="4478"/>
  </r>
  <r>
    <x v="495"/>
    <s v="Kendra Scott"/>
    <x v="1"/>
    <x v="3"/>
    <x v="4479"/>
  </r>
  <r>
    <x v="496"/>
    <s v="T3 Micro"/>
    <x v="0"/>
    <x v="5"/>
    <x v="4187"/>
  </r>
  <r>
    <x v="496"/>
    <s v="T3 Micro"/>
    <x v="0"/>
    <x v="6"/>
    <x v="4480"/>
  </r>
  <r>
    <x v="496"/>
    <s v="T3 Micro"/>
    <x v="0"/>
    <x v="7"/>
    <x v="4481"/>
  </r>
  <r>
    <x v="496"/>
    <s v="T3 Micro"/>
    <x v="0"/>
    <x v="8"/>
    <x v="4482"/>
  </r>
  <r>
    <x v="496"/>
    <s v="T3 Micro"/>
    <x v="0"/>
    <x v="9"/>
    <x v="4483"/>
  </r>
  <r>
    <x v="496"/>
    <s v="T3 Micro"/>
    <x v="1"/>
    <x v="10"/>
    <x v="4484"/>
  </r>
  <r>
    <x v="496"/>
    <s v="T3 Micro"/>
    <x v="1"/>
    <x v="11"/>
    <x v="4485"/>
  </r>
  <r>
    <x v="496"/>
    <s v="T3 Micro"/>
    <x v="1"/>
    <x v="0"/>
    <x v="4486"/>
  </r>
  <r>
    <x v="496"/>
    <s v="T3 Micro"/>
    <x v="1"/>
    <x v="1"/>
    <x v="4487"/>
  </r>
  <r>
    <x v="496"/>
    <s v="T3 Micro"/>
    <x v="1"/>
    <x v="2"/>
    <x v="4488"/>
  </r>
  <r>
    <x v="496"/>
    <s v="T3 Micro"/>
    <x v="1"/>
    <x v="3"/>
    <x v="4489"/>
  </r>
  <r>
    <x v="497"/>
    <s v="Outdoor Voices"/>
    <x v="0"/>
    <x v="5"/>
    <x v="4490"/>
  </r>
  <r>
    <x v="497"/>
    <s v="Outdoor Voices"/>
    <x v="0"/>
    <x v="6"/>
    <x v="4491"/>
  </r>
  <r>
    <x v="497"/>
    <s v="Outdoor Voices"/>
    <x v="0"/>
    <x v="7"/>
    <x v="4492"/>
  </r>
  <r>
    <x v="497"/>
    <s v="Outdoor Voices"/>
    <x v="0"/>
    <x v="8"/>
    <x v="4493"/>
  </r>
  <r>
    <x v="497"/>
    <s v="Outdoor Voices"/>
    <x v="0"/>
    <x v="9"/>
    <x v="4494"/>
  </r>
  <r>
    <x v="497"/>
    <s v="Outdoor Voices"/>
    <x v="1"/>
    <x v="10"/>
    <x v="4495"/>
  </r>
  <r>
    <x v="497"/>
    <s v="Outdoor Voices"/>
    <x v="1"/>
    <x v="11"/>
    <x v="4496"/>
  </r>
  <r>
    <x v="497"/>
    <s v="Outdoor Voices"/>
    <x v="1"/>
    <x v="0"/>
    <x v="4497"/>
  </r>
  <r>
    <x v="497"/>
    <s v="Outdoor Voices"/>
    <x v="1"/>
    <x v="1"/>
    <x v="4498"/>
  </r>
  <r>
    <x v="497"/>
    <s v="Outdoor Voices"/>
    <x v="1"/>
    <x v="2"/>
    <x v="4499"/>
  </r>
  <r>
    <x v="497"/>
    <s v="Outdoor Voices"/>
    <x v="1"/>
    <x v="3"/>
    <x v="4500"/>
  </r>
  <r>
    <x v="498"/>
    <s v="Nine West"/>
    <x v="0"/>
    <x v="6"/>
    <x v="4501"/>
  </r>
  <r>
    <x v="498"/>
    <s v="Nine West"/>
    <x v="0"/>
    <x v="7"/>
    <x v="4502"/>
  </r>
  <r>
    <x v="498"/>
    <s v="Nine West"/>
    <x v="0"/>
    <x v="8"/>
    <x v="4503"/>
  </r>
  <r>
    <x v="498"/>
    <s v="Nine West"/>
    <x v="0"/>
    <x v="9"/>
    <x v="4504"/>
  </r>
  <r>
    <x v="498"/>
    <s v="Nine West"/>
    <x v="1"/>
    <x v="10"/>
    <x v="4505"/>
  </r>
  <r>
    <x v="498"/>
    <s v="Nine West"/>
    <x v="1"/>
    <x v="11"/>
    <x v="4506"/>
  </r>
  <r>
    <x v="498"/>
    <s v="Nine West"/>
    <x v="1"/>
    <x v="0"/>
    <x v="4507"/>
  </r>
  <r>
    <x v="498"/>
    <s v="Nine West"/>
    <x v="1"/>
    <x v="1"/>
    <x v="4508"/>
  </r>
  <r>
    <x v="499"/>
    <s v="Loeffler Randall Inc"/>
    <x v="0"/>
    <x v="6"/>
    <x v="4509"/>
  </r>
  <r>
    <x v="499"/>
    <s v="Loeffler Randall Inc"/>
    <x v="0"/>
    <x v="7"/>
    <x v="4510"/>
  </r>
  <r>
    <x v="499"/>
    <s v="Loeffler Randall Inc"/>
    <x v="0"/>
    <x v="8"/>
    <x v="4511"/>
  </r>
  <r>
    <x v="499"/>
    <s v="Loeffler Randall Inc"/>
    <x v="0"/>
    <x v="9"/>
    <x v="4512"/>
  </r>
  <r>
    <x v="499"/>
    <s v="Loeffler Randall Inc"/>
    <x v="1"/>
    <x v="10"/>
    <x v="4513"/>
  </r>
  <r>
    <x v="499"/>
    <s v="Loeffler Randall Inc"/>
    <x v="1"/>
    <x v="11"/>
    <x v="4514"/>
  </r>
  <r>
    <x v="499"/>
    <s v="Loeffler Randall Inc"/>
    <x v="1"/>
    <x v="0"/>
    <x v="4515"/>
  </r>
  <r>
    <x v="499"/>
    <s v="Loeffler Randall Inc"/>
    <x v="1"/>
    <x v="1"/>
    <x v="4516"/>
  </r>
  <r>
    <x v="499"/>
    <s v="Loeffler Randall Inc"/>
    <x v="1"/>
    <x v="2"/>
    <x v="4517"/>
  </r>
  <r>
    <x v="499"/>
    <s v="Loeffler Randall Inc"/>
    <x v="1"/>
    <x v="3"/>
    <x v="4518"/>
  </r>
  <r>
    <x v="500"/>
    <s v="Bonafide Health"/>
    <x v="0"/>
    <x v="5"/>
    <x v="4519"/>
  </r>
  <r>
    <x v="500"/>
    <s v="Bonafide Health"/>
    <x v="0"/>
    <x v="6"/>
    <x v="4520"/>
  </r>
  <r>
    <x v="500"/>
    <s v="Bonafide Health"/>
    <x v="0"/>
    <x v="7"/>
    <x v="4521"/>
  </r>
  <r>
    <x v="500"/>
    <s v="Bonafide Health"/>
    <x v="0"/>
    <x v="8"/>
    <x v="4522"/>
  </r>
  <r>
    <x v="500"/>
    <s v="Bonafide Health"/>
    <x v="0"/>
    <x v="9"/>
    <x v="4523"/>
  </r>
  <r>
    <x v="500"/>
    <s v="Bonafide Health"/>
    <x v="1"/>
    <x v="10"/>
    <x v="4524"/>
  </r>
  <r>
    <x v="500"/>
    <s v="Bonafide Health"/>
    <x v="1"/>
    <x v="11"/>
    <x v="4525"/>
  </r>
  <r>
    <x v="500"/>
    <s v="Bonafide Health"/>
    <x v="1"/>
    <x v="0"/>
    <x v="4526"/>
  </r>
  <r>
    <x v="500"/>
    <s v="Bonafide Health"/>
    <x v="1"/>
    <x v="1"/>
    <x v="4527"/>
  </r>
  <r>
    <x v="500"/>
    <s v="Bonafide Health"/>
    <x v="1"/>
    <x v="2"/>
    <x v="4528"/>
  </r>
  <r>
    <x v="500"/>
    <s v="Bonafide Health"/>
    <x v="1"/>
    <x v="3"/>
    <x v="4529"/>
  </r>
  <r>
    <x v="501"/>
    <s v="LiveLovePolish"/>
    <x v="0"/>
    <x v="6"/>
    <x v="4530"/>
  </r>
  <r>
    <x v="501"/>
    <s v="LiveLovePolish"/>
    <x v="0"/>
    <x v="7"/>
    <x v="4531"/>
  </r>
  <r>
    <x v="501"/>
    <s v="LiveLovePolish"/>
    <x v="0"/>
    <x v="8"/>
    <x v="4532"/>
  </r>
  <r>
    <x v="501"/>
    <s v="LiveLovePolish"/>
    <x v="0"/>
    <x v="9"/>
    <x v="4533"/>
  </r>
  <r>
    <x v="501"/>
    <s v="LiveLovePolish"/>
    <x v="1"/>
    <x v="10"/>
    <x v="4534"/>
  </r>
  <r>
    <x v="501"/>
    <s v="LiveLovePolish"/>
    <x v="1"/>
    <x v="11"/>
    <x v="4535"/>
  </r>
  <r>
    <x v="501"/>
    <s v="LiveLovePolish"/>
    <x v="1"/>
    <x v="0"/>
    <x v="4536"/>
  </r>
  <r>
    <x v="501"/>
    <s v="LiveLovePolish"/>
    <x v="1"/>
    <x v="1"/>
    <x v="4537"/>
  </r>
  <r>
    <x v="501"/>
    <s v="LiveLovePolish"/>
    <x v="1"/>
    <x v="2"/>
    <x v="4538"/>
  </r>
  <r>
    <x v="501"/>
    <s v="LiveLovePolish"/>
    <x v="1"/>
    <x v="3"/>
    <x v="4539"/>
  </r>
  <r>
    <x v="502"/>
    <s v="Knix"/>
    <x v="0"/>
    <x v="6"/>
    <x v="4540"/>
  </r>
  <r>
    <x v="502"/>
    <s v="Knix"/>
    <x v="0"/>
    <x v="7"/>
    <x v="4541"/>
  </r>
  <r>
    <x v="502"/>
    <s v="Knix"/>
    <x v="0"/>
    <x v="8"/>
    <x v="4542"/>
  </r>
  <r>
    <x v="502"/>
    <s v="Knix"/>
    <x v="0"/>
    <x v="9"/>
    <x v="4543"/>
  </r>
  <r>
    <x v="502"/>
    <s v="Knix"/>
    <x v="1"/>
    <x v="10"/>
    <x v="4544"/>
  </r>
  <r>
    <x v="502"/>
    <s v="Knix"/>
    <x v="1"/>
    <x v="11"/>
    <x v="4545"/>
  </r>
  <r>
    <x v="502"/>
    <s v="Knix"/>
    <x v="1"/>
    <x v="0"/>
    <x v="4546"/>
  </r>
  <r>
    <x v="502"/>
    <s v="Knix"/>
    <x v="1"/>
    <x v="1"/>
    <x v="260"/>
  </r>
  <r>
    <x v="502"/>
    <s v="Knix"/>
    <x v="1"/>
    <x v="2"/>
    <x v="24"/>
  </r>
  <r>
    <x v="503"/>
    <s v="Cariuma"/>
    <x v="0"/>
    <x v="6"/>
    <x v="4547"/>
  </r>
  <r>
    <x v="503"/>
    <s v="Cariuma"/>
    <x v="0"/>
    <x v="7"/>
    <x v="4548"/>
  </r>
  <r>
    <x v="503"/>
    <s v="Cariuma"/>
    <x v="0"/>
    <x v="8"/>
    <x v="4549"/>
  </r>
  <r>
    <x v="503"/>
    <s v="Cariuma"/>
    <x v="0"/>
    <x v="9"/>
    <x v="4550"/>
  </r>
  <r>
    <x v="503"/>
    <s v="Cariuma"/>
    <x v="1"/>
    <x v="10"/>
    <x v="4551"/>
  </r>
  <r>
    <x v="503"/>
    <s v="Cariuma"/>
    <x v="1"/>
    <x v="11"/>
    <x v="4552"/>
  </r>
  <r>
    <x v="503"/>
    <s v="Cariuma"/>
    <x v="1"/>
    <x v="0"/>
    <x v="4553"/>
  </r>
  <r>
    <x v="503"/>
    <s v="Cariuma"/>
    <x v="1"/>
    <x v="1"/>
    <x v="4554"/>
  </r>
  <r>
    <x v="503"/>
    <s v="Cariuma"/>
    <x v="1"/>
    <x v="2"/>
    <x v="4555"/>
  </r>
  <r>
    <x v="503"/>
    <s v="Cariuma"/>
    <x v="1"/>
    <x v="3"/>
    <x v="4556"/>
  </r>
  <r>
    <x v="504"/>
    <s v="Crowdability"/>
    <x v="0"/>
    <x v="6"/>
    <x v="4557"/>
  </r>
  <r>
    <x v="504"/>
    <s v="Crowdability"/>
    <x v="0"/>
    <x v="7"/>
    <x v="4558"/>
  </r>
  <r>
    <x v="504"/>
    <s v="Crowdability"/>
    <x v="0"/>
    <x v="8"/>
    <x v="4559"/>
  </r>
  <r>
    <x v="504"/>
    <s v="Crowdability"/>
    <x v="0"/>
    <x v="9"/>
    <x v="4560"/>
  </r>
  <r>
    <x v="504"/>
    <s v="Crowdability"/>
    <x v="1"/>
    <x v="10"/>
    <x v="4561"/>
  </r>
  <r>
    <x v="504"/>
    <s v="Crowdability"/>
    <x v="1"/>
    <x v="11"/>
    <x v="4562"/>
  </r>
  <r>
    <x v="504"/>
    <s v="Crowdability"/>
    <x v="1"/>
    <x v="0"/>
    <x v="4563"/>
  </r>
  <r>
    <x v="504"/>
    <s v="Crowdability"/>
    <x v="1"/>
    <x v="1"/>
    <x v="4564"/>
  </r>
  <r>
    <x v="504"/>
    <s v="Crowdability"/>
    <x v="1"/>
    <x v="2"/>
    <x v="4565"/>
  </r>
  <r>
    <x v="504"/>
    <s v="Crowdability"/>
    <x v="1"/>
    <x v="3"/>
    <x v="4566"/>
  </r>
  <r>
    <x v="505"/>
    <s v="Hearst - Houston Chronicle"/>
    <x v="0"/>
    <x v="6"/>
    <x v="4567"/>
  </r>
  <r>
    <x v="505"/>
    <s v="Hearst - Houston Chronicle"/>
    <x v="0"/>
    <x v="7"/>
    <x v="4568"/>
  </r>
  <r>
    <x v="505"/>
    <s v="Hearst - Houston Chronicle"/>
    <x v="0"/>
    <x v="8"/>
    <x v="4569"/>
  </r>
  <r>
    <x v="505"/>
    <s v="Hearst - Houston Chronicle"/>
    <x v="0"/>
    <x v="9"/>
    <x v="4570"/>
  </r>
  <r>
    <x v="505"/>
    <s v="Hearst - Houston Chronicle"/>
    <x v="1"/>
    <x v="10"/>
    <x v="4571"/>
  </r>
  <r>
    <x v="505"/>
    <s v="Hearst - Houston Chronicle"/>
    <x v="1"/>
    <x v="11"/>
    <x v="4572"/>
  </r>
  <r>
    <x v="505"/>
    <s v="Hearst - Houston Chronicle"/>
    <x v="1"/>
    <x v="0"/>
    <x v="4573"/>
  </r>
  <r>
    <x v="505"/>
    <s v="Hearst - Houston Chronicle"/>
    <x v="1"/>
    <x v="1"/>
    <x v="4574"/>
  </r>
  <r>
    <x v="505"/>
    <s v="Hearst - Houston Chronicle"/>
    <x v="1"/>
    <x v="2"/>
    <x v="4575"/>
  </r>
  <r>
    <x v="505"/>
    <s v="Hearst - Houston Chronicle"/>
    <x v="1"/>
    <x v="3"/>
    <x v="4576"/>
  </r>
  <r>
    <x v="506"/>
    <s v="Hearst - San Antonio"/>
    <x v="0"/>
    <x v="6"/>
    <x v="4577"/>
  </r>
  <r>
    <x v="506"/>
    <s v="Hearst - San Antonio"/>
    <x v="0"/>
    <x v="7"/>
    <x v="4578"/>
  </r>
  <r>
    <x v="506"/>
    <s v="Hearst - San Antonio"/>
    <x v="0"/>
    <x v="8"/>
    <x v="4579"/>
  </r>
  <r>
    <x v="506"/>
    <s v="Hearst - San Antonio"/>
    <x v="0"/>
    <x v="9"/>
    <x v="4580"/>
  </r>
  <r>
    <x v="506"/>
    <s v="Hearst - San Antonio"/>
    <x v="1"/>
    <x v="10"/>
    <x v="4581"/>
  </r>
  <r>
    <x v="506"/>
    <s v="Hearst - San Antonio"/>
    <x v="1"/>
    <x v="11"/>
    <x v="4582"/>
  </r>
  <r>
    <x v="506"/>
    <s v="Hearst - San Antonio"/>
    <x v="1"/>
    <x v="0"/>
    <x v="4583"/>
  </r>
  <r>
    <x v="506"/>
    <s v="Hearst - San Antonio"/>
    <x v="1"/>
    <x v="1"/>
    <x v="4584"/>
  </r>
  <r>
    <x v="506"/>
    <s v="Hearst - San Antonio"/>
    <x v="1"/>
    <x v="2"/>
    <x v="4585"/>
  </r>
  <r>
    <x v="506"/>
    <s v="Hearst - San Antonio"/>
    <x v="1"/>
    <x v="3"/>
    <x v="4586"/>
  </r>
  <r>
    <x v="507"/>
    <s v="Hearst - Albany Times Union"/>
    <x v="0"/>
    <x v="6"/>
    <x v="4587"/>
  </r>
  <r>
    <x v="507"/>
    <s v="Hearst - Albany Times Union"/>
    <x v="0"/>
    <x v="7"/>
    <x v="4588"/>
  </r>
  <r>
    <x v="507"/>
    <s v="Hearst - Albany Times Union"/>
    <x v="0"/>
    <x v="8"/>
    <x v="4589"/>
  </r>
  <r>
    <x v="507"/>
    <s v="Hearst - Albany Times Union"/>
    <x v="0"/>
    <x v="9"/>
    <x v="4590"/>
  </r>
  <r>
    <x v="507"/>
    <s v="Hearst - Albany Times Union"/>
    <x v="1"/>
    <x v="10"/>
    <x v="4591"/>
  </r>
  <r>
    <x v="507"/>
    <s v="Hearst - Albany Times Union"/>
    <x v="1"/>
    <x v="11"/>
    <x v="4592"/>
  </r>
  <r>
    <x v="507"/>
    <s v="Hearst - Albany Times Union"/>
    <x v="1"/>
    <x v="0"/>
    <x v="4593"/>
  </r>
  <r>
    <x v="507"/>
    <s v="Hearst - Albany Times Union"/>
    <x v="1"/>
    <x v="1"/>
    <x v="4594"/>
  </r>
  <r>
    <x v="507"/>
    <s v="Hearst - Albany Times Union"/>
    <x v="1"/>
    <x v="2"/>
    <x v="4595"/>
  </r>
  <r>
    <x v="507"/>
    <s v="Hearst - Albany Times Union"/>
    <x v="1"/>
    <x v="3"/>
    <x v="4596"/>
  </r>
  <r>
    <x v="508"/>
    <s v="Hearst - Connecticut"/>
    <x v="0"/>
    <x v="7"/>
    <x v="4597"/>
  </r>
  <r>
    <x v="508"/>
    <s v="Hearst - Connecticut"/>
    <x v="0"/>
    <x v="8"/>
    <x v="4598"/>
  </r>
  <r>
    <x v="508"/>
    <s v="Hearst - Connecticut"/>
    <x v="0"/>
    <x v="9"/>
    <x v="4599"/>
  </r>
  <r>
    <x v="508"/>
    <s v="Hearst - Connecticut"/>
    <x v="1"/>
    <x v="10"/>
    <x v="4600"/>
  </r>
  <r>
    <x v="508"/>
    <s v="Hearst - Connecticut"/>
    <x v="1"/>
    <x v="11"/>
    <x v="4601"/>
  </r>
  <r>
    <x v="508"/>
    <s v="Hearst - Connecticut"/>
    <x v="1"/>
    <x v="0"/>
    <x v="4602"/>
  </r>
  <r>
    <x v="508"/>
    <s v="Hearst - Connecticut"/>
    <x v="1"/>
    <x v="1"/>
    <x v="4603"/>
  </r>
  <r>
    <x v="508"/>
    <s v="Hearst - Connecticut"/>
    <x v="1"/>
    <x v="2"/>
    <x v="4604"/>
  </r>
  <r>
    <x v="508"/>
    <s v="Hearst - Connecticut"/>
    <x v="1"/>
    <x v="3"/>
    <x v="4605"/>
  </r>
  <r>
    <x v="509"/>
    <s v="Mavi Jeans"/>
    <x v="0"/>
    <x v="6"/>
    <x v="4606"/>
  </r>
  <r>
    <x v="509"/>
    <s v="Mavi Jeans"/>
    <x v="0"/>
    <x v="7"/>
    <x v="4607"/>
  </r>
  <r>
    <x v="509"/>
    <s v="Mavi Jeans"/>
    <x v="0"/>
    <x v="8"/>
    <x v="4608"/>
  </r>
  <r>
    <x v="509"/>
    <s v="Mavi Jeans"/>
    <x v="0"/>
    <x v="9"/>
    <x v="4609"/>
  </r>
  <r>
    <x v="509"/>
    <s v="Mavi Jeans"/>
    <x v="1"/>
    <x v="10"/>
    <x v="4610"/>
  </r>
  <r>
    <x v="509"/>
    <s v="Mavi Jeans"/>
    <x v="1"/>
    <x v="11"/>
    <x v="4611"/>
  </r>
  <r>
    <x v="509"/>
    <s v="Mavi Jeans"/>
    <x v="1"/>
    <x v="0"/>
    <x v="4612"/>
  </r>
  <r>
    <x v="509"/>
    <s v="Mavi Jeans"/>
    <x v="1"/>
    <x v="1"/>
    <x v="4613"/>
  </r>
  <r>
    <x v="509"/>
    <s v="Mavi Jeans"/>
    <x v="1"/>
    <x v="2"/>
    <x v="4614"/>
  </r>
  <r>
    <x v="509"/>
    <s v="Mavi Jeans"/>
    <x v="1"/>
    <x v="3"/>
    <x v="4615"/>
  </r>
  <r>
    <x v="510"/>
    <s v="Proper Cloth"/>
    <x v="0"/>
    <x v="6"/>
    <x v="4616"/>
  </r>
  <r>
    <x v="510"/>
    <s v="Proper Cloth"/>
    <x v="0"/>
    <x v="7"/>
    <x v="4617"/>
  </r>
  <r>
    <x v="510"/>
    <s v="Proper Cloth"/>
    <x v="0"/>
    <x v="8"/>
    <x v="4618"/>
  </r>
  <r>
    <x v="510"/>
    <s v="Proper Cloth"/>
    <x v="0"/>
    <x v="9"/>
    <x v="4619"/>
  </r>
  <r>
    <x v="510"/>
    <s v="Proper Cloth"/>
    <x v="1"/>
    <x v="10"/>
    <x v="4620"/>
  </r>
  <r>
    <x v="510"/>
    <s v="Proper Cloth"/>
    <x v="1"/>
    <x v="11"/>
    <x v="4621"/>
  </r>
  <r>
    <x v="510"/>
    <s v="Proper Cloth"/>
    <x v="1"/>
    <x v="0"/>
    <x v="4622"/>
  </r>
  <r>
    <x v="510"/>
    <s v="Proper Cloth"/>
    <x v="1"/>
    <x v="1"/>
    <x v="4623"/>
  </r>
  <r>
    <x v="510"/>
    <s v="Proper Cloth"/>
    <x v="1"/>
    <x v="2"/>
    <x v="4624"/>
  </r>
  <r>
    <x v="510"/>
    <s v="Proper Cloth"/>
    <x v="1"/>
    <x v="3"/>
    <x v="4625"/>
  </r>
  <r>
    <x v="511"/>
    <s v="Good American"/>
    <x v="0"/>
    <x v="7"/>
    <x v="4626"/>
  </r>
  <r>
    <x v="511"/>
    <s v="Good American"/>
    <x v="0"/>
    <x v="8"/>
    <x v="4627"/>
  </r>
  <r>
    <x v="511"/>
    <s v="Good American"/>
    <x v="0"/>
    <x v="9"/>
    <x v="4628"/>
  </r>
  <r>
    <x v="511"/>
    <s v="Good American"/>
    <x v="1"/>
    <x v="10"/>
    <x v="4629"/>
  </r>
  <r>
    <x v="511"/>
    <s v="Good American"/>
    <x v="1"/>
    <x v="11"/>
    <x v="4630"/>
  </r>
  <r>
    <x v="511"/>
    <s v="Good American"/>
    <x v="1"/>
    <x v="0"/>
    <x v="4631"/>
  </r>
  <r>
    <x v="511"/>
    <s v="Good American"/>
    <x v="1"/>
    <x v="1"/>
    <x v="4632"/>
  </r>
  <r>
    <x v="511"/>
    <s v="Good American"/>
    <x v="1"/>
    <x v="2"/>
    <x v="4633"/>
  </r>
  <r>
    <x v="511"/>
    <s v="Good American"/>
    <x v="1"/>
    <x v="3"/>
    <x v="4634"/>
  </r>
  <r>
    <x v="512"/>
    <s v="Hearst - San Francisco "/>
    <x v="0"/>
    <x v="6"/>
    <x v="4635"/>
  </r>
  <r>
    <x v="512"/>
    <s v="Hearst - San Francisco "/>
    <x v="0"/>
    <x v="7"/>
    <x v="4636"/>
  </r>
  <r>
    <x v="512"/>
    <s v="Hearst - San Francisco "/>
    <x v="0"/>
    <x v="8"/>
    <x v="4637"/>
  </r>
  <r>
    <x v="512"/>
    <s v="Hearst - San Francisco "/>
    <x v="0"/>
    <x v="9"/>
    <x v="4638"/>
  </r>
  <r>
    <x v="512"/>
    <s v="Hearst - San Francisco "/>
    <x v="1"/>
    <x v="10"/>
    <x v="4639"/>
  </r>
  <r>
    <x v="512"/>
    <s v="Hearst - San Francisco "/>
    <x v="1"/>
    <x v="11"/>
    <x v="4640"/>
  </r>
  <r>
    <x v="512"/>
    <s v="Hearst - San Francisco "/>
    <x v="1"/>
    <x v="0"/>
    <x v="4641"/>
  </r>
  <r>
    <x v="512"/>
    <s v="Hearst - San Francisco "/>
    <x v="1"/>
    <x v="1"/>
    <x v="4642"/>
  </r>
  <r>
    <x v="512"/>
    <s v="Hearst - San Francisco "/>
    <x v="1"/>
    <x v="2"/>
    <x v="4643"/>
  </r>
  <r>
    <x v="512"/>
    <s v="Hearst - San Francisco "/>
    <x v="1"/>
    <x v="3"/>
    <x v="4644"/>
  </r>
  <r>
    <x v="513"/>
    <s v="Sol de Janeiro"/>
    <x v="0"/>
    <x v="7"/>
    <x v="4645"/>
  </r>
  <r>
    <x v="513"/>
    <s v="Sol de Janeiro"/>
    <x v="0"/>
    <x v="8"/>
    <x v="4646"/>
  </r>
  <r>
    <x v="513"/>
    <s v="Sol de Janeiro"/>
    <x v="0"/>
    <x v="9"/>
    <x v="4647"/>
  </r>
  <r>
    <x v="513"/>
    <s v="Sol de Janeiro"/>
    <x v="1"/>
    <x v="10"/>
    <x v="4648"/>
  </r>
  <r>
    <x v="513"/>
    <s v="Sol de Janeiro"/>
    <x v="1"/>
    <x v="11"/>
    <x v="4649"/>
  </r>
  <r>
    <x v="513"/>
    <s v="Sol de Janeiro"/>
    <x v="1"/>
    <x v="0"/>
    <x v="4650"/>
  </r>
  <r>
    <x v="513"/>
    <s v="Sol de Janeiro"/>
    <x v="1"/>
    <x v="1"/>
    <x v="4651"/>
  </r>
  <r>
    <x v="513"/>
    <s v="Sol de Janeiro"/>
    <x v="1"/>
    <x v="2"/>
    <x v="4652"/>
  </r>
  <r>
    <x v="513"/>
    <s v="Sol de Janeiro"/>
    <x v="1"/>
    <x v="3"/>
    <x v="4653"/>
  </r>
  <r>
    <x v="514"/>
    <s v="Bright Health"/>
    <x v="0"/>
    <x v="7"/>
    <x v="4654"/>
  </r>
  <r>
    <x v="514"/>
    <s v="Bright Health"/>
    <x v="0"/>
    <x v="8"/>
    <x v="4655"/>
  </r>
  <r>
    <x v="514"/>
    <s v="Bright Health"/>
    <x v="0"/>
    <x v="9"/>
    <x v="4656"/>
  </r>
  <r>
    <x v="514"/>
    <s v="Bright Health"/>
    <x v="1"/>
    <x v="10"/>
    <x v="4657"/>
  </r>
  <r>
    <x v="514"/>
    <s v="Bright Health"/>
    <x v="1"/>
    <x v="11"/>
    <x v="4658"/>
  </r>
  <r>
    <x v="514"/>
    <s v="Bright Health"/>
    <x v="1"/>
    <x v="0"/>
    <x v="4659"/>
  </r>
  <r>
    <x v="514"/>
    <s v="Bright Health"/>
    <x v="1"/>
    <x v="1"/>
    <x v="4660"/>
  </r>
  <r>
    <x v="514"/>
    <s v="Bright Health"/>
    <x v="1"/>
    <x v="2"/>
    <x v="4661"/>
  </r>
  <r>
    <x v="514"/>
    <s v="Bright Health"/>
    <x v="1"/>
    <x v="3"/>
    <x v="4662"/>
  </r>
  <r>
    <x v="515"/>
    <s v="Tonal"/>
    <x v="0"/>
    <x v="7"/>
    <x v="4663"/>
  </r>
  <r>
    <x v="515"/>
    <s v="Tonal"/>
    <x v="0"/>
    <x v="8"/>
    <x v="4664"/>
  </r>
  <r>
    <x v="515"/>
    <s v="Tonal"/>
    <x v="0"/>
    <x v="9"/>
    <x v="4665"/>
  </r>
  <r>
    <x v="515"/>
    <s v="Tonal"/>
    <x v="1"/>
    <x v="10"/>
    <x v="4666"/>
  </r>
  <r>
    <x v="515"/>
    <s v="Tonal"/>
    <x v="1"/>
    <x v="11"/>
    <x v="4667"/>
  </r>
  <r>
    <x v="515"/>
    <s v="Tonal"/>
    <x v="1"/>
    <x v="0"/>
    <x v="4668"/>
  </r>
  <r>
    <x v="515"/>
    <s v="Tonal"/>
    <x v="1"/>
    <x v="1"/>
    <x v="4669"/>
  </r>
  <r>
    <x v="515"/>
    <s v="Tonal"/>
    <x v="1"/>
    <x v="2"/>
    <x v="4670"/>
  </r>
  <r>
    <x v="515"/>
    <s v="Tonal"/>
    <x v="1"/>
    <x v="3"/>
    <x v="4671"/>
  </r>
  <r>
    <x v="516"/>
    <s v="SoulCycle"/>
    <x v="0"/>
    <x v="7"/>
    <x v="935"/>
  </r>
  <r>
    <x v="516"/>
    <s v="SoulCycle"/>
    <x v="0"/>
    <x v="8"/>
    <x v="4672"/>
  </r>
  <r>
    <x v="516"/>
    <s v="SoulCycle"/>
    <x v="0"/>
    <x v="9"/>
    <x v="4673"/>
  </r>
  <r>
    <x v="516"/>
    <s v="SoulCycle"/>
    <x v="1"/>
    <x v="10"/>
    <x v="4674"/>
  </r>
  <r>
    <x v="516"/>
    <s v="SoulCycle"/>
    <x v="1"/>
    <x v="11"/>
    <x v="4675"/>
  </r>
  <r>
    <x v="516"/>
    <s v="SoulCycle"/>
    <x v="1"/>
    <x v="0"/>
    <x v="4676"/>
  </r>
  <r>
    <x v="516"/>
    <s v="SoulCycle"/>
    <x v="1"/>
    <x v="1"/>
    <x v="4677"/>
  </r>
  <r>
    <x v="516"/>
    <s v="SoulCycle"/>
    <x v="1"/>
    <x v="2"/>
    <x v="4678"/>
  </r>
  <r>
    <x v="516"/>
    <s v="SoulCycle"/>
    <x v="1"/>
    <x v="3"/>
    <x v="4679"/>
  </r>
  <r>
    <x v="517"/>
    <s v="United States Mint"/>
    <x v="0"/>
    <x v="7"/>
    <x v="4680"/>
  </r>
  <r>
    <x v="517"/>
    <s v="United States Mint"/>
    <x v="0"/>
    <x v="8"/>
    <x v="4681"/>
  </r>
  <r>
    <x v="517"/>
    <s v="United States Mint"/>
    <x v="0"/>
    <x v="9"/>
    <x v="4682"/>
  </r>
  <r>
    <x v="517"/>
    <s v="United States Mint"/>
    <x v="1"/>
    <x v="10"/>
    <x v="4683"/>
  </r>
  <r>
    <x v="517"/>
    <s v="United States Mint"/>
    <x v="1"/>
    <x v="11"/>
    <x v="4684"/>
  </r>
  <r>
    <x v="517"/>
    <s v="United States Mint"/>
    <x v="1"/>
    <x v="0"/>
    <x v="4685"/>
  </r>
  <r>
    <x v="517"/>
    <s v="United States Mint"/>
    <x v="1"/>
    <x v="1"/>
    <x v="4686"/>
  </r>
  <r>
    <x v="517"/>
    <s v="United States Mint"/>
    <x v="1"/>
    <x v="2"/>
    <x v="4687"/>
  </r>
  <r>
    <x v="517"/>
    <s v="United States Mint"/>
    <x v="1"/>
    <x v="3"/>
    <x v="4688"/>
  </r>
  <r>
    <x v="518"/>
    <s v="Saks Off 5th"/>
    <x v="0"/>
    <x v="8"/>
    <x v="4689"/>
  </r>
  <r>
    <x v="518"/>
    <s v="Saks Off 5th"/>
    <x v="0"/>
    <x v="9"/>
    <x v="4690"/>
  </r>
  <r>
    <x v="518"/>
    <s v="Saks Off 5th"/>
    <x v="1"/>
    <x v="10"/>
    <x v="4691"/>
  </r>
  <r>
    <x v="518"/>
    <s v="Saks Off 5th"/>
    <x v="1"/>
    <x v="11"/>
    <x v="4692"/>
  </r>
  <r>
    <x v="518"/>
    <s v="Saks Off 5th"/>
    <x v="1"/>
    <x v="0"/>
    <x v="4693"/>
  </r>
  <r>
    <x v="518"/>
    <s v="Saks Off 5th"/>
    <x v="1"/>
    <x v="1"/>
    <x v="4694"/>
  </r>
  <r>
    <x v="518"/>
    <s v="Saks Off 5th"/>
    <x v="1"/>
    <x v="2"/>
    <x v="4695"/>
  </r>
  <r>
    <x v="518"/>
    <s v="Saks Off 5th"/>
    <x v="1"/>
    <x v="3"/>
    <x v="4696"/>
  </r>
  <r>
    <x v="519"/>
    <s v="Hydrow"/>
    <x v="0"/>
    <x v="7"/>
    <x v="4697"/>
  </r>
  <r>
    <x v="519"/>
    <s v="Hydrow"/>
    <x v="0"/>
    <x v="8"/>
    <x v="4698"/>
  </r>
  <r>
    <x v="519"/>
    <s v="Hydrow"/>
    <x v="0"/>
    <x v="9"/>
    <x v="4699"/>
  </r>
  <r>
    <x v="519"/>
    <s v="Hydrow"/>
    <x v="1"/>
    <x v="10"/>
    <x v="4700"/>
  </r>
  <r>
    <x v="519"/>
    <s v="Hydrow"/>
    <x v="1"/>
    <x v="11"/>
    <x v="4701"/>
  </r>
  <r>
    <x v="519"/>
    <s v="Hydrow"/>
    <x v="1"/>
    <x v="0"/>
    <x v="4702"/>
  </r>
  <r>
    <x v="519"/>
    <s v="Hydrow"/>
    <x v="1"/>
    <x v="1"/>
    <x v="4703"/>
  </r>
  <r>
    <x v="519"/>
    <s v="Hydrow"/>
    <x v="1"/>
    <x v="2"/>
    <x v="4704"/>
  </r>
  <r>
    <x v="519"/>
    <s v="Hydrow"/>
    <x v="1"/>
    <x v="3"/>
    <x v="4705"/>
  </r>
  <r>
    <x v="520"/>
    <s v="Natural Cycles"/>
    <x v="0"/>
    <x v="8"/>
    <x v="4706"/>
  </r>
  <r>
    <x v="520"/>
    <s v="Natural Cycles"/>
    <x v="0"/>
    <x v="9"/>
    <x v="4707"/>
  </r>
  <r>
    <x v="520"/>
    <s v="Natural Cycles"/>
    <x v="1"/>
    <x v="10"/>
    <x v="4708"/>
  </r>
  <r>
    <x v="520"/>
    <s v="Natural Cycles"/>
    <x v="1"/>
    <x v="11"/>
    <x v="4709"/>
  </r>
  <r>
    <x v="520"/>
    <s v="Natural Cycles"/>
    <x v="1"/>
    <x v="0"/>
    <x v="4710"/>
  </r>
  <r>
    <x v="520"/>
    <s v="Natural Cycles"/>
    <x v="1"/>
    <x v="1"/>
    <x v="4711"/>
  </r>
  <r>
    <x v="520"/>
    <s v="Natural Cycles"/>
    <x v="1"/>
    <x v="2"/>
    <x v="4712"/>
  </r>
  <r>
    <x v="520"/>
    <s v="Natural Cycles"/>
    <x v="1"/>
    <x v="3"/>
    <x v="4713"/>
  </r>
  <r>
    <x v="521"/>
    <s v="Embroker"/>
    <x v="0"/>
    <x v="7"/>
    <x v="4714"/>
  </r>
  <r>
    <x v="521"/>
    <s v="Embroker"/>
    <x v="0"/>
    <x v="8"/>
    <x v="4715"/>
  </r>
  <r>
    <x v="521"/>
    <s v="Embroker"/>
    <x v="0"/>
    <x v="9"/>
    <x v="4716"/>
  </r>
  <r>
    <x v="521"/>
    <s v="Embroker"/>
    <x v="1"/>
    <x v="10"/>
    <x v="4717"/>
  </r>
  <r>
    <x v="521"/>
    <s v="Embroker"/>
    <x v="1"/>
    <x v="11"/>
    <x v="4718"/>
  </r>
  <r>
    <x v="521"/>
    <s v="Embroker"/>
    <x v="1"/>
    <x v="0"/>
    <x v="4719"/>
  </r>
  <r>
    <x v="521"/>
    <s v="Embroker"/>
    <x v="1"/>
    <x v="1"/>
    <x v="4720"/>
  </r>
  <r>
    <x v="521"/>
    <s v="Embroker"/>
    <x v="1"/>
    <x v="2"/>
    <x v="4721"/>
  </r>
  <r>
    <x v="521"/>
    <s v="Embroker"/>
    <x v="1"/>
    <x v="3"/>
    <x v="4722"/>
  </r>
  <r>
    <x v="522"/>
    <s v="Mejuri"/>
    <x v="0"/>
    <x v="8"/>
    <x v="4723"/>
  </r>
  <r>
    <x v="522"/>
    <s v="Mejuri"/>
    <x v="0"/>
    <x v="9"/>
    <x v="4724"/>
  </r>
  <r>
    <x v="522"/>
    <s v="Mejuri"/>
    <x v="1"/>
    <x v="10"/>
    <x v="4725"/>
  </r>
  <r>
    <x v="522"/>
    <s v="Mejuri"/>
    <x v="1"/>
    <x v="11"/>
    <x v="4726"/>
  </r>
  <r>
    <x v="522"/>
    <s v="Mejuri"/>
    <x v="1"/>
    <x v="0"/>
    <x v="4727"/>
  </r>
  <r>
    <x v="522"/>
    <s v="Mejuri"/>
    <x v="1"/>
    <x v="1"/>
    <x v="4728"/>
  </r>
  <r>
    <x v="522"/>
    <s v="Mejuri"/>
    <x v="1"/>
    <x v="2"/>
    <x v="4729"/>
  </r>
  <r>
    <x v="522"/>
    <s v="Mejuri"/>
    <x v="1"/>
    <x v="3"/>
    <x v="4730"/>
  </r>
  <r>
    <x v="523"/>
    <s v="Chomps"/>
    <x v="0"/>
    <x v="8"/>
    <x v="4731"/>
  </r>
  <r>
    <x v="523"/>
    <s v="Chomps"/>
    <x v="0"/>
    <x v="9"/>
    <x v="4732"/>
  </r>
  <r>
    <x v="523"/>
    <s v="Chomps"/>
    <x v="1"/>
    <x v="10"/>
    <x v="4733"/>
  </r>
  <r>
    <x v="523"/>
    <s v="Chomps"/>
    <x v="1"/>
    <x v="11"/>
    <x v="4734"/>
  </r>
  <r>
    <x v="523"/>
    <s v="Chomps"/>
    <x v="1"/>
    <x v="0"/>
    <x v="4735"/>
  </r>
  <r>
    <x v="523"/>
    <s v="Chomps"/>
    <x v="1"/>
    <x v="1"/>
    <x v="4736"/>
  </r>
  <r>
    <x v="523"/>
    <s v="Chomps"/>
    <x v="1"/>
    <x v="2"/>
    <x v="4737"/>
  </r>
  <r>
    <x v="523"/>
    <s v="Chomps"/>
    <x v="1"/>
    <x v="3"/>
    <x v="4738"/>
  </r>
  <r>
    <x v="524"/>
    <s v="EverQuote"/>
    <x v="0"/>
    <x v="8"/>
    <x v="4739"/>
  </r>
  <r>
    <x v="524"/>
    <s v="EverQuote"/>
    <x v="0"/>
    <x v="9"/>
    <x v="4740"/>
  </r>
  <r>
    <x v="524"/>
    <s v="EverQuote"/>
    <x v="1"/>
    <x v="10"/>
    <x v="4741"/>
  </r>
  <r>
    <x v="524"/>
    <s v="EverQuote"/>
    <x v="1"/>
    <x v="11"/>
    <x v="4742"/>
  </r>
  <r>
    <x v="524"/>
    <s v="EverQuote"/>
    <x v="1"/>
    <x v="0"/>
    <x v="4743"/>
  </r>
  <r>
    <x v="524"/>
    <s v="EverQuote"/>
    <x v="1"/>
    <x v="1"/>
    <x v="4744"/>
  </r>
  <r>
    <x v="524"/>
    <s v="EverQuote"/>
    <x v="1"/>
    <x v="2"/>
    <x v="4745"/>
  </r>
  <r>
    <x v="524"/>
    <s v="EverQuote"/>
    <x v="1"/>
    <x v="3"/>
    <x v="4746"/>
  </r>
  <r>
    <x v="525"/>
    <s v="The Citizenry"/>
    <x v="0"/>
    <x v="8"/>
    <x v="4747"/>
  </r>
  <r>
    <x v="525"/>
    <s v="The Citizenry"/>
    <x v="0"/>
    <x v="9"/>
    <x v="4748"/>
  </r>
  <r>
    <x v="525"/>
    <s v="The Citizenry"/>
    <x v="1"/>
    <x v="10"/>
    <x v="4749"/>
  </r>
  <r>
    <x v="525"/>
    <s v="The Citizenry"/>
    <x v="1"/>
    <x v="11"/>
    <x v="4750"/>
  </r>
  <r>
    <x v="525"/>
    <s v="The Citizenry"/>
    <x v="1"/>
    <x v="0"/>
    <x v="4751"/>
  </r>
  <r>
    <x v="525"/>
    <s v="The Citizenry"/>
    <x v="1"/>
    <x v="1"/>
    <x v="4752"/>
  </r>
  <r>
    <x v="525"/>
    <s v="The Citizenry"/>
    <x v="1"/>
    <x v="2"/>
    <x v="4753"/>
  </r>
  <r>
    <x v="525"/>
    <s v="The Citizenry"/>
    <x v="1"/>
    <x v="3"/>
    <x v="4754"/>
  </r>
  <r>
    <x v="526"/>
    <s v="Goodlife Clothing"/>
    <x v="0"/>
    <x v="8"/>
    <x v="4755"/>
  </r>
  <r>
    <x v="526"/>
    <s v="Goodlife Clothing"/>
    <x v="0"/>
    <x v="9"/>
    <x v="4756"/>
  </r>
  <r>
    <x v="526"/>
    <s v="Goodlife Clothing"/>
    <x v="1"/>
    <x v="10"/>
    <x v="4757"/>
  </r>
  <r>
    <x v="526"/>
    <s v="Goodlife Clothing"/>
    <x v="1"/>
    <x v="11"/>
    <x v="4758"/>
  </r>
  <r>
    <x v="526"/>
    <s v="Goodlife Clothing"/>
    <x v="1"/>
    <x v="0"/>
    <x v="4759"/>
  </r>
  <r>
    <x v="526"/>
    <s v="Goodlife Clothing"/>
    <x v="1"/>
    <x v="1"/>
    <x v="4760"/>
  </r>
  <r>
    <x v="526"/>
    <s v="Goodlife Clothing"/>
    <x v="1"/>
    <x v="2"/>
    <x v="4761"/>
  </r>
  <r>
    <x v="526"/>
    <s v="Goodlife Clothing"/>
    <x v="1"/>
    <x v="3"/>
    <x v="4762"/>
  </r>
  <r>
    <x v="527"/>
    <s v="Kabbage"/>
    <x v="0"/>
    <x v="9"/>
    <x v="4763"/>
  </r>
  <r>
    <x v="527"/>
    <s v="Kabbage"/>
    <x v="1"/>
    <x v="10"/>
    <x v="4764"/>
  </r>
  <r>
    <x v="527"/>
    <s v="Kabbage"/>
    <x v="1"/>
    <x v="11"/>
    <x v="4765"/>
  </r>
  <r>
    <x v="527"/>
    <s v="Kabbage"/>
    <x v="1"/>
    <x v="0"/>
    <x v="4766"/>
  </r>
  <r>
    <x v="527"/>
    <s v="Kabbage"/>
    <x v="1"/>
    <x v="1"/>
    <x v="4767"/>
  </r>
  <r>
    <x v="527"/>
    <s v="Kabbage"/>
    <x v="1"/>
    <x v="2"/>
    <x v="640"/>
  </r>
  <r>
    <x v="527"/>
    <s v="Kabbage"/>
    <x v="1"/>
    <x v="3"/>
    <x v="2"/>
  </r>
  <r>
    <x v="528"/>
    <s v="Alzheimer's Association"/>
    <x v="0"/>
    <x v="8"/>
    <x v="3064"/>
  </r>
  <r>
    <x v="528"/>
    <s v="Alzheimer's Association"/>
    <x v="0"/>
    <x v="9"/>
    <x v="4768"/>
  </r>
  <r>
    <x v="528"/>
    <s v="Alzheimer's Association"/>
    <x v="1"/>
    <x v="10"/>
    <x v="4769"/>
  </r>
  <r>
    <x v="528"/>
    <s v="Alzheimer's Association"/>
    <x v="1"/>
    <x v="11"/>
    <x v="4770"/>
  </r>
  <r>
    <x v="528"/>
    <s v="Alzheimer's Association"/>
    <x v="1"/>
    <x v="0"/>
    <x v="4771"/>
  </r>
  <r>
    <x v="528"/>
    <s v="Alzheimer's Association"/>
    <x v="1"/>
    <x v="1"/>
    <x v="4772"/>
  </r>
  <r>
    <x v="528"/>
    <s v="Alzheimer's Association"/>
    <x v="1"/>
    <x v="2"/>
    <x v="4773"/>
  </r>
  <r>
    <x v="528"/>
    <s v="Alzheimer's Association"/>
    <x v="1"/>
    <x v="3"/>
    <x v="4774"/>
  </r>
  <r>
    <x v="529"/>
    <s v="Rhoback"/>
    <x v="0"/>
    <x v="8"/>
    <x v="4775"/>
  </r>
  <r>
    <x v="529"/>
    <s v="Rhoback"/>
    <x v="0"/>
    <x v="9"/>
    <x v="4776"/>
  </r>
  <r>
    <x v="529"/>
    <s v="Rhoback"/>
    <x v="1"/>
    <x v="10"/>
    <x v="4777"/>
  </r>
  <r>
    <x v="529"/>
    <s v="Rhoback"/>
    <x v="1"/>
    <x v="11"/>
    <x v="4778"/>
  </r>
  <r>
    <x v="529"/>
    <s v="Rhoback"/>
    <x v="1"/>
    <x v="0"/>
    <x v="4779"/>
  </r>
  <r>
    <x v="529"/>
    <s v="Rhoback"/>
    <x v="1"/>
    <x v="1"/>
    <x v="4780"/>
  </r>
  <r>
    <x v="529"/>
    <s v="Rhoback"/>
    <x v="1"/>
    <x v="2"/>
    <x v="4781"/>
  </r>
  <r>
    <x v="529"/>
    <s v="Rhoback"/>
    <x v="1"/>
    <x v="3"/>
    <x v="4782"/>
  </r>
  <r>
    <x v="530"/>
    <s v="M.M.LaFleur"/>
    <x v="0"/>
    <x v="9"/>
    <x v="4783"/>
  </r>
  <r>
    <x v="530"/>
    <s v="M.M.LaFleur"/>
    <x v="1"/>
    <x v="10"/>
    <x v="4784"/>
  </r>
  <r>
    <x v="530"/>
    <s v="M.M.LaFleur"/>
    <x v="1"/>
    <x v="11"/>
    <x v="4785"/>
  </r>
  <r>
    <x v="530"/>
    <s v="M.M.LaFleur"/>
    <x v="1"/>
    <x v="0"/>
    <x v="4786"/>
  </r>
  <r>
    <x v="530"/>
    <s v="M.M.LaFleur"/>
    <x v="1"/>
    <x v="1"/>
    <x v="4787"/>
  </r>
  <r>
    <x v="530"/>
    <s v="M.M.LaFleur"/>
    <x v="1"/>
    <x v="2"/>
    <x v="4788"/>
  </r>
  <r>
    <x v="530"/>
    <s v="M.M.LaFleur"/>
    <x v="1"/>
    <x v="3"/>
    <x v="4789"/>
  </r>
  <r>
    <x v="531"/>
    <s v="Cirque du Soleil"/>
    <x v="0"/>
    <x v="9"/>
    <x v="4790"/>
  </r>
  <r>
    <x v="531"/>
    <s v="Cirque du Soleil"/>
    <x v="1"/>
    <x v="10"/>
    <x v="4791"/>
  </r>
  <r>
    <x v="531"/>
    <s v="Cirque du Soleil"/>
    <x v="1"/>
    <x v="11"/>
    <x v="4792"/>
  </r>
  <r>
    <x v="531"/>
    <s v="Cirque du Soleil"/>
    <x v="1"/>
    <x v="0"/>
    <x v="4793"/>
  </r>
  <r>
    <x v="531"/>
    <s v="Cirque du Soleil"/>
    <x v="1"/>
    <x v="1"/>
    <x v="4794"/>
  </r>
  <r>
    <x v="531"/>
    <s v="Cirque du Soleil"/>
    <x v="1"/>
    <x v="2"/>
    <x v="4795"/>
  </r>
  <r>
    <x v="531"/>
    <s v="Cirque du Soleil"/>
    <x v="1"/>
    <x v="3"/>
    <x v="4796"/>
  </r>
  <r>
    <x v="532"/>
    <s v="2nd Stage Theater"/>
    <x v="0"/>
    <x v="9"/>
    <x v="4797"/>
  </r>
  <r>
    <x v="532"/>
    <s v="2nd Stage Theater"/>
    <x v="1"/>
    <x v="10"/>
    <x v="4798"/>
  </r>
  <r>
    <x v="532"/>
    <s v="2nd Stage Theater"/>
    <x v="1"/>
    <x v="11"/>
    <x v="4799"/>
  </r>
  <r>
    <x v="532"/>
    <s v="2nd Stage Theater"/>
    <x v="1"/>
    <x v="0"/>
    <x v="4800"/>
  </r>
  <r>
    <x v="532"/>
    <s v="2nd Stage Theater"/>
    <x v="1"/>
    <x v="1"/>
    <x v="4801"/>
  </r>
  <r>
    <x v="532"/>
    <s v="2nd Stage Theater"/>
    <x v="1"/>
    <x v="2"/>
    <x v="4802"/>
  </r>
  <r>
    <x v="532"/>
    <s v="2nd Stage Theater"/>
    <x v="1"/>
    <x v="3"/>
    <x v="4803"/>
  </r>
  <r>
    <x v="533"/>
    <s v="Tiege Hanley"/>
    <x v="0"/>
    <x v="9"/>
    <x v="4804"/>
  </r>
  <r>
    <x v="533"/>
    <s v="Tiege Hanley"/>
    <x v="1"/>
    <x v="10"/>
    <x v="4805"/>
  </r>
  <r>
    <x v="533"/>
    <s v="Tiege Hanley"/>
    <x v="1"/>
    <x v="11"/>
    <x v="4806"/>
  </r>
  <r>
    <x v="533"/>
    <s v="Tiege Hanley"/>
    <x v="1"/>
    <x v="0"/>
    <x v="4807"/>
  </r>
  <r>
    <x v="533"/>
    <s v="Tiege Hanley"/>
    <x v="1"/>
    <x v="1"/>
    <x v="4808"/>
  </r>
  <r>
    <x v="533"/>
    <s v="Tiege Hanley"/>
    <x v="1"/>
    <x v="2"/>
    <x v="4809"/>
  </r>
  <r>
    <x v="533"/>
    <s v="Tiege Hanley"/>
    <x v="1"/>
    <x v="3"/>
    <x v="4810"/>
  </r>
  <r>
    <x v="534"/>
    <s v="Travel Corp - Contiki"/>
    <x v="1"/>
    <x v="11"/>
    <x v="4811"/>
  </r>
  <r>
    <x v="534"/>
    <s v="Travel Corp - Contiki"/>
    <x v="1"/>
    <x v="0"/>
    <x v="4812"/>
  </r>
  <r>
    <x v="534"/>
    <s v="Travel Corp - Contiki"/>
    <x v="1"/>
    <x v="1"/>
    <x v="4813"/>
  </r>
  <r>
    <x v="534"/>
    <s v="Travel Corp - Contiki"/>
    <x v="1"/>
    <x v="2"/>
    <x v="4814"/>
  </r>
  <r>
    <x v="534"/>
    <s v="Travel Corp - Contiki"/>
    <x v="1"/>
    <x v="3"/>
    <x v="4815"/>
  </r>
  <r>
    <x v="535"/>
    <s v="Travel Corp - Uniworld"/>
    <x v="1"/>
    <x v="10"/>
    <x v="4816"/>
  </r>
  <r>
    <x v="535"/>
    <s v="Travel Corp - Uniworld"/>
    <x v="1"/>
    <x v="11"/>
    <x v="4817"/>
  </r>
  <r>
    <x v="535"/>
    <s v="Travel Corp - Uniworld"/>
    <x v="1"/>
    <x v="0"/>
    <x v="4818"/>
  </r>
  <r>
    <x v="535"/>
    <s v="Travel Corp - Uniworld"/>
    <x v="1"/>
    <x v="1"/>
    <x v="4819"/>
  </r>
  <r>
    <x v="535"/>
    <s v="Travel Corp - Uniworld"/>
    <x v="1"/>
    <x v="2"/>
    <x v="4820"/>
  </r>
  <r>
    <x v="535"/>
    <s v="Travel Corp - Uniworld"/>
    <x v="1"/>
    <x v="3"/>
    <x v="4821"/>
  </r>
  <r>
    <x v="536"/>
    <s v="Travel Corp - Insight Vacations"/>
    <x v="1"/>
    <x v="10"/>
    <x v="4822"/>
  </r>
  <r>
    <x v="536"/>
    <s v="Travel Corp - Insight Vacations"/>
    <x v="1"/>
    <x v="11"/>
    <x v="4823"/>
  </r>
  <r>
    <x v="536"/>
    <s v="Travel Corp - Insight Vacations"/>
    <x v="1"/>
    <x v="0"/>
    <x v="4824"/>
  </r>
  <r>
    <x v="536"/>
    <s v="Travel Corp - Insight Vacations"/>
    <x v="1"/>
    <x v="1"/>
    <x v="4825"/>
  </r>
  <r>
    <x v="536"/>
    <s v="Travel Corp - Insight Vacations"/>
    <x v="1"/>
    <x v="2"/>
    <x v="4826"/>
  </r>
  <r>
    <x v="536"/>
    <s v="Travel Corp - Insight Vacations"/>
    <x v="1"/>
    <x v="3"/>
    <x v="4827"/>
  </r>
  <r>
    <x v="537"/>
    <s v="Travel Corp - Luxury Gold"/>
    <x v="1"/>
    <x v="10"/>
    <x v="4828"/>
  </r>
  <r>
    <x v="537"/>
    <s v="Travel Corp - Luxury Gold"/>
    <x v="1"/>
    <x v="11"/>
    <x v="4829"/>
  </r>
  <r>
    <x v="537"/>
    <s v="Travel Corp - Luxury Gold"/>
    <x v="1"/>
    <x v="0"/>
    <x v="4830"/>
  </r>
  <r>
    <x v="537"/>
    <s v="Travel Corp - Luxury Gold"/>
    <x v="1"/>
    <x v="1"/>
    <x v="4831"/>
  </r>
  <r>
    <x v="537"/>
    <s v="Travel Corp - Luxury Gold"/>
    <x v="1"/>
    <x v="2"/>
    <x v="4832"/>
  </r>
  <r>
    <x v="537"/>
    <s v="Travel Corp - Luxury Gold"/>
    <x v="1"/>
    <x v="3"/>
    <x v="4833"/>
  </r>
  <r>
    <x v="538"/>
    <s v="Real Truck"/>
    <x v="1"/>
    <x v="10"/>
    <x v="4834"/>
  </r>
  <r>
    <x v="538"/>
    <s v="Real Truck"/>
    <x v="1"/>
    <x v="11"/>
    <x v="4835"/>
  </r>
  <r>
    <x v="538"/>
    <s v="Real Truck"/>
    <x v="1"/>
    <x v="0"/>
    <x v="4836"/>
  </r>
  <r>
    <x v="538"/>
    <s v="Real Truck"/>
    <x v="1"/>
    <x v="1"/>
    <x v="4837"/>
  </r>
  <r>
    <x v="538"/>
    <s v="Real Truck"/>
    <x v="1"/>
    <x v="2"/>
    <x v="4838"/>
  </r>
  <r>
    <x v="538"/>
    <s v="Real Truck"/>
    <x v="1"/>
    <x v="3"/>
    <x v="4839"/>
  </r>
  <r>
    <x v="539"/>
    <s v="Healthy Directions"/>
    <x v="1"/>
    <x v="10"/>
    <x v="4840"/>
  </r>
  <r>
    <x v="539"/>
    <s v="Healthy Directions"/>
    <x v="1"/>
    <x v="11"/>
    <x v="4841"/>
  </r>
  <r>
    <x v="539"/>
    <s v="Healthy Directions"/>
    <x v="1"/>
    <x v="0"/>
    <x v="4842"/>
  </r>
  <r>
    <x v="539"/>
    <s v="Healthy Directions"/>
    <x v="1"/>
    <x v="1"/>
    <x v="4843"/>
  </r>
  <r>
    <x v="539"/>
    <s v="Healthy Directions"/>
    <x v="1"/>
    <x v="2"/>
    <x v="4844"/>
  </r>
  <r>
    <x v="539"/>
    <s v="Healthy Directions"/>
    <x v="1"/>
    <x v="3"/>
    <x v="4845"/>
  </r>
  <r>
    <x v="540"/>
    <s v="Gravity Products"/>
    <x v="1"/>
    <x v="11"/>
    <x v="4846"/>
  </r>
  <r>
    <x v="540"/>
    <s v="Gravity Products"/>
    <x v="1"/>
    <x v="0"/>
    <x v="4847"/>
  </r>
  <r>
    <x v="540"/>
    <s v="Gravity Products"/>
    <x v="1"/>
    <x v="1"/>
    <x v="4848"/>
  </r>
  <r>
    <x v="540"/>
    <s v="Gravity Products"/>
    <x v="1"/>
    <x v="2"/>
    <x v="4849"/>
  </r>
  <r>
    <x v="540"/>
    <s v="Gravity Products"/>
    <x v="1"/>
    <x v="3"/>
    <x v="4850"/>
  </r>
  <r>
    <x v="541"/>
    <s v="Rosetta Stone"/>
    <x v="1"/>
    <x v="11"/>
    <x v="4851"/>
  </r>
  <r>
    <x v="541"/>
    <s v="Rosetta Stone"/>
    <x v="1"/>
    <x v="0"/>
    <x v="4852"/>
  </r>
  <r>
    <x v="541"/>
    <s v="Rosetta Stone"/>
    <x v="1"/>
    <x v="1"/>
    <x v="4853"/>
  </r>
  <r>
    <x v="541"/>
    <s v="Rosetta Stone"/>
    <x v="1"/>
    <x v="2"/>
    <x v="4854"/>
  </r>
  <r>
    <x v="541"/>
    <s v="Rosetta Stone"/>
    <x v="1"/>
    <x v="3"/>
    <x v="4855"/>
  </r>
  <r>
    <x v="542"/>
    <s v="BeautyCounter"/>
    <x v="1"/>
    <x v="0"/>
    <x v="1214"/>
  </r>
  <r>
    <x v="542"/>
    <s v="BeautyCounter"/>
    <x v="1"/>
    <x v="1"/>
    <x v="4856"/>
  </r>
  <r>
    <x v="542"/>
    <s v="BeautyCounter"/>
    <x v="1"/>
    <x v="2"/>
    <x v="4857"/>
  </r>
  <r>
    <x v="542"/>
    <s v="BeautyCounter"/>
    <x v="1"/>
    <x v="3"/>
    <x v="4858"/>
  </r>
  <r>
    <x v="543"/>
    <s v="A Place for Mom"/>
    <x v="1"/>
    <x v="0"/>
    <x v="4859"/>
  </r>
  <r>
    <x v="543"/>
    <s v="A Place for Mom"/>
    <x v="1"/>
    <x v="1"/>
    <x v="4860"/>
  </r>
  <r>
    <x v="543"/>
    <s v="A Place for Mom"/>
    <x v="1"/>
    <x v="2"/>
    <x v="4861"/>
  </r>
  <r>
    <x v="543"/>
    <s v="A Place for Mom"/>
    <x v="1"/>
    <x v="3"/>
    <x v="4862"/>
  </r>
  <r>
    <x v="544"/>
    <s v="Easy Spirit "/>
    <x v="1"/>
    <x v="1"/>
    <x v="4863"/>
  </r>
  <r>
    <x v="544"/>
    <s v="Easy Spirit "/>
    <x v="1"/>
    <x v="2"/>
    <x v="4864"/>
  </r>
  <r>
    <x v="544"/>
    <s v="Easy Spirit "/>
    <x v="1"/>
    <x v="3"/>
    <x v="4865"/>
  </r>
  <r>
    <x v="545"/>
    <s v="AlphaPaw"/>
    <x v="1"/>
    <x v="1"/>
    <x v="4866"/>
  </r>
  <r>
    <x v="545"/>
    <s v="AlphaPaw"/>
    <x v="1"/>
    <x v="2"/>
    <x v="4867"/>
  </r>
  <r>
    <x v="545"/>
    <s v="AlphaPaw"/>
    <x v="1"/>
    <x v="3"/>
    <x v="4868"/>
  </r>
  <r>
    <x v="546"/>
    <s v="Hurtigruten"/>
    <x v="1"/>
    <x v="1"/>
    <x v="4869"/>
  </r>
  <r>
    <x v="546"/>
    <s v="Hurtigruten"/>
    <x v="1"/>
    <x v="2"/>
    <x v="4870"/>
  </r>
  <r>
    <x v="546"/>
    <s v="Hurtigruten"/>
    <x v="1"/>
    <x v="3"/>
    <x v="4871"/>
  </r>
  <r>
    <x v="547"/>
    <s v="Lulu and Georgia"/>
    <x v="1"/>
    <x v="0"/>
    <x v="20"/>
  </r>
  <r>
    <x v="547"/>
    <s v="Lulu and Georgia"/>
    <x v="1"/>
    <x v="1"/>
    <x v="4872"/>
  </r>
  <r>
    <x v="547"/>
    <s v="Lulu and Georgia"/>
    <x v="1"/>
    <x v="2"/>
    <x v="4873"/>
  </r>
  <r>
    <x v="547"/>
    <s v="Lulu and Georgia"/>
    <x v="1"/>
    <x v="3"/>
    <x v="4874"/>
  </r>
  <r>
    <x v="548"/>
    <s v="Shady Rays"/>
    <x v="1"/>
    <x v="0"/>
    <x v="4875"/>
  </r>
  <r>
    <x v="548"/>
    <s v="Shady Rays"/>
    <x v="1"/>
    <x v="1"/>
    <x v="4876"/>
  </r>
  <r>
    <x v="548"/>
    <s v="Shady Rays"/>
    <x v="1"/>
    <x v="2"/>
    <x v="4877"/>
  </r>
  <r>
    <x v="548"/>
    <s v="Shady Rays"/>
    <x v="1"/>
    <x v="3"/>
    <x v="4878"/>
  </r>
  <r>
    <x v="549"/>
    <s v="ReserveBar"/>
    <x v="1"/>
    <x v="0"/>
    <x v="4879"/>
  </r>
  <r>
    <x v="549"/>
    <s v="ReserveBar"/>
    <x v="1"/>
    <x v="1"/>
    <x v="4880"/>
  </r>
  <r>
    <x v="549"/>
    <s v="ReserveBar"/>
    <x v="1"/>
    <x v="2"/>
    <x v="4881"/>
  </r>
  <r>
    <x v="549"/>
    <s v="ReserveBar"/>
    <x v="1"/>
    <x v="3"/>
    <x v="4882"/>
  </r>
  <r>
    <x v="550"/>
    <s v="Laird Superfood"/>
    <x v="1"/>
    <x v="1"/>
    <x v="4883"/>
  </r>
  <r>
    <x v="550"/>
    <s v="Laird Superfood"/>
    <x v="1"/>
    <x v="2"/>
    <x v="4884"/>
  </r>
  <r>
    <x v="550"/>
    <s v="Laird Superfood"/>
    <x v="1"/>
    <x v="3"/>
    <x v="4885"/>
  </r>
  <r>
    <x v="551"/>
    <s v="Ethos Life"/>
    <x v="1"/>
    <x v="2"/>
    <x v="4886"/>
  </r>
  <r>
    <x v="551"/>
    <s v="Ethos Life"/>
    <x v="1"/>
    <x v="3"/>
    <x v="4887"/>
  </r>
  <r>
    <x v="552"/>
    <s v="Tempo"/>
    <x v="1"/>
    <x v="2"/>
    <x v="4888"/>
  </r>
  <r>
    <x v="552"/>
    <s v="Tempo"/>
    <x v="1"/>
    <x v="3"/>
    <x v="4889"/>
  </r>
  <r>
    <x v="553"/>
    <s v="P.volve"/>
    <x v="1"/>
    <x v="2"/>
    <x v="4890"/>
  </r>
  <r>
    <x v="553"/>
    <s v="P.volve"/>
    <x v="1"/>
    <x v="3"/>
    <x v="4891"/>
  </r>
  <r>
    <x v="554"/>
    <s v="Brighton Collectibles"/>
    <x v="1"/>
    <x v="2"/>
    <x v="4892"/>
  </r>
  <r>
    <x v="554"/>
    <s v="Brighton Collectibles"/>
    <x v="1"/>
    <x v="3"/>
    <x v="4893"/>
  </r>
  <r>
    <x v="555"/>
    <s v="Bloomscape"/>
    <x v="1"/>
    <x v="2"/>
    <x v="4894"/>
  </r>
  <r>
    <x v="555"/>
    <s v="Bloomscape"/>
    <x v="1"/>
    <x v="3"/>
    <x v="48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F45F8-5777-4D9C-8A06-45E08F4A75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:AD34" firstHeaderRow="1" firstDataRow="3" firstDataCol="1"/>
  <pivotFields count="5">
    <pivotField dataField="1"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numFmtId="165" showAll="0" sortType="descending">
      <items count="37">
        <item x="10"/>
        <item x="9"/>
        <item x="8"/>
        <item x="7"/>
        <item x="6"/>
        <item x="5"/>
        <item x="34"/>
        <item x="33"/>
        <item x="32"/>
        <item x="4"/>
        <item x="31"/>
        <item x="30"/>
        <item x="29"/>
        <item x="28"/>
        <item x="27"/>
        <item x="26"/>
        <item x="25"/>
        <item x="24"/>
        <item x="23"/>
        <item x="22"/>
        <item x="3"/>
        <item x="21"/>
        <item x="20"/>
        <item x="19"/>
        <item x="18"/>
        <item x="17"/>
        <item x="16"/>
        <item x="15"/>
        <item x="14"/>
        <item x="13"/>
        <item x="12"/>
        <item x="2"/>
        <item x="11"/>
        <item x="1"/>
        <item x="35"/>
        <item x="0"/>
        <item t="default"/>
      </items>
    </pivotField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9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 t="grand">
      <x/>
    </i>
  </rowItems>
  <colFields count="2">
    <field x="2"/>
    <field x="3"/>
  </colFields>
  <colItems count="19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 t="grand">
      <x/>
    </i>
  </colItems>
  <dataFields count="1">
    <dataField name="Count of brand_id" fld="0" subtotal="count" baseField="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PP 2">
      <a:dk1>
        <a:srgbClr val="000000"/>
      </a:dk1>
      <a:lt1>
        <a:srgbClr val="FFFFFF"/>
      </a:lt1>
      <a:dk2>
        <a:srgbClr val="20244D"/>
      </a:dk2>
      <a:lt2>
        <a:srgbClr val="F3F3F8"/>
      </a:lt2>
      <a:accent1>
        <a:srgbClr val="1B2CCC"/>
      </a:accent1>
      <a:accent2>
        <a:srgbClr val="FFCE1A"/>
      </a:accent2>
      <a:accent3>
        <a:srgbClr val="3C4045"/>
      </a:accent3>
      <a:accent4>
        <a:srgbClr val="00B050"/>
      </a:accent4>
      <a:accent5>
        <a:srgbClr val="142099"/>
      </a:accent5>
      <a:accent6>
        <a:srgbClr val="5B67D3"/>
      </a:accent6>
      <a:hlink>
        <a:srgbClr val="000000"/>
      </a:hlink>
      <a:folHlink>
        <a:srgbClr val="062A4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nav.com/" TargetMode="External"/><Relationship Id="rId3" Type="http://schemas.openxmlformats.org/officeDocument/2006/relationships/hyperlink" Target="http://delivery.com/" TargetMode="External"/><Relationship Id="rId7" Type="http://schemas.openxmlformats.org/officeDocument/2006/relationships/hyperlink" Target="http://lulus.com/" TargetMode="External"/><Relationship Id="rId2" Type="http://schemas.openxmlformats.org/officeDocument/2006/relationships/hyperlink" Target="http://cheapcaribbean.com/" TargetMode="External"/><Relationship Id="rId1" Type="http://schemas.openxmlformats.org/officeDocument/2006/relationships/hyperlink" Target="http://boxed.com/" TargetMode="External"/><Relationship Id="rId6" Type="http://schemas.openxmlformats.org/officeDocument/2006/relationships/hyperlink" Target="http://jane.com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dronenerds.com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dentalplans.com/" TargetMode="External"/><Relationship Id="rId9" Type="http://schemas.openxmlformats.org/officeDocument/2006/relationships/hyperlink" Target="http://swimoutlet.com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nav.com/" TargetMode="External"/><Relationship Id="rId3" Type="http://schemas.openxmlformats.org/officeDocument/2006/relationships/hyperlink" Target="http://delivery.com/" TargetMode="External"/><Relationship Id="rId7" Type="http://schemas.openxmlformats.org/officeDocument/2006/relationships/hyperlink" Target="http://lulus.com/" TargetMode="External"/><Relationship Id="rId2" Type="http://schemas.openxmlformats.org/officeDocument/2006/relationships/hyperlink" Target="http://cheapcaribbean.com/" TargetMode="External"/><Relationship Id="rId1" Type="http://schemas.openxmlformats.org/officeDocument/2006/relationships/hyperlink" Target="http://boxed.com/" TargetMode="External"/><Relationship Id="rId6" Type="http://schemas.openxmlformats.org/officeDocument/2006/relationships/hyperlink" Target="http://jane.com/" TargetMode="External"/><Relationship Id="rId5" Type="http://schemas.openxmlformats.org/officeDocument/2006/relationships/hyperlink" Target="http://dronenerds.com/" TargetMode="External"/><Relationship Id="rId4" Type="http://schemas.openxmlformats.org/officeDocument/2006/relationships/hyperlink" Target="http://dentalplans.com/" TargetMode="External"/><Relationship Id="rId9" Type="http://schemas.openxmlformats.org/officeDocument/2006/relationships/hyperlink" Target="http://swimoutlet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nav.com/" TargetMode="External"/><Relationship Id="rId3" Type="http://schemas.openxmlformats.org/officeDocument/2006/relationships/hyperlink" Target="http://delivery.com/" TargetMode="External"/><Relationship Id="rId7" Type="http://schemas.openxmlformats.org/officeDocument/2006/relationships/hyperlink" Target="http://lulus.com/" TargetMode="External"/><Relationship Id="rId12" Type="http://schemas.openxmlformats.org/officeDocument/2006/relationships/comments" Target="../comments1.xml"/><Relationship Id="rId2" Type="http://schemas.openxmlformats.org/officeDocument/2006/relationships/hyperlink" Target="http://cheapcaribbean.com/" TargetMode="External"/><Relationship Id="rId1" Type="http://schemas.openxmlformats.org/officeDocument/2006/relationships/hyperlink" Target="http://boxed.com/" TargetMode="External"/><Relationship Id="rId6" Type="http://schemas.openxmlformats.org/officeDocument/2006/relationships/hyperlink" Target="http://jane.com/" TargetMode="External"/><Relationship Id="rId11" Type="http://schemas.openxmlformats.org/officeDocument/2006/relationships/vmlDrawing" Target="../drawings/vmlDrawing1.vml"/><Relationship Id="rId5" Type="http://schemas.openxmlformats.org/officeDocument/2006/relationships/hyperlink" Target="http://dronenerds.com/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://dentalplans.com/" TargetMode="External"/><Relationship Id="rId9" Type="http://schemas.openxmlformats.org/officeDocument/2006/relationships/hyperlink" Target="http://swimoutlet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nav.com/" TargetMode="External"/><Relationship Id="rId3" Type="http://schemas.openxmlformats.org/officeDocument/2006/relationships/hyperlink" Target="http://delivery.com/" TargetMode="External"/><Relationship Id="rId7" Type="http://schemas.openxmlformats.org/officeDocument/2006/relationships/hyperlink" Target="http://lulus.com/" TargetMode="External"/><Relationship Id="rId2" Type="http://schemas.openxmlformats.org/officeDocument/2006/relationships/hyperlink" Target="http://cheapcaribbean.com/" TargetMode="External"/><Relationship Id="rId1" Type="http://schemas.openxmlformats.org/officeDocument/2006/relationships/hyperlink" Target="http://boxed.com/" TargetMode="External"/><Relationship Id="rId6" Type="http://schemas.openxmlformats.org/officeDocument/2006/relationships/hyperlink" Target="http://jane.com/" TargetMode="External"/><Relationship Id="rId5" Type="http://schemas.openxmlformats.org/officeDocument/2006/relationships/hyperlink" Target="http://dronenerds.com/" TargetMode="External"/><Relationship Id="rId4" Type="http://schemas.openxmlformats.org/officeDocument/2006/relationships/hyperlink" Target="http://dentalplans.com/" TargetMode="External"/><Relationship Id="rId9" Type="http://schemas.openxmlformats.org/officeDocument/2006/relationships/hyperlink" Target="http://swimoutle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C1F6E-6BAA-4E14-822A-F27CB353FB24}">
  <dimension ref="A1:J326"/>
  <sheetViews>
    <sheetView workbookViewId="0">
      <selection activeCell="D2" sqref="D2"/>
    </sheetView>
  </sheetViews>
  <sheetFormatPr baseColWidth="10" defaultColWidth="9.1640625" defaultRowHeight="15" x14ac:dyDescent="0.2"/>
  <cols>
    <col min="1" max="1" width="9.1640625" style="82"/>
    <col min="2" max="2" width="26.6640625" style="82" customWidth="1"/>
    <col min="3" max="3" width="46.6640625" style="82" customWidth="1"/>
    <col min="4" max="16384" width="9.1640625" style="82"/>
  </cols>
  <sheetData>
    <row r="1" spans="1:10" x14ac:dyDescent="0.2">
      <c r="A1" s="82" t="s">
        <v>564</v>
      </c>
      <c r="B1" s="82" t="s">
        <v>565</v>
      </c>
      <c r="C1" s="82" t="s">
        <v>566</v>
      </c>
      <c r="D1" s="82" t="s">
        <v>673</v>
      </c>
    </row>
    <row r="2" spans="1:10" x14ac:dyDescent="0.2">
      <c r="A2" s="82">
        <v>1010</v>
      </c>
      <c r="B2" s="82" t="s">
        <v>638</v>
      </c>
      <c r="C2" s="83">
        <v>1472</v>
      </c>
      <c r="D2" s="82">
        <f>IF(C2&gt;1000,A2,"")</f>
        <v>1010</v>
      </c>
      <c r="G2" s="82">
        <f>COUNT(A2:A326)</f>
        <v>325</v>
      </c>
      <c r="J2" s="82">
        <f>COUNT(D2:D326)</f>
        <v>237</v>
      </c>
    </row>
    <row r="3" spans="1:10" x14ac:dyDescent="0.2">
      <c r="A3" s="82">
        <v>1013</v>
      </c>
      <c r="B3" s="82" t="s">
        <v>276</v>
      </c>
      <c r="C3" s="83">
        <v>8543</v>
      </c>
      <c r="D3" s="82">
        <f t="shared" ref="D3:D66" si="0">IF(C3&gt;1000,A3,"")</f>
        <v>1013</v>
      </c>
    </row>
    <row r="4" spans="1:10" x14ac:dyDescent="0.2">
      <c r="A4" s="82">
        <v>1022</v>
      </c>
      <c r="B4" s="82" t="s">
        <v>650</v>
      </c>
      <c r="C4" s="82">
        <v>66</v>
      </c>
      <c r="D4" s="82" t="str">
        <f t="shared" si="0"/>
        <v/>
      </c>
    </row>
    <row r="5" spans="1:10" x14ac:dyDescent="0.2">
      <c r="A5" s="82">
        <v>1030</v>
      </c>
      <c r="B5" s="82" t="s">
        <v>153</v>
      </c>
      <c r="C5" s="83">
        <v>170683</v>
      </c>
      <c r="D5" s="82">
        <f t="shared" si="0"/>
        <v>1030</v>
      </c>
    </row>
    <row r="6" spans="1:10" x14ac:dyDescent="0.2">
      <c r="A6" s="82">
        <v>1037</v>
      </c>
      <c r="B6" s="82" t="s">
        <v>483</v>
      </c>
      <c r="C6" s="82">
        <v>11</v>
      </c>
      <c r="D6" s="82" t="str">
        <f t="shared" si="0"/>
        <v/>
      </c>
    </row>
    <row r="7" spans="1:10" x14ac:dyDescent="0.2">
      <c r="A7" s="82">
        <v>1047</v>
      </c>
      <c r="B7" s="82" t="s">
        <v>129</v>
      </c>
      <c r="C7" s="83">
        <v>32317</v>
      </c>
      <c r="D7" s="82">
        <f t="shared" si="0"/>
        <v>1047</v>
      </c>
    </row>
    <row r="8" spans="1:10" x14ac:dyDescent="0.2">
      <c r="A8" s="82">
        <v>1049</v>
      </c>
      <c r="B8" s="82" t="s">
        <v>644</v>
      </c>
      <c r="C8" s="82">
        <v>309</v>
      </c>
      <c r="D8" s="82" t="str">
        <f t="shared" si="0"/>
        <v/>
      </c>
    </row>
    <row r="9" spans="1:10" x14ac:dyDescent="0.2">
      <c r="A9" s="82">
        <v>1058</v>
      </c>
      <c r="B9" s="82" t="s">
        <v>445</v>
      </c>
      <c r="C9" s="83">
        <v>2739818</v>
      </c>
      <c r="D9" s="82">
        <f t="shared" si="0"/>
        <v>1058</v>
      </c>
    </row>
    <row r="10" spans="1:10" x14ac:dyDescent="0.2">
      <c r="A10" s="82">
        <v>1058</v>
      </c>
      <c r="B10" s="82" t="s">
        <v>654</v>
      </c>
      <c r="C10" s="82">
        <v>34</v>
      </c>
      <c r="D10" s="82" t="str">
        <f t="shared" si="0"/>
        <v/>
      </c>
    </row>
    <row r="11" spans="1:10" x14ac:dyDescent="0.2">
      <c r="A11" s="82">
        <v>1058</v>
      </c>
      <c r="B11" s="82" t="s">
        <v>380</v>
      </c>
      <c r="C11" s="82">
        <v>7</v>
      </c>
      <c r="D11" s="82" t="str">
        <f t="shared" si="0"/>
        <v/>
      </c>
    </row>
    <row r="12" spans="1:10" x14ac:dyDescent="0.2">
      <c r="A12" s="82">
        <v>1059</v>
      </c>
      <c r="B12" s="82" t="s">
        <v>605</v>
      </c>
      <c r="C12" s="83">
        <v>25002</v>
      </c>
      <c r="D12" s="82">
        <f t="shared" si="0"/>
        <v>1059</v>
      </c>
    </row>
    <row r="13" spans="1:10" x14ac:dyDescent="0.2">
      <c r="A13" s="82">
        <v>1064</v>
      </c>
      <c r="B13" s="82" t="s">
        <v>326</v>
      </c>
      <c r="C13" s="83">
        <v>37261</v>
      </c>
      <c r="D13" s="82">
        <f t="shared" si="0"/>
        <v>1064</v>
      </c>
    </row>
    <row r="14" spans="1:10" x14ac:dyDescent="0.2">
      <c r="A14" s="82">
        <v>1080</v>
      </c>
      <c r="B14" s="82" t="s">
        <v>225</v>
      </c>
      <c r="C14" s="83">
        <v>8651</v>
      </c>
      <c r="D14" s="82">
        <f t="shared" si="0"/>
        <v>1080</v>
      </c>
    </row>
    <row r="15" spans="1:10" x14ac:dyDescent="0.2">
      <c r="A15" s="82">
        <v>1084</v>
      </c>
      <c r="B15" s="82" t="s">
        <v>422</v>
      </c>
      <c r="C15" s="83">
        <v>248327</v>
      </c>
      <c r="D15" s="82">
        <f t="shared" si="0"/>
        <v>1084</v>
      </c>
    </row>
    <row r="16" spans="1:10" x14ac:dyDescent="0.2">
      <c r="A16" s="82">
        <v>1086</v>
      </c>
      <c r="B16" s="82" t="s">
        <v>568</v>
      </c>
      <c r="C16" s="83">
        <v>2257856</v>
      </c>
      <c r="D16" s="82">
        <f t="shared" si="0"/>
        <v>1086</v>
      </c>
    </row>
    <row r="17" spans="1:4" x14ac:dyDescent="0.2">
      <c r="A17" s="82">
        <v>1086</v>
      </c>
      <c r="B17" s="82" t="s">
        <v>670</v>
      </c>
      <c r="C17" s="82">
        <v>8</v>
      </c>
      <c r="D17" s="82" t="str">
        <f t="shared" si="0"/>
        <v/>
      </c>
    </row>
    <row r="18" spans="1:4" x14ac:dyDescent="0.2">
      <c r="A18" s="82">
        <v>1088</v>
      </c>
      <c r="B18" s="82" t="s">
        <v>432</v>
      </c>
      <c r="C18" s="82">
        <v>79</v>
      </c>
      <c r="D18" s="82" t="str">
        <f t="shared" si="0"/>
        <v/>
      </c>
    </row>
    <row r="19" spans="1:4" x14ac:dyDescent="0.2">
      <c r="A19" s="82">
        <v>1094</v>
      </c>
      <c r="B19" s="82" t="s">
        <v>414</v>
      </c>
      <c r="C19" s="83">
        <v>230638</v>
      </c>
      <c r="D19" s="82">
        <f t="shared" si="0"/>
        <v>1094</v>
      </c>
    </row>
    <row r="20" spans="1:4" x14ac:dyDescent="0.2">
      <c r="A20" s="82">
        <v>1095</v>
      </c>
      <c r="B20" s="82" t="s">
        <v>426</v>
      </c>
      <c r="C20" s="83">
        <v>4067</v>
      </c>
      <c r="D20" s="82">
        <f t="shared" si="0"/>
        <v>1095</v>
      </c>
    </row>
    <row r="21" spans="1:4" x14ac:dyDescent="0.2">
      <c r="A21" s="82">
        <v>1096</v>
      </c>
      <c r="B21" s="82" t="s">
        <v>242</v>
      </c>
      <c r="C21" s="82">
        <v>14</v>
      </c>
      <c r="D21" s="82" t="str">
        <f t="shared" si="0"/>
        <v/>
      </c>
    </row>
    <row r="22" spans="1:4" x14ac:dyDescent="0.2">
      <c r="A22" s="82">
        <v>1096</v>
      </c>
      <c r="B22" s="82" t="s">
        <v>325</v>
      </c>
      <c r="C22" s="82">
        <v>8</v>
      </c>
      <c r="D22" s="82" t="str">
        <f t="shared" si="0"/>
        <v/>
      </c>
    </row>
    <row r="23" spans="1:4" x14ac:dyDescent="0.2">
      <c r="A23" s="82">
        <v>1097</v>
      </c>
      <c r="B23" s="82" t="s">
        <v>633</v>
      </c>
      <c r="C23" s="83">
        <v>3423</v>
      </c>
      <c r="D23" s="82">
        <f t="shared" si="0"/>
        <v>1097</v>
      </c>
    </row>
    <row r="24" spans="1:4" x14ac:dyDescent="0.2">
      <c r="A24" s="82">
        <v>1101</v>
      </c>
      <c r="B24" s="82" t="s">
        <v>404</v>
      </c>
      <c r="C24" s="83">
        <v>411729</v>
      </c>
      <c r="D24" s="82">
        <f t="shared" si="0"/>
        <v>1101</v>
      </c>
    </row>
    <row r="25" spans="1:4" x14ac:dyDescent="0.2">
      <c r="A25" s="82">
        <v>1106</v>
      </c>
      <c r="B25" s="82" t="s">
        <v>241</v>
      </c>
      <c r="C25" s="83">
        <v>1487036</v>
      </c>
      <c r="D25" s="82">
        <f t="shared" si="0"/>
        <v>1106</v>
      </c>
    </row>
    <row r="26" spans="1:4" x14ac:dyDescent="0.2">
      <c r="A26" s="82">
        <v>1106</v>
      </c>
      <c r="B26" s="82" t="s">
        <v>662</v>
      </c>
      <c r="C26" s="82">
        <v>14</v>
      </c>
      <c r="D26" s="82" t="str">
        <f t="shared" si="0"/>
        <v/>
      </c>
    </row>
    <row r="27" spans="1:4" x14ac:dyDescent="0.2">
      <c r="A27" s="82">
        <v>1106</v>
      </c>
      <c r="B27" s="82" t="s">
        <v>664</v>
      </c>
      <c r="C27" s="82">
        <v>14</v>
      </c>
      <c r="D27" s="82" t="str">
        <f t="shared" si="0"/>
        <v/>
      </c>
    </row>
    <row r="28" spans="1:4" x14ac:dyDescent="0.2">
      <c r="A28" s="82">
        <v>1110</v>
      </c>
      <c r="B28" s="82" t="s">
        <v>309</v>
      </c>
      <c r="C28" s="83">
        <v>71669</v>
      </c>
      <c r="D28" s="82">
        <f t="shared" si="0"/>
        <v>1110</v>
      </c>
    </row>
    <row r="29" spans="1:4" x14ac:dyDescent="0.2">
      <c r="A29" s="82">
        <v>1125</v>
      </c>
      <c r="B29" s="82" t="s">
        <v>305</v>
      </c>
      <c r="C29" s="83">
        <v>444393</v>
      </c>
      <c r="D29" s="82">
        <f t="shared" si="0"/>
        <v>1125</v>
      </c>
    </row>
    <row r="30" spans="1:4" x14ac:dyDescent="0.2">
      <c r="A30" s="82">
        <v>1128</v>
      </c>
      <c r="B30" s="82" t="s">
        <v>587</v>
      </c>
      <c r="C30" s="83">
        <v>138639</v>
      </c>
      <c r="D30" s="82">
        <f t="shared" si="0"/>
        <v>1128</v>
      </c>
    </row>
    <row r="31" spans="1:4" x14ac:dyDescent="0.2">
      <c r="A31" s="82">
        <v>1131</v>
      </c>
      <c r="B31" s="82" t="s">
        <v>235</v>
      </c>
      <c r="C31" s="83">
        <v>314824</v>
      </c>
      <c r="D31" s="82">
        <f t="shared" si="0"/>
        <v>1131</v>
      </c>
    </row>
    <row r="32" spans="1:4" x14ac:dyDescent="0.2">
      <c r="A32" s="82">
        <v>1131</v>
      </c>
      <c r="B32" s="82" t="s">
        <v>243</v>
      </c>
      <c r="C32" s="82">
        <v>19</v>
      </c>
      <c r="D32" s="82" t="str">
        <f t="shared" si="0"/>
        <v/>
      </c>
    </row>
    <row r="33" spans="1:4" x14ac:dyDescent="0.2">
      <c r="A33" s="82">
        <v>1134</v>
      </c>
      <c r="B33" s="82" t="s">
        <v>486</v>
      </c>
      <c r="C33" s="82">
        <v>7</v>
      </c>
      <c r="D33" s="82" t="str">
        <f t="shared" si="0"/>
        <v/>
      </c>
    </row>
    <row r="34" spans="1:4" x14ac:dyDescent="0.2">
      <c r="A34" s="82">
        <v>1135</v>
      </c>
      <c r="B34" s="82" t="s">
        <v>118</v>
      </c>
      <c r="C34" s="83">
        <v>50942</v>
      </c>
      <c r="D34" s="82">
        <f t="shared" si="0"/>
        <v>1135</v>
      </c>
    </row>
    <row r="35" spans="1:4" x14ac:dyDescent="0.2">
      <c r="A35" s="82">
        <v>1138</v>
      </c>
      <c r="B35" s="82" t="s">
        <v>668</v>
      </c>
      <c r="C35" s="82">
        <v>10</v>
      </c>
      <c r="D35" s="82" t="str">
        <f t="shared" si="0"/>
        <v/>
      </c>
    </row>
    <row r="36" spans="1:4" x14ac:dyDescent="0.2">
      <c r="A36" s="82">
        <v>1142</v>
      </c>
      <c r="B36" s="82" t="s">
        <v>631</v>
      </c>
      <c r="C36" s="83">
        <v>3455</v>
      </c>
      <c r="D36" s="82">
        <f t="shared" si="0"/>
        <v>1142</v>
      </c>
    </row>
    <row r="37" spans="1:4" x14ac:dyDescent="0.2">
      <c r="A37" s="82">
        <v>1157</v>
      </c>
      <c r="B37" s="82" t="s">
        <v>219</v>
      </c>
      <c r="C37" s="83">
        <v>258129</v>
      </c>
      <c r="D37" s="82">
        <f t="shared" si="0"/>
        <v>1157</v>
      </c>
    </row>
    <row r="38" spans="1:4" x14ac:dyDescent="0.2">
      <c r="A38" s="82">
        <v>1171</v>
      </c>
      <c r="B38" s="82" t="s">
        <v>390</v>
      </c>
      <c r="C38" s="83">
        <v>61885</v>
      </c>
      <c r="D38" s="82">
        <f t="shared" si="0"/>
        <v>1171</v>
      </c>
    </row>
    <row r="39" spans="1:4" x14ac:dyDescent="0.2">
      <c r="A39" s="82">
        <v>1174</v>
      </c>
      <c r="B39" s="82" t="s">
        <v>629</v>
      </c>
      <c r="C39" s="83">
        <v>4502</v>
      </c>
      <c r="D39" s="82">
        <f t="shared" si="0"/>
        <v>1174</v>
      </c>
    </row>
    <row r="40" spans="1:4" x14ac:dyDescent="0.2">
      <c r="A40" s="82">
        <v>1187</v>
      </c>
      <c r="B40" s="82" t="s">
        <v>275</v>
      </c>
      <c r="C40" s="83">
        <v>4146</v>
      </c>
      <c r="D40" s="82">
        <f t="shared" si="0"/>
        <v>1187</v>
      </c>
    </row>
    <row r="41" spans="1:4" x14ac:dyDescent="0.2">
      <c r="A41" s="82">
        <v>1188</v>
      </c>
      <c r="B41" s="82" t="s">
        <v>442</v>
      </c>
      <c r="C41" s="83">
        <v>28033</v>
      </c>
      <c r="D41" s="82">
        <f t="shared" si="0"/>
        <v>1188</v>
      </c>
    </row>
    <row r="42" spans="1:4" x14ac:dyDescent="0.2">
      <c r="A42" s="82">
        <v>1193</v>
      </c>
      <c r="B42" s="82" t="s">
        <v>250</v>
      </c>
      <c r="C42" s="83">
        <v>46164</v>
      </c>
      <c r="D42" s="82">
        <f t="shared" si="0"/>
        <v>1193</v>
      </c>
    </row>
    <row r="43" spans="1:4" x14ac:dyDescent="0.2">
      <c r="A43" s="82">
        <v>1194</v>
      </c>
      <c r="B43" s="82" t="s">
        <v>364</v>
      </c>
      <c r="C43" s="83">
        <v>26400</v>
      </c>
      <c r="D43" s="82">
        <f t="shared" si="0"/>
        <v>1194</v>
      </c>
    </row>
    <row r="44" spans="1:4" x14ac:dyDescent="0.2">
      <c r="A44" s="82">
        <v>1195</v>
      </c>
      <c r="B44" s="82" t="s">
        <v>285</v>
      </c>
      <c r="C44" s="83">
        <v>20526</v>
      </c>
      <c r="D44" s="82">
        <f t="shared" si="0"/>
        <v>1195</v>
      </c>
    </row>
    <row r="45" spans="1:4" x14ac:dyDescent="0.2">
      <c r="A45" s="82">
        <v>1196</v>
      </c>
      <c r="B45" s="82" t="s">
        <v>623</v>
      </c>
      <c r="C45" s="83">
        <v>10748</v>
      </c>
      <c r="D45" s="82">
        <f t="shared" si="0"/>
        <v>1196</v>
      </c>
    </row>
    <row r="46" spans="1:4" x14ac:dyDescent="0.2">
      <c r="A46" s="82">
        <v>1198</v>
      </c>
      <c r="B46" s="82" t="s">
        <v>643</v>
      </c>
      <c r="C46" s="82">
        <v>310</v>
      </c>
      <c r="D46" s="82" t="str">
        <f t="shared" si="0"/>
        <v/>
      </c>
    </row>
    <row r="47" spans="1:4" x14ac:dyDescent="0.2">
      <c r="A47" s="82">
        <v>1199</v>
      </c>
      <c r="B47" s="82" t="s">
        <v>137</v>
      </c>
      <c r="C47" s="83">
        <v>108597</v>
      </c>
      <c r="D47" s="82">
        <f t="shared" si="0"/>
        <v>1199</v>
      </c>
    </row>
    <row r="48" spans="1:4" x14ac:dyDescent="0.2">
      <c r="A48" s="82">
        <v>1201</v>
      </c>
      <c r="B48" s="82" t="s">
        <v>89</v>
      </c>
      <c r="C48" s="83">
        <v>2967478</v>
      </c>
      <c r="D48" s="82">
        <f t="shared" si="0"/>
        <v>1201</v>
      </c>
    </row>
    <row r="49" spans="1:4" x14ac:dyDescent="0.2">
      <c r="A49" s="82">
        <v>1201</v>
      </c>
      <c r="B49" s="82" t="s">
        <v>666</v>
      </c>
      <c r="C49" s="82">
        <v>12</v>
      </c>
      <c r="D49" s="82" t="str">
        <f t="shared" si="0"/>
        <v/>
      </c>
    </row>
    <row r="50" spans="1:4" x14ac:dyDescent="0.2">
      <c r="A50" s="82">
        <v>1202</v>
      </c>
      <c r="B50" s="82" t="s">
        <v>128</v>
      </c>
      <c r="C50" s="82">
        <v>981</v>
      </c>
      <c r="D50" s="82" t="str">
        <f t="shared" si="0"/>
        <v/>
      </c>
    </row>
    <row r="51" spans="1:4" x14ac:dyDescent="0.2">
      <c r="A51" s="82">
        <v>1209</v>
      </c>
      <c r="B51" s="82" t="s">
        <v>657</v>
      </c>
      <c r="C51" s="82">
        <v>19</v>
      </c>
      <c r="D51" s="82" t="str">
        <f t="shared" si="0"/>
        <v/>
      </c>
    </row>
    <row r="52" spans="1:4" x14ac:dyDescent="0.2">
      <c r="A52" s="82">
        <v>1215</v>
      </c>
      <c r="B52" s="82" t="s">
        <v>102</v>
      </c>
      <c r="C52" s="83">
        <v>14038</v>
      </c>
      <c r="D52" s="82">
        <f t="shared" si="0"/>
        <v>1215</v>
      </c>
    </row>
    <row r="53" spans="1:4" x14ac:dyDescent="0.2">
      <c r="A53" s="82">
        <v>1218</v>
      </c>
      <c r="B53" s="82" t="s">
        <v>266</v>
      </c>
      <c r="C53" s="82">
        <v>69</v>
      </c>
      <c r="D53" s="82" t="str">
        <f t="shared" si="0"/>
        <v/>
      </c>
    </row>
    <row r="54" spans="1:4" x14ac:dyDescent="0.2">
      <c r="A54" s="82">
        <v>1223</v>
      </c>
      <c r="B54" s="82" t="s">
        <v>283</v>
      </c>
      <c r="C54" s="83">
        <v>36597</v>
      </c>
      <c r="D54" s="82">
        <f t="shared" si="0"/>
        <v>1223</v>
      </c>
    </row>
    <row r="55" spans="1:4" x14ac:dyDescent="0.2">
      <c r="A55" s="82">
        <v>1224</v>
      </c>
      <c r="B55" s="82" t="s">
        <v>639</v>
      </c>
      <c r="C55" s="82">
        <v>525</v>
      </c>
      <c r="D55" s="82" t="str">
        <f t="shared" si="0"/>
        <v/>
      </c>
    </row>
    <row r="56" spans="1:4" x14ac:dyDescent="0.2">
      <c r="A56" s="82">
        <v>1238</v>
      </c>
      <c r="B56" s="82" t="s">
        <v>327</v>
      </c>
      <c r="C56" s="83">
        <v>14780</v>
      </c>
      <c r="D56" s="82">
        <f t="shared" si="0"/>
        <v>1238</v>
      </c>
    </row>
    <row r="57" spans="1:4" x14ac:dyDescent="0.2">
      <c r="A57" s="82">
        <v>1241</v>
      </c>
      <c r="B57" s="82" t="s">
        <v>33</v>
      </c>
      <c r="C57" s="83">
        <v>20466</v>
      </c>
      <c r="D57" s="82">
        <f t="shared" si="0"/>
        <v>1241</v>
      </c>
    </row>
    <row r="58" spans="1:4" x14ac:dyDescent="0.2">
      <c r="A58" s="82">
        <v>1245</v>
      </c>
      <c r="B58" s="82" t="s">
        <v>394</v>
      </c>
      <c r="C58" s="83">
        <v>46115</v>
      </c>
      <c r="D58" s="82">
        <f t="shared" si="0"/>
        <v>1245</v>
      </c>
    </row>
    <row r="59" spans="1:4" x14ac:dyDescent="0.2">
      <c r="A59" s="82">
        <v>1247</v>
      </c>
      <c r="B59" s="82" t="s">
        <v>599</v>
      </c>
      <c r="C59" s="83">
        <v>33277</v>
      </c>
      <c r="D59" s="82">
        <f t="shared" si="0"/>
        <v>1247</v>
      </c>
    </row>
    <row r="60" spans="1:4" x14ac:dyDescent="0.2">
      <c r="A60" s="82">
        <v>1249</v>
      </c>
      <c r="B60" s="82" t="s">
        <v>590</v>
      </c>
      <c r="C60" s="83">
        <v>98056</v>
      </c>
      <c r="D60" s="82">
        <f t="shared" si="0"/>
        <v>1249</v>
      </c>
    </row>
    <row r="61" spans="1:4" x14ac:dyDescent="0.2">
      <c r="A61" s="82">
        <v>1255</v>
      </c>
      <c r="B61" s="82" t="s">
        <v>27</v>
      </c>
      <c r="C61" s="83">
        <v>28508</v>
      </c>
      <c r="D61" s="82">
        <f t="shared" si="0"/>
        <v>1255</v>
      </c>
    </row>
    <row r="62" spans="1:4" x14ac:dyDescent="0.2">
      <c r="A62" s="82">
        <v>1256</v>
      </c>
      <c r="B62" s="82" t="s">
        <v>104</v>
      </c>
      <c r="C62" s="83">
        <v>149368</v>
      </c>
      <c r="D62" s="82">
        <f t="shared" si="0"/>
        <v>1256</v>
      </c>
    </row>
    <row r="63" spans="1:4" x14ac:dyDescent="0.2">
      <c r="A63" s="82">
        <v>1256</v>
      </c>
      <c r="B63" s="82" t="s">
        <v>233</v>
      </c>
      <c r="C63" s="82">
        <v>9</v>
      </c>
      <c r="D63" s="82" t="str">
        <f t="shared" si="0"/>
        <v/>
      </c>
    </row>
    <row r="64" spans="1:4" x14ac:dyDescent="0.2">
      <c r="A64" s="82">
        <v>1267</v>
      </c>
      <c r="B64" s="82" t="s">
        <v>333</v>
      </c>
      <c r="C64" s="83">
        <v>17700</v>
      </c>
      <c r="D64" s="82">
        <f t="shared" si="0"/>
        <v>1267</v>
      </c>
    </row>
    <row r="65" spans="1:4" x14ac:dyDescent="0.2">
      <c r="A65" s="82">
        <v>1270</v>
      </c>
      <c r="B65" s="82" t="s">
        <v>331</v>
      </c>
      <c r="C65" s="83">
        <v>136433</v>
      </c>
      <c r="D65" s="82">
        <f t="shared" si="0"/>
        <v>1270</v>
      </c>
    </row>
    <row r="66" spans="1:4" x14ac:dyDescent="0.2">
      <c r="A66" s="82">
        <v>1271</v>
      </c>
      <c r="B66" s="82" t="s">
        <v>661</v>
      </c>
      <c r="C66" s="82">
        <v>15</v>
      </c>
      <c r="D66" s="82" t="str">
        <f t="shared" si="0"/>
        <v/>
      </c>
    </row>
    <row r="67" spans="1:4" x14ac:dyDescent="0.2">
      <c r="A67" s="82">
        <v>1279</v>
      </c>
      <c r="B67" s="82" t="s">
        <v>258</v>
      </c>
      <c r="C67" s="83">
        <v>705732</v>
      </c>
      <c r="D67" s="82">
        <f t="shared" ref="D67:D130" si="1">IF(C67&gt;1000,A67,"")</f>
        <v>1279</v>
      </c>
    </row>
    <row r="68" spans="1:4" x14ac:dyDescent="0.2">
      <c r="A68" s="82">
        <v>1280</v>
      </c>
      <c r="B68" s="82" t="s">
        <v>658</v>
      </c>
      <c r="C68" s="82">
        <v>18</v>
      </c>
      <c r="D68" s="82" t="str">
        <f t="shared" si="1"/>
        <v/>
      </c>
    </row>
    <row r="69" spans="1:4" x14ac:dyDescent="0.2">
      <c r="A69" s="82">
        <v>1281</v>
      </c>
      <c r="B69" s="82" t="s">
        <v>665</v>
      </c>
      <c r="C69" s="82">
        <v>12</v>
      </c>
      <c r="D69" s="82" t="str">
        <f t="shared" si="1"/>
        <v/>
      </c>
    </row>
    <row r="70" spans="1:4" x14ac:dyDescent="0.2">
      <c r="A70" s="82">
        <v>1282</v>
      </c>
      <c r="B70" s="82" t="s">
        <v>171</v>
      </c>
      <c r="C70" s="83">
        <v>1460</v>
      </c>
      <c r="D70" s="82">
        <f t="shared" si="1"/>
        <v>1282</v>
      </c>
    </row>
    <row r="71" spans="1:4" x14ac:dyDescent="0.2">
      <c r="A71" s="82">
        <v>1286</v>
      </c>
      <c r="B71" s="82" t="s">
        <v>174</v>
      </c>
      <c r="C71" s="83">
        <v>50699</v>
      </c>
      <c r="D71" s="82">
        <f t="shared" si="1"/>
        <v>1286</v>
      </c>
    </row>
    <row r="72" spans="1:4" x14ac:dyDescent="0.2">
      <c r="A72" s="82">
        <v>1287</v>
      </c>
      <c r="B72" s="82" t="s">
        <v>41</v>
      </c>
      <c r="C72" s="83">
        <v>17587</v>
      </c>
      <c r="D72" s="82">
        <f t="shared" si="1"/>
        <v>1287</v>
      </c>
    </row>
    <row r="73" spans="1:4" x14ac:dyDescent="0.2">
      <c r="A73" s="82">
        <v>1297</v>
      </c>
      <c r="B73" s="82" t="s">
        <v>384</v>
      </c>
      <c r="C73" s="83">
        <v>9822</v>
      </c>
      <c r="D73" s="82">
        <f t="shared" si="1"/>
        <v>1297</v>
      </c>
    </row>
    <row r="74" spans="1:4" x14ac:dyDescent="0.2">
      <c r="A74" s="82">
        <v>1298</v>
      </c>
      <c r="B74" s="82" t="s">
        <v>579</v>
      </c>
      <c r="C74" s="83">
        <v>235250</v>
      </c>
      <c r="D74" s="82">
        <f t="shared" si="1"/>
        <v>1298</v>
      </c>
    </row>
    <row r="75" spans="1:4" x14ac:dyDescent="0.2">
      <c r="A75" s="82">
        <v>1299</v>
      </c>
      <c r="B75" s="82" t="s">
        <v>645</v>
      </c>
      <c r="C75" s="82">
        <v>292</v>
      </c>
      <c r="D75" s="82" t="str">
        <f t="shared" si="1"/>
        <v/>
      </c>
    </row>
    <row r="76" spans="1:4" x14ac:dyDescent="0.2">
      <c r="A76" s="82">
        <v>1300</v>
      </c>
      <c r="B76" s="82" t="s">
        <v>254</v>
      </c>
      <c r="C76" s="82">
        <v>787</v>
      </c>
      <c r="D76" s="82" t="str">
        <f t="shared" si="1"/>
        <v/>
      </c>
    </row>
    <row r="77" spans="1:4" x14ac:dyDescent="0.2">
      <c r="A77" s="82">
        <v>1315</v>
      </c>
      <c r="B77" s="82" t="s">
        <v>578</v>
      </c>
      <c r="C77" s="83">
        <v>284410</v>
      </c>
      <c r="D77" s="82">
        <f t="shared" si="1"/>
        <v>1315</v>
      </c>
    </row>
    <row r="78" spans="1:4" x14ac:dyDescent="0.2">
      <c r="A78" s="82">
        <v>1321</v>
      </c>
      <c r="B78" s="82" t="s">
        <v>360</v>
      </c>
      <c r="C78" s="82">
        <v>215</v>
      </c>
      <c r="D78" s="82" t="str">
        <f t="shared" si="1"/>
        <v/>
      </c>
    </row>
    <row r="79" spans="1:4" x14ac:dyDescent="0.2">
      <c r="A79" s="82">
        <v>1327</v>
      </c>
      <c r="B79" s="82" t="s">
        <v>612</v>
      </c>
      <c r="C79" s="83">
        <v>16216</v>
      </c>
      <c r="D79" s="82">
        <f t="shared" si="1"/>
        <v>1327</v>
      </c>
    </row>
    <row r="80" spans="1:4" x14ac:dyDescent="0.2">
      <c r="A80" s="82">
        <v>1328</v>
      </c>
      <c r="B80" s="82" t="s">
        <v>234</v>
      </c>
      <c r="C80" s="82">
        <v>32</v>
      </c>
      <c r="D80" s="82" t="str">
        <f t="shared" si="1"/>
        <v/>
      </c>
    </row>
    <row r="81" spans="1:4" x14ac:dyDescent="0.2">
      <c r="A81" s="82">
        <v>1333</v>
      </c>
      <c r="B81" s="82" t="s">
        <v>236</v>
      </c>
      <c r="C81" s="83">
        <v>11429</v>
      </c>
      <c r="D81" s="82">
        <f t="shared" si="1"/>
        <v>1333</v>
      </c>
    </row>
    <row r="82" spans="1:4" x14ac:dyDescent="0.2">
      <c r="A82" s="82">
        <v>1339</v>
      </c>
      <c r="B82" s="82" t="s">
        <v>382</v>
      </c>
      <c r="C82" s="82">
        <v>175</v>
      </c>
      <c r="D82" s="82" t="str">
        <f t="shared" si="1"/>
        <v/>
      </c>
    </row>
    <row r="83" spans="1:4" x14ac:dyDescent="0.2">
      <c r="A83" s="82">
        <v>1343</v>
      </c>
      <c r="B83" s="82" t="s">
        <v>262</v>
      </c>
      <c r="C83" s="83">
        <v>481162</v>
      </c>
      <c r="D83" s="82">
        <f t="shared" si="1"/>
        <v>1343</v>
      </c>
    </row>
    <row r="84" spans="1:4" x14ac:dyDescent="0.2">
      <c r="A84" s="82">
        <v>1343</v>
      </c>
      <c r="B84" s="82" t="s">
        <v>64</v>
      </c>
      <c r="C84" s="82">
        <v>8</v>
      </c>
      <c r="D84" s="82" t="str">
        <f t="shared" si="1"/>
        <v/>
      </c>
    </row>
    <row r="85" spans="1:4" x14ac:dyDescent="0.2">
      <c r="A85" s="82">
        <v>1360</v>
      </c>
      <c r="B85" s="82" t="s">
        <v>71</v>
      </c>
      <c r="C85" s="83">
        <v>10493</v>
      </c>
      <c r="D85" s="82">
        <f t="shared" si="1"/>
        <v>1360</v>
      </c>
    </row>
    <row r="86" spans="1:4" x14ac:dyDescent="0.2">
      <c r="A86" s="82">
        <v>1365</v>
      </c>
      <c r="B86" s="82" t="s">
        <v>293</v>
      </c>
      <c r="C86" s="83">
        <v>2746</v>
      </c>
      <c r="D86" s="82">
        <f t="shared" si="1"/>
        <v>1365</v>
      </c>
    </row>
    <row r="87" spans="1:4" x14ac:dyDescent="0.2">
      <c r="A87" s="82">
        <v>1369</v>
      </c>
      <c r="B87" s="82" t="s">
        <v>29</v>
      </c>
      <c r="C87" s="83">
        <v>952260</v>
      </c>
      <c r="D87" s="82">
        <f t="shared" si="1"/>
        <v>1369</v>
      </c>
    </row>
    <row r="88" spans="1:4" x14ac:dyDescent="0.2">
      <c r="A88" s="82">
        <v>1370</v>
      </c>
      <c r="B88" s="82" t="s">
        <v>269</v>
      </c>
      <c r="C88" s="83">
        <v>3942</v>
      </c>
      <c r="D88" s="82">
        <f t="shared" si="1"/>
        <v>1370</v>
      </c>
    </row>
    <row r="89" spans="1:4" x14ac:dyDescent="0.2">
      <c r="A89" s="82">
        <v>1373</v>
      </c>
      <c r="B89" s="82" t="s">
        <v>600</v>
      </c>
      <c r="C89" s="83">
        <v>31772</v>
      </c>
      <c r="D89" s="82">
        <f t="shared" si="1"/>
        <v>1373</v>
      </c>
    </row>
    <row r="90" spans="1:4" x14ac:dyDescent="0.2">
      <c r="A90" s="82">
        <v>1375</v>
      </c>
      <c r="B90" s="82" t="s">
        <v>667</v>
      </c>
      <c r="C90" s="82">
        <v>11</v>
      </c>
      <c r="D90" s="82" t="str">
        <f t="shared" si="1"/>
        <v/>
      </c>
    </row>
    <row r="91" spans="1:4" x14ac:dyDescent="0.2">
      <c r="A91" s="82">
        <v>1379</v>
      </c>
      <c r="B91" s="82" t="s">
        <v>247</v>
      </c>
      <c r="C91" s="83">
        <v>29281</v>
      </c>
      <c r="D91" s="82">
        <f t="shared" si="1"/>
        <v>1379</v>
      </c>
    </row>
    <row r="92" spans="1:4" x14ac:dyDescent="0.2">
      <c r="A92" s="82">
        <v>1380</v>
      </c>
      <c r="B92" s="82" t="s">
        <v>649</v>
      </c>
      <c r="C92" s="82">
        <v>99</v>
      </c>
      <c r="D92" s="82" t="str">
        <f t="shared" si="1"/>
        <v/>
      </c>
    </row>
    <row r="93" spans="1:4" x14ac:dyDescent="0.2">
      <c r="A93" s="82">
        <v>1381</v>
      </c>
      <c r="B93" s="82" t="s">
        <v>594</v>
      </c>
      <c r="C93" s="83">
        <v>71165</v>
      </c>
      <c r="D93" s="82">
        <f t="shared" si="1"/>
        <v>1381</v>
      </c>
    </row>
    <row r="94" spans="1:4" x14ac:dyDescent="0.2">
      <c r="A94" s="82">
        <v>1382</v>
      </c>
      <c r="B94" s="82" t="s">
        <v>147</v>
      </c>
      <c r="C94" s="83">
        <v>33549</v>
      </c>
      <c r="D94" s="82">
        <f t="shared" si="1"/>
        <v>1382</v>
      </c>
    </row>
    <row r="95" spans="1:4" x14ac:dyDescent="0.2">
      <c r="A95" s="82">
        <v>1390</v>
      </c>
      <c r="B95" s="82" t="s">
        <v>49</v>
      </c>
      <c r="C95" s="83">
        <v>4280</v>
      </c>
      <c r="D95" s="82">
        <f t="shared" si="1"/>
        <v>1390</v>
      </c>
    </row>
    <row r="96" spans="1:4" x14ac:dyDescent="0.2">
      <c r="A96" s="82">
        <v>1391</v>
      </c>
      <c r="B96" s="82" t="s">
        <v>616</v>
      </c>
      <c r="C96" s="83">
        <v>14433</v>
      </c>
      <c r="D96" s="82">
        <f t="shared" si="1"/>
        <v>1391</v>
      </c>
    </row>
    <row r="97" spans="1:4" x14ac:dyDescent="0.2">
      <c r="A97" s="82">
        <v>1395</v>
      </c>
      <c r="B97" s="82" t="s">
        <v>369</v>
      </c>
      <c r="C97" s="83">
        <v>16316</v>
      </c>
      <c r="D97" s="82">
        <f t="shared" si="1"/>
        <v>1395</v>
      </c>
    </row>
    <row r="98" spans="1:4" x14ac:dyDescent="0.2">
      <c r="A98" s="82">
        <v>1399</v>
      </c>
      <c r="B98" s="82" t="s">
        <v>634</v>
      </c>
      <c r="C98" s="83">
        <v>3200</v>
      </c>
      <c r="D98" s="82">
        <f t="shared" si="1"/>
        <v>1399</v>
      </c>
    </row>
    <row r="99" spans="1:4" x14ac:dyDescent="0.2">
      <c r="A99" s="82">
        <v>1401</v>
      </c>
      <c r="B99" s="82" t="s">
        <v>52</v>
      </c>
      <c r="C99" s="83">
        <v>606711</v>
      </c>
      <c r="D99" s="82">
        <f t="shared" si="1"/>
        <v>1401</v>
      </c>
    </row>
    <row r="100" spans="1:4" x14ac:dyDescent="0.2">
      <c r="A100" s="82">
        <v>1402</v>
      </c>
      <c r="B100" s="82" t="s">
        <v>177</v>
      </c>
      <c r="C100" s="82">
        <v>196</v>
      </c>
      <c r="D100" s="82" t="str">
        <f t="shared" si="1"/>
        <v/>
      </c>
    </row>
    <row r="101" spans="1:4" x14ac:dyDescent="0.2">
      <c r="A101" s="82">
        <v>1415</v>
      </c>
      <c r="B101" s="82" t="s">
        <v>637</v>
      </c>
      <c r="C101" s="83">
        <v>1824</v>
      </c>
      <c r="D101" s="82">
        <f t="shared" si="1"/>
        <v>1415</v>
      </c>
    </row>
    <row r="102" spans="1:4" x14ac:dyDescent="0.2">
      <c r="A102" s="82">
        <v>1416</v>
      </c>
      <c r="B102" s="82" t="s">
        <v>161</v>
      </c>
      <c r="C102" s="83">
        <v>77800</v>
      </c>
      <c r="D102" s="82">
        <f t="shared" si="1"/>
        <v>1416</v>
      </c>
    </row>
    <row r="103" spans="1:4" x14ac:dyDescent="0.2">
      <c r="A103" s="82">
        <v>1417</v>
      </c>
      <c r="B103" s="82" t="s">
        <v>57</v>
      </c>
      <c r="C103" s="83">
        <v>31282</v>
      </c>
      <c r="D103" s="82">
        <f t="shared" si="1"/>
        <v>1417</v>
      </c>
    </row>
    <row r="104" spans="1:4" x14ac:dyDescent="0.2">
      <c r="A104" s="82">
        <v>1419</v>
      </c>
      <c r="B104" s="82" t="s">
        <v>635</v>
      </c>
      <c r="C104" s="83">
        <v>2927</v>
      </c>
      <c r="D104" s="82">
        <f t="shared" si="1"/>
        <v>1419</v>
      </c>
    </row>
    <row r="105" spans="1:4" x14ac:dyDescent="0.2">
      <c r="A105" s="82">
        <v>1420</v>
      </c>
      <c r="B105" s="82" t="s">
        <v>636</v>
      </c>
      <c r="C105" s="83">
        <v>2713</v>
      </c>
      <c r="D105" s="82">
        <f t="shared" si="1"/>
        <v>1420</v>
      </c>
    </row>
    <row r="106" spans="1:4" x14ac:dyDescent="0.2">
      <c r="A106" s="82">
        <v>1426</v>
      </c>
      <c r="B106" s="82" t="s">
        <v>508</v>
      </c>
      <c r="C106" s="83">
        <v>8267460</v>
      </c>
      <c r="D106" s="82">
        <f t="shared" si="1"/>
        <v>1426</v>
      </c>
    </row>
    <row r="107" spans="1:4" x14ac:dyDescent="0.2">
      <c r="A107" s="82">
        <v>1426</v>
      </c>
      <c r="B107" s="82" t="s">
        <v>308</v>
      </c>
      <c r="C107" s="82">
        <v>77</v>
      </c>
      <c r="D107" s="82" t="str">
        <f t="shared" si="1"/>
        <v/>
      </c>
    </row>
    <row r="108" spans="1:4" x14ac:dyDescent="0.2">
      <c r="A108" s="82">
        <v>1426</v>
      </c>
      <c r="B108" s="82" t="s">
        <v>152</v>
      </c>
      <c r="C108" s="82">
        <v>8</v>
      </c>
      <c r="D108" s="82" t="str">
        <f t="shared" si="1"/>
        <v/>
      </c>
    </row>
    <row r="109" spans="1:4" x14ac:dyDescent="0.2">
      <c r="A109" s="82">
        <v>1428</v>
      </c>
      <c r="B109" s="82" t="s">
        <v>149</v>
      </c>
      <c r="C109" s="83">
        <v>5131</v>
      </c>
      <c r="D109" s="82">
        <f t="shared" si="1"/>
        <v>1428</v>
      </c>
    </row>
    <row r="110" spans="1:4" x14ac:dyDescent="0.2">
      <c r="A110" s="82">
        <v>1431</v>
      </c>
      <c r="B110" s="82" t="s">
        <v>659</v>
      </c>
      <c r="C110" s="82">
        <v>18</v>
      </c>
      <c r="D110" s="82" t="str">
        <f t="shared" si="1"/>
        <v/>
      </c>
    </row>
    <row r="111" spans="1:4" x14ac:dyDescent="0.2">
      <c r="A111" s="82">
        <v>1432</v>
      </c>
      <c r="B111" s="82" t="s">
        <v>622</v>
      </c>
      <c r="C111" s="83">
        <v>11515</v>
      </c>
      <c r="D111" s="82">
        <f t="shared" si="1"/>
        <v>1432</v>
      </c>
    </row>
    <row r="112" spans="1:4" x14ac:dyDescent="0.2">
      <c r="A112" s="82">
        <v>1433</v>
      </c>
      <c r="B112" s="82" t="s">
        <v>292</v>
      </c>
      <c r="C112" s="83">
        <v>248766</v>
      </c>
      <c r="D112" s="82">
        <f t="shared" si="1"/>
        <v>1433</v>
      </c>
    </row>
    <row r="113" spans="1:4" x14ac:dyDescent="0.2">
      <c r="A113" s="82">
        <v>1435</v>
      </c>
      <c r="B113" s="82" t="s">
        <v>316</v>
      </c>
      <c r="C113" s="83">
        <v>79479</v>
      </c>
      <c r="D113" s="82">
        <f t="shared" si="1"/>
        <v>1435</v>
      </c>
    </row>
    <row r="114" spans="1:4" x14ac:dyDescent="0.2">
      <c r="A114" s="82">
        <v>1437</v>
      </c>
      <c r="B114" s="82" t="s">
        <v>265</v>
      </c>
      <c r="C114" s="82">
        <v>354</v>
      </c>
      <c r="D114" s="82" t="str">
        <f t="shared" si="1"/>
        <v/>
      </c>
    </row>
    <row r="115" spans="1:4" x14ac:dyDescent="0.2">
      <c r="A115" s="82">
        <v>1450</v>
      </c>
      <c r="B115" s="82" t="s">
        <v>439</v>
      </c>
      <c r="C115" s="83">
        <v>3741</v>
      </c>
      <c r="D115" s="82">
        <f t="shared" si="1"/>
        <v>1450</v>
      </c>
    </row>
    <row r="116" spans="1:4" x14ac:dyDescent="0.2">
      <c r="A116" s="82">
        <v>1451</v>
      </c>
      <c r="B116" s="82" t="s">
        <v>428</v>
      </c>
      <c r="C116" s="83">
        <v>150443</v>
      </c>
      <c r="D116" s="82">
        <f t="shared" si="1"/>
        <v>1451</v>
      </c>
    </row>
    <row r="117" spans="1:4" x14ac:dyDescent="0.2">
      <c r="A117" s="82">
        <v>1454</v>
      </c>
      <c r="B117" s="82" t="s">
        <v>74</v>
      </c>
      <c r="C117" s="83">
        <v>108786</v>
      </c>
      <c r="D117" s="82">
        <f t="shared" si="1"/>
        <v>1454</v>
      </c>
    </row>
    <row r="118" spans="1:4" x14ac:dyDescent="0.2">
      <c r="A118" s="82">
        <v>1455</v>
      </c>
      <c r="B118" s="82" t="s">
        <v>383</v>
      </c>
      <c r="C118" s="83">
        <v>18112</v>
      </c>
      <c r="D118" s="82">
        <f t="shared" si="1"/>
        <v>1455</v>
      </c>
    </row>
    <row r="119" spans="1:4" x14ac:dyDescent="0.2">
      <c r="A119" s="82">
        <v>1456</v>
      </c>
      <c r="B119" s="82" t="s">
        <v>615</v>
      </c>
      <c r="C119" s="83">
        <v>14667</v>
      </c>
      <c r="D119" s="82">
        <f t="shared" si="1"/>
        <v>1456</v>
      </c>
    </row>
    <row r="120" spans="1:4" x14ac:dyDescent="0.2">
      <c r="A120" s="82">
        <v>1457</v>
      </c>
      <c r="B120" s="82" t="s">
        <v>362</v>
      </c>
      <c r="C120" s="83">
        <v>41975</v>
      </c>
      <c r="D120" s="82">
        <f t="shared" si="1"/>
        <v>1457</v>
      </c>
    </row>
    <row r="121" spans="1:4" x14ac:dyDescent="0.2">
      <c r="A121" s="82">
        <v>1458</v>
      </c>
      <c r="B121" s="82" t="s">
        <v>570</v>
      </c>
      <c r="C121" s="83">
        <v>1300580</v>
      </c>
      <c r="D121" s="82">
        <f t="shared" si="1"/>
        <v>1458</v>
      </c>
    </row>
    <row r="122" spans="1:4" x14ac:dyDescent="0.2">
      <c r="A122" s="82">
        <v>1458</v>
      </c>
      <c r="B122" s="82" t="s">
        <v>465</v>
      </c>
      <c r="C122" s="82">
        <v>8</v>
      </c>
      <c r="D122" s="82" t="str">
        <f t="shared" si="1"/>
        <v/>
      </c>
    </row>
    <row r="123" spans="1:4" x14ac:dyDescent="0.2">
      <c r="A123" s="82">
        <v>1466</v>
      </c>
      <c r="B123" s="82" t="s">
        <v>440</v>
      </c>
      <c r="C123" s="83">
        <v>4869</v>
      </c>
      <c r="D123" s="82">
        <f t="shared" si="1"/>
        <v>1466</v>
      </c>
    </row>
    <row r="124" spans="1:4" x14ac:dyDescent="0.2">
      <c r="A124" s="82">
        <v>1469</v>
      </c>
      <c r="B124" s="82" t="s">
        <v>198</v>
      </c>
      <c r="C124" s="83">
        <v>66905</v>
      </c>
      <c r="D124" s="82">
        <f t="shared" si="1"/>
        <v>1469</v>
      </c>
    </row>
    <row r="125" spans="1:4" x14ac:dyDescent="0.2">
      <c r="A125" s="82">
        <v>1470</v>
      </c>
      <c r="B125" s="82" t="s">
        <v>437</v>
      </c>
      <c r="C125" s="83">
        <v>4990</v>
      </c>
      <c r="D125" s="82">
        <f t="shared" si="1"/>
        <v>1470</v>
      </c>
    </row>
    <row r="126" spans="1:4" x14ac:dyDescent="0.2">
      <c r="A126" s="82">
        <v>1475</v>
      </c>
      <c r="B126" s="82" t="s">
        <v>115</v>
      </c>
      <c r="C126" s="82">
        <v>41</v>
      </c>
      <c r="D126" s="82" t="str">
        <f t="shared" si="1"/>
        <v/>
      </c>
    </row>
    <row r="127" spans="1:4" x14ac:dyDescent="0.2">
      <c r="A127" s="82">
        <v>1477</v>
      </c>
      <c r="B127" s="82" t="s">
        <v>601</v>
      </c>
      <c r="C127" s="83">
        <v>30101</v>
      </c>
      <c r="D127" s="82">
        <f t="shared" si="1"/>
        <v>1477</v>
      </c>
    </row>
    <row r="128" spans="1:4" x14ac:dyDescent="0.2">
      <c r="A128" s="82">
        <v>1479</v>
      </c>
      <c r="B128" s="82" t="s">
        <v>648</v>
      </c>
      <c r="C128" s="82">
        <v>110</v>
      </c>
      <c r="D128" s="82" t="str">
        <f t="shared" si="1"/>
        <v/>
      </c>
    </row>
    <row r="129" spans="1:4" x14ac:dyDescent="0.2">
      <c r="A129" s="82">
        <v>1482</v>
      </c>
      <c r="B129" s="82" t="s">
        <v>317</v>
      </c>
      <c r="C129" s="82">
        <v>12</v>
      </c>
      <c r="D129" s="82" t="str">
        <f t="shared" si="1"/>
        <v/>
      </c>
    </row>
    <row r="130" spans="1:4" x14ac:dyDescent="0.2">
      <c r="A130" s="82">
        <v>1493</v>
      </c>
      <c r="B130" s="82" t="s">
        <v>642</v>
      </c>
      <c r="C130" s="82">
        <v>313</v>
      </c>
      <c r="D130" s="82" t="str">
        <f t="shared" si="1"/>
        <v/>
      </c>
    </row>
    <row r="131" spans="1:4" x14ac:dyDescent="0.2">
      <c r="A131" s="82">
        <v>1494</v>
      </c>
      <c r="B131" s="82" t="s">
        <v>59</v>
      </c>
      <c r="C131" s="82">
        <v>45</v>
      </c>
      <c r="D131" s="82" t="str">
        <f t="shared" ref="D131:D194" si="2">IF(C131&gt;1000,A131,"")</f>
        <v/>
      </c>
    </row>
    <row r="132" spans="1:4" x14ac:dyDescent="0.2">
      <c r="A132" s="82">
        <v>1497</v>
      </c>
      <c r="B132" s="82" t="s">
        <v>647</v>
      </c>
      <c r="C132" s="82">
        <v>119</v>
      </c>
      <c r="D132" s="82" t="str">
        <f t="shared" si="2"/>
        <v/>
      </c>
    </row>
    <row r="133" spans="1:4" x14ac:dyDescent="0.2">
      <c r="A133" s="82">
        <v>1502</v>
      </c>
      <c r="B133" s="82" t="s">
        <v>416</v>
      </c>
      <c r="C133" s="83">
        <v>142656</v>
      </c>
      <c r="D133" s="82">
        <f t="shared" si="2"/>
        <v>1502</v>
      </c>
    </row>
    <row r="134" spans="1:4" x14ac:dyDescent="0.2">
      <c r="A134" s="82">
        <v>1511</v>
      </c>
      <c r="B134" s="82" t="s">
        <v>580</v>
      </c>
      <c r="C134" s="83">
        <v>233950</v>
      </c>
      <c r="D134" s="82">
        <f t="shared" si="2"/>
        <v>1511</v>
      </c>
    </row>
    <row r="135" spans="1:4" x14ac:dyDescent="0.2">
      <c r="A135" s="82">
        <v>1511</v>
      </c>
      <c r="B135" s="82" t="s">
        <v>221</v>
      </c>
      <c r="C135" s="82">
        <v>10</v>
      </c>
      <c r="D135" s="82" t="str">
        <f t="shared" si="2"/>
        <v/>
      </c>
    </row>
    <row r="136" spans="1:4" x14ac:dyDescent="0.2">
      <c r="A136" s="82">
        <v>1514</v>
      </c>
      <c r="B136" s="82" t="s">
        <v>82</v>
      </c>
      <c r="C136" s="83">
        <v>12073</v>
      </c>
      <c r="D136" s="82">
        <f t="shared" si="2"/>
        <v>1514</v>
      </c>
    </row>
    <row r="137" spans="1:4" x14ac:dyDescent="0.2">
      <c r="A137" s="82">
        <v>1516</v>
      </c>
      <c r="B137" s="82" t="s">
        <v>656</v>
      </c>
      <c r="C137" s="82">
        <v>19</v>
      </c>
      <c r="D137" s="82" t="str">
        <f t="shared" si="2"/>
        <v/>
      </c>
    </row>
    <row r="138" spans="1:4" x14ac:dyDescent="0.2">
      <c r="A138" s="82">
        <v>1520</v>
      </c>
      <c r="B138" s="82" t="s">
        <v>613</v>
      </c>
      <c r="C138" s="83">
        <v>15698</v>
      </c>
      <c r="D138" s="82">
        <f t="shared" si="2"/>
        <v>1520</v>
      </c>
    </row>
    <row r="139" spans="1:4" x14ac:dyDescent="0.2">
      <c r="A139" s="82">
        <v>1522</v>
      </c>
      <c r="B139" s="82" t="s">
        <v>79</v>
      </c>
      <c r="C139" s="82">
        <v>166</v>
      </c>
      <c r="D139" s="82" t="str">
        <f t="shared" si="2"/>
        <v/>
      </c>
    </row>
    <row r="140" spans="1:4" x14ac:dyDescent="0.2">
      <c r="A140" s="82">
        <v>1524</v>
      </c>
      <c r="B140" s="82" t="s">
        <v>303</v>
      </c>
      <c r="C140" s="83">
        <v>77080</v>
      </c>
      <c r="D140" s="82">
        <f t="shared" si="2"/>
        <v>1524</v>
      </c>
    </row>
    <row r="141" spans="1:4" x14ac:dyDescent="0.2">
      <c r="A141" s="82">
        <v>1525</v>
      </c>
      <c r="B141" s="82" t="s">
        <v>400</v>
      </c>
      <c r="C141" s="83">
        <v>378701</v>
      </c>
      <c r="D141" s="82">
        <f t="shared" si="2"/>
        <v>1525</v>
      </c>
    </row>
    <row r="142" spans="1:4" x14ac:dyDescent="0.2">
      <c r="A142" s="82">
        <v>1527</v>
      </c>
      <c r="B142" s="82" t="s">
        <v>123</v>
      </c>
      <c r="C142" s="83">
        <v>14313</v>
      </c>
      <c r="D142" s="82">
        <f t="shared" si="2"/>
        <v>1527</v>
      </c>
    </row>
    <row r="143" spans="1:4" x14ac:dyDescent="0.2">
      <c r="A143" s="82">
        <v>1528</v>
      </c>
      <c r="B143" s="82" t="s">
        <v>598</v>
      </c>
      <c r="C143" s="83">
        <v>35543</v>
      </c>
      <c r="D143" s="82">
        <f t="shared" si="2"/>
        <v>1528</v>
      </c>
    </row>
    <row r="144" spans="1:4" x14ac:dyDescent="0.2">
      <c r="A144" s="82">
        <v>1529</v>
      </c>
      <c r="B144" s="82" t="s">
        <v>496</v>
      </c>
      <c r="C144" s="83">
        <v>15278</v>
      </c>
      <c r="D144" s="82">
        <f t="shared" si="2"/>
        <v>1529</v>
      </c>
    </row>
    <row r="145" spans="1:4" x14ac:dyDescent="0.2">
      <c r="A145" s="82">
        <v>1535</v>
      </c>
      <c r="B145" s="82" t="s">
        <v>310</v>
      </c>
      <c r="C145" s="83">
        <v>406781</v>
      </c>
      <c r="D145" s="82">
        <f t="shared" si="2"/>
        <v>1535</v>
      </c>
    </row>
    <row r="146" spans="1:4" x14ac:dyDescent="0.2">
      <c r="A146" s="82">
        <v>1535</v>
      </c>
      <c r="B146" s="82" t="s">
        <v>155</v>
      </c>
      <c r="C146" s="82">
        <v>13</v>
      </c>
      <c r="D146" s="82" t="str">
        <f t="shared" si="2"/>
        <v/>
      </c>
    </row>
    <row r="147" spans="1:4" x14ac:dyDescent="0.2">
      <c r="A147" s="82">
        <v>1536</v>
      </c>
      <c r="B147" s="82" t="s">
        <v>588</v>
      </c>
      <c r="C147" s="83">
        <v>132143</v>
      </c>
      <c r="D147" s="82">
        <f t="shared" si="2"/>
        <v>1536</v>
      </c>
    </row>
    <row r="148" spans="1:4" x14ac:dyDescent="0.2">
      <c r="A148" s="82">
        <v>1539</v>
      </c>
      <c r="B148" s="82" t="s">
        <v>392</v>
      </c>
      <c r="C148" s="83">
        <v>21328</v>
      </c>
      <c r="D148" s="82">
        <f t="shared" si="2"/>
        <v>1539</v>
      </c>
    </row>
    <row r="149" spans="1:4" x14ac:dyDescent="0.2">
      <c r="A149" s="82">
        <v>1542</v>
      </c>
      <c r="B149" s="82" t="s">
        <v>178</v>
      </c>
      <c r="C149" s="82">
        <v>641</v>
      </c>
      <c r="D149" s="82" t="str">
        <f t="shared" si="2"/>
        <v/>
      </c>
    </row>
    <row r="150" spans="1:4" x14ac:dyDescent="0.2">
      <c r="A150" s="82">
        <v>1546</v>
      </c>
      <c r="B150" s="82" t="s">
        <v>572</v>
      </c>
      <c r="C150" s="83">
        <v>1141000</v>
      </c>
      <c r="D150" s="82">
        <f t="shared" si="2"/>
        <v>1546</v>
      </c>
    </row>
    <row r="151" spans="1:4" x14ac:dyDescent="0.2">
      <c r="A151" s="82">
        <v>1546</v>
      </c>
      <c r="B151" s="82" t="s">
        <v>541</v>
      </c>
      <c r="C151" s="82">
        <v>22</v>
      </c>
      <c r="D151" s="82" t="str">
        <f t="shared" si="2"/>
        <v/>
      </c>
    </row>
    <row r="152" spans="1:4" x14ac:dyDescent="0.2">
      <c r="A152" s="82">
        <v>1548</v>
      </c>
      <c r="B152" s="82" t="s">
        <v>349</v>
      </c>
      <c r="C152" s="83">
        <v>16164</v>
      </c>
      <c r="D152" s="82">
        <f t="shared" si="2"/>
        <v>1548</v>
      </c>
    </row>
    <row r="153" spans="1:4" x14ac:dyDescent="0.2">
      <c r="A153" s="82">
        <v>1552</v>
      </c>
      <c r="B153" s="82" t="s">
        <v>609</v>
      </c>
      <c r="C153" s="83">
        <v>18569</v>
      </c>
      <c r="D153" s="82">
        <f t="shared" si="2"/>
        <v>1552</v>
      </c>
    </row>
    <row r="154" spans="1:4" x14ac:dyDescent="0.2">
      <c r="A154" s="82">
        <v>1555</v>
      </c>
      <c r="B154" s="82" t="s">
        <v>298</v>
      </c>
      <c r="C154" s="83">
        <v>37768</v>
      </c>
      <c r="D154" s="82">
        <f t="shared" si="2"/>
        <v>1555</v>
      </c>
    </row>
    <row r="155" spans="1:4" x14ac:dyDescent="0.2">
      <c r="A155" s="82">
        <v>1557</v>
      </c>
      <c r="B155" s="82" t="s">
        <v>39</v>
      </c>
      <c r="C155" s="83">
        <v>3849</v>
      </c>
      <c r="D155" s="82">
        <f t="shared" si="2"/>
        <v>1557</v>
      </c>
    </row>
    <row r="156" spans="1:4" x14ac:dyDescent="0.2">
      <c r="A156" s="82">
        <v>1558</v>
      </c>
      <c r="B156" s="82" t="s">
        <v>157</v>
      </c>
      <c r="C156" s="83">
        <v>122218</v>
      </c>
      <c r="D156" s="82">
        <f t="shared" si="2"/>
        <v>1558</v>
      </c>
    </row>
    <row r="157" spans="1:4" x14ac:dyDescent="0.2">
      <c r="A157" s="82">
        <v>1559</v>
      </c>
      <c r="B157" s="82" t="s">
        <v>78</v>
      </c>
      <c r="C157" s="83">
        <v>743680</v>
      </c>
      <c r="D157" s="82">
        <f t="shared" si="2"/>
        <v>1559</v>
      </c>
    </row>
    <row r="158" spans="1:4" x14ac:dyDescent="0.2">
      <c r="A158" s="82">
        <v>1559</v>
      </c>
      <c r="B158" s="82" t="s">
        <v>401</v>
      </c>
      <c r="C158" s="82">
        <v>15</v>
      </c>
      <c r="D158" s="82" t="str">
        <f t="shared" si="2"/>
        <v/>
      </c>
    </row>
    <row r="159" spans="1:4" x14ac:dyDescent="0.2">
      <c r="A159" s="82">
        <v>1560</v>
      </c>
      <c r="B159" s="82" t="s">
        <v>232</v>
      </c>
      <c r="C159" s="83">
        <v>8523893</v>
      </c>
      <c r="D159" s="82">
        <f t="shared" si="2"/>
        <v>1560</v>
      </c>
    </row>
    <row r="160" spans="1:4" x14ac:dyDescent="0.2">
      <c r="A160" s="82">
        <v>1560</v>
      </c>
      <c r="B160" s="82" t="s">
        <v>652</v>
      </c>
      <c r="C160" s="82">
        <v>46</v>
      </c>
      <c r="D160" s="82" t="str">
        <f t="shared" si="2"/>
        <v/>
      </c>
    </row>
    <row r="161" spans="1:4" x14ac:dyDescent="0.2">
      <c r="A161" s="82">
        <v>1560</v>
      </c>
      <c r="B161" s="82" t="s">
        <v>669</v>
      </c>
      <c r="C161" s="82">
        <v>10</v>
      </c>
      <c r="D161" s="82" t="str">
        <f t="shared" si="2"/>
        <v/>
      </c>
    </row>
    <row r="162" spans="1:4" x14ac:dyDescent="0.2">
      <c r="A162" s="82">
        <v>1560</v>
      </c>
      <c r="B162" s="82" t="s">
        <v>413</v>
      </c>
      <c r="C162" s="82">
        <v>8</v>
      </c>
      <c r="D162" s="82" t="str">
        <f t="shared" si="2"/>
        <v/>
      </c>
    </row>
    <row r="163" spans="1:4" x14ac:dyDescent="0.2">
      <c r="A163" s="82">
        <v>1563</v>
      </c>
      <c r="B163" s="82" t="s">
        <v>189</v>
      </c>
      <c r="C163" s="83">
        <v>222208</v>
      </c>
      <c r="D163" s="82">
        <f t="shared" si="2"/>
        <v>1563</v>
      </c>
    </row>
    <row r="164" spans="1:4" x14ac:dyDescent="0.2">
      <c r="A164" s="82">
        <v>1563</v>
      </c>
      <c r="B164" s="82" t="s">
        <v>375</v>
      </c>
      <c r="C164" s="82">
        <v>15</v>
      </c>
      <c r="D164" s="82" t="str">
        <f t="shared" si="2"/>
        <v/>
      </c>
    </row>
    <row r="165" spans="1:4" x14ac:dyDescent="0.2">
      <c r="A165" s="82">
        <v>1564</v>
      </c>
      <c r="B165" s="82" t="s">
        <v>195</v>
      </c>
      <c r="C165" s="82">
        <v>16</v>
      </c>
      <c r="D165" s="82" t="str">
        <f t="shared" si="2"/>
        <v/>
      </c>
    </row>
    <row r="166" spans="1:4" x14ac:dyDescent="0.2">
      <c r="A166" s="82">
        <v>1566</v>
      </c>
      <c r="B166" s="82" t="s">
        <v>632</v>
      </c>
      <c r="C166" s="83">
        <v>3435</v>
      </c>
      <c r="D166" s="82">
        <f t="shared" si="2"/>
        <v>1566</v>
      </c>
    </row>
    <row r="167" spans="1:4" x14ac:dyDescent="0.2">
      <c r="A167" s="82">
        <v>1568</v>
      </c>
      <c r="B167" s="82" t="s">
        <v>646</v>
      </c>
      <c r="C167" s="82">
        <v>269</v>
      </c>
      <c r="D167" s="82" t="str">
        <f t="shared" si="2"/>
        <v/>
      </c>
    </row>
    <row r="168" spans="1:4" x14ac:dyDescent="0.2">
      <c r="A168" s="82">
        <v>1569</v>
      </c>
      <c r="B168" s="82" t="s">
        <v>66</v>
      </c>
      <c r="C168" s="83">
        <v>12780</v>
      </c>
      <c r="D168" s="82">
        <f t="shared" si="2"/>
        <v>1569</v>
      </c>
    </row>
    <row r="169" spans="1:4" x14ac:dyDescent="0.2">
      <c r="A169" s="82">
        <v>1571</v>
      </c>
      <c r="B169" s="82" t="s">
        <v>289</v>
      </c>
      <c r="C169" s="83">
        <v>66127</v>
      </c>
      <c r="D169" s="82">
        <f t="shared" si="2"/>
        <v>1571</v>
      </c>
    </row>
    <row r="170" spans="1:4" x14ac:dyDescent="0.2">
      <c r="A170" s="82">
        <v>1572</v>
      </c>
      <c r="B170" s="82" t="s">
        <v>44</v>
      </c>
      <c r="C170" s="82">
        <v>752</v>
      </c>
      <c r="D170" s="82" t="str">
        <f t="shared" si="2"/>
        <v/>
      </c>
    </row>
    <row r="171" spans="1:4" x14ac:dyDescent="0.2">
      <c r="A171" s="82">
        <v>1574</v>
      </c>
      <c r="B171" s="82" t="s">
        <v>220</v>
      </c>
      <c r="C171" s="83">
        <v>6585</v>
      </c>
      <c r="D171" s="82">
        <f t="shared" si="2"/>
        <v>1574</v>
      </c>
    </row>
    <row r="172" spans="1:4" x14ac:dyDescent="0.2">
      <c r="A172" s="82">
        <v>1575</v>
      </c>
      <c r="B172" s="82" t="s">
        <v>92</v>
      </c>
      <c r="C172" s="82">
        <v>233</v>
      </c>
      <c r="D172" s="82" t="str">
        <f t="shared" si="2"/>
        <v/>
      </c>
    </row>
    <row r="173" spans="1:4" x14ac:dyDescent="0.2">
      <c r="A173" s="82">
        <v>1576</v>
      </c>
      <c r="B173" s="82" t="s">
        <v>630</v>
      </c>
      <c r="C173" s="83">
        <v>4116</v>
      </c>
      <c r="D173" s="82">
        <f t="shared" si="2"/>
        <v>1576</v>
      </c>
    </row>
    <row r="174" spans="1:4" x14ac:dyDescent="0.2">
      <c r="A174" s="82">
        <v>1588</v>
      </c>
      <c r="B174" s="82" t="s">
        <v>490</v>
      </c>
      <c r="C174" s="83">
        <v>32442</v>
      </c>
      <c r="D174" s="82">
        <f t="shared" si="2"/>
        <v>1588</v>
      </c>
    </row>
    <row r="175" spans="1:4" x14ac:dyDescent="0.2">
      <c r="A175" s="82">
        <v>1589</v>
      </c>
      <c r="B175" s="82" t="s">
        <v>573</v>
      </c>
      <c r="C175" s="83">
        <v>984180</v>
      </c>
      <c r="D175" s="82">
        <f t="shared" si="2"/>
        <v>1589</v>
      </c>
    </row>
    <row r="176" spans="1:4" x14ac:dyDescent="0.2">
      <c r="A176" s="82">
        <v>1590</v>
      </c>
      <c r="B176" s="82" t="s">
        <v>166</v>
      </c>
      <c r="C176" s="83">
        <v>5051</v>
      </c>
      <c r="D176" s="82">
        <f t="shared" si="2"/>
        <v>1590</v>
      </c>
    </row>
    <row r="177" spans="1:4" x14ac:dyDescent="0.2">
      <c r="A177" s="82">
        <v>1597</v>
      </c>
      <c r="B177" s="82" t="s">
        <v>603</v>
      </c>
      <c r="C177" s="83">
        <v>27345</v>
      </c>
      <c r="D177" s="82">
        <f t="shared" si="2"/>
        <v>1597</v>
      </c>
    </row>
    <row r="178" spans="1:4" x14ac:dyDescent="0.2">
      <c r="A178" s="82">
        <v>1598</v>
      </c>
      <c r="B178" s="82" t="s">
        <v>478</v>
      </c>
      <c r="C178" s="82">
        <v>18</v>
      </c>
      <c r="D178" s="82" t="str">
        <f t="shared" si="2"/>
        <v/>
      </c>
    </row>
    <row r="179" spans="1:4" x14ac:dyDescent="0.2">
      <c r="A179" s="82">
        <v>1603</v>
      </c>
      <c r="B179" s="82" t="s">
        <v>614</v>
      </c>
      <c r="C179" s="83">
        <v>15542</v>
      </c>
      <c r="D179" s="82">
        <f t="shared" si="2"/>
        <v>1603</v>
      </c>
    </row>
    <row r="180" spans="1:4" x14ac:dyDescent="0.2">
      <c r="A180" s="82">
        <v>1605</v>
      </c>
      <c r="B180" s="82" t="s">
        <v>181</v>
      </c>
      <c r="C180" s="83">
        <v>62132</v>
      </c>
      <c r="D180" s="82">
        <f t="shared" si="2"/>
        <v>1605</v>
      </c>
    </row>
    <row r="181" spans="1:4" x14ac:dyDescent="0.2">
      <c r="A181" s="82">
        <v>1607</v>
      </c>
      <c r="B181" s="82" t="s">
        <v>244</v>
      </c>
      <c r="C181" s="83">
        <v>833849</v>
      </c>
      <c r="D181" s="82">
        <f t="shared" si="2"/>
        <v>1607</v>
      </c>
    </row>
    <row r="182" spans="1:4" x14ac:dyDescent="0.2">
      <c r="A182" s="82">
        <v>1607</v>
      </c>
      <c r="B182" s="82" t="s">
        <v>653</v>
      </c>
      <c r="C182" s="82">
        <v>34</v>
      </c>
      <c r="D182" s="82" t="str">
        <f t="shared" si="2"/>
        <v/>
      </c>
    </row>
    <row r="183" spans="1:4" x14ac:dyDescent="0.2">
      <c r="A183" s="82">
        <v>1607</v>
      </c>
      <c r="B183" s="82" t="s">
        <v>372</v>
      </c>
      <c r="C183" s="82">
        <v>18</v>
      </c>
      <c r="D183" s="82" t="str">
        <f t="shared" si="2"/>
        <v/>
      </c>
    </row>
    <row r="184" spans="1:4" x14ac:dyDescent="0.2">
      <c r="A184" s="82">
        <v>1607</v>
      </c>
      <c r="B184" s="82" t="s">
        <v>354</v>
      </c>
      <c r="C184" s="82">
        <v>7</v>
      </c>
      <c r="D184" s="82" t="str">
        <f t="shared" si="2"/>
        <v/>
      </c>
    </row>
    <row r="185" spans="1:4" x14ac:dyDescent="0.2">
      <c r="A185" s="82">
        <v>1608</v>
      </c>
      <c r="B185" s="82" t="s">
        <v>122</v>
      </c>
      <c r="C185" s="83">
        <v>13754</v>
      </c>
      <c r="D185" s="82">
        <f t="shared" si="2"/>
        <v>1608</v>
      </c>
    </row>
    <row r="186" spans="1:4" x14ac:dyDescent="0.2">
      <c r="A186" s="82">
        <v>1611</v>
      </c>
      <c r="B186" s="82" t="s">
        <v>175</v>
      </c>
      <c r="C186" s="83">
        <v>332213</v>
      </c>
      <c r="D186" s="82">
        <f t="shared" si="2"/>
        <v>1611</v>
      </c>
    </row>
    <row r="187" spans="1:4" x14ac:dyDescent="0.2">
      <c r="A187" s="82">
        <v>1613</v>
      </c>
      <c r="B187" s="82" t="s">
        <v>67</v>
      </c>
      <c r="C187" s="82">
        <v>22</v>
      </c>
      <c r="D187" s="82" t="str">
        <f t="shared" si="2"/>
        <v/>
      </c>
    </row>
    <row r="188" spans="1:4" x14ac:dyDescent="0.2">
      <c r="A188" s="82">
        <v>1614</v>
      </c>
      <c r="B188" s="82" t="s">
        <v>586</v>
      </c>
      <c r="C188" s="83">
        <v>164633</v>
      </c>
      <c r="D188" s="82">
        <f t="shared" si="2"/>
        <v>1614</v>
      </c>
    </row>
    <row r="189" spans="1:4" x14ac:dyDescent="0.2">
      <c r="A189" s="82">
        <v>1618</v>
      </c>
      <c r="B189" s="82" t="s">
        <v>98</v>
      </c>
      <c r="C189" s="83">
        <v>2107881</v>
      </c>
      <c r="D189" s="82">
        <f t="shared" si="2"/>
        <v>1618</v>
      </c>
    </row>
    <row r="190" spans="1:4" x14ac:dyDescent="0.2">
      <c r="A190" s="82">
        <v>1620</v>
      </c>
      <c r="B190" s="82" t="s">
        <v>589</v>
      </c>
      <c r="C190" s="83">
        <v>110868</v>
      </c>
      <c r="D190" s="82">
        <f t="shared" si="2"/>
        <v>1620</v>
      </c>
    </row>
    <row r="191" spans="1:4" x14ac:dyDescent="0.2">
      <c r="A191" s="82">
        <v>1623</v>
      </c>
      <c r="B191" s="82" t="s">
        <v>274</v>
      </c>
      <c r="C191" s="83">
        <v>2931</v>
      </c>
      <c r="D191" s="82">
        <f t="shared" si="2"/>
        <v>1623</v>
      </c>
    </row>
    <row r="192" spans="1:4" x14ac:dyDescent="0.2">
      <c r="A192" s="82">
        <v>1626</v>
      </c>
      <c r="B192" s="82" t="s">
        <v>425</v>
      </c>
      <c r="C192" s="83">
        <v>39629</v>
      </c>
      <c r="D192" s="82">
        <f t="shared" si="2"/>
        <v>1626</v>
      </c>
    </row>
    <row r="193" spans="1:4" x14ac:dyDescent="0.2">
      <c r="A193" s="82">
        <v>1627</v>
      </c>
      <c r="B193" s="82" t="s">
        <v>624</v>
      </c>
      <c r="C193" s="83">
        <v>7275</v>
      </c>
      <c r="D193" s="82">
        <f t="shared" si="2"/>
        <v>1627</v>
      </c>
    </row>
    <row r="194" spans="1:4" x14ac:dyDescent="0.2">
      <c r="A194" s="82">
        <v>1629</v>
      </c>
      <c r="B194" s="82" t="s">
        <v>145</v>
      </c>
      <c r="C194" s="83">
        <v>9544</v>
      </c>
      <c r="D194" s="82">
        <f t="shared" si="2"/>
        <v>1629</v>
      </c>
    </row>
    <row r="195" spans="1:4" x14ac:dyDescent="0.2">
      <c r="A195" s="82">
        <v>1631</v>
      </c>
      <c r="B195" s="82" t="s">
        <v>581</v>
      </c>
      <c r="C195" s="83">
        <v>228905</v>
      </c>
      <c r="D195" s="82">
        <f t="shared" ref="D195:D258" si="3">IF(C195&gt;1000,A195,"")</f>
        <v>1631</v>
      </c>
    </row>
    <row r="196" spans="1:4" x14ac:dyDescent="0.2">
      <c r="A196" s="82">
        <v>1633</v>
      </c>
      <c r="B196" s="82" t="s">
        <v>126</v>
      </c>
      <c r="C196" s="83">
        <v>7790</v>
      </c>
      <c r="D196" s="82">
        <f t="shared" si="3"/>
        <v>1633</v>
      </c>
    </row>
    <row r="197" spans="1:4" x14ac:dyDescent="0.2">
      <c r="A197" s="82">
        <v>1634</v>
      </c>
      <c r="B197" s="82" t="s">
        <v>419</v>
      </c>
      <c r="C197" s="82">
        <v>9</v>
      </c>
      <c r="D197" s="82" t="str">
        <f t="shared" si="3"/>
        <v/>
      </c>
    </row>
    <row r="198" spans="1:4" x14ac:dyDescent="0.2">
      <c r="A198" s="82">
        <v>1636</v>
      </c>
      <c r="B198" s="82" t="s">
        <v>230</v>
      </c>
      <c r="C198" s="83">
        <v>1375826</v>
      </c>
      <c r="D198" s="82">
        <f t="shared" si="3"/>
        <v>1636</v>
      </c>
    </row>
    <row r="199" spans="1:4" x14ac:dyDescent="0.2">
      <c r="A199" s="82">
        <v>1637</v>
      </c>
      <c r="B199" s="82" t="s">
        <v>569</v>
      </c>
      <c r="C199" s="83">
        <v>1304508</v>
      </c>
      <c r="D199" s="82">
        <f t="shared" si="3"/>
        <v>1637</v>
      </c>
    </row>
    <row r="200" spans="1:4" x14ac:dyDescent="0.2">
      <c r="A200" s="82">
        <v>1637</v>
      </c>
      <c r="B200" s="82" t="s">
        <v>494</v>
      </c>
      <c r="C200" s="82">
        <v>13</v>
      </c>
      <c r="D200" s="82" t="str">
        <f t="shared" si="3"/>
        <v/>
      </c>
    </row>
    <row r="201" spans="1:4" x14ac:dyDescent="0.2">
      <c r="A201" s="82">
        <v>1638</v>
      </c>
      <c r="B201" s="82" t="s">
        <v>297</v>
      </c>
      <c r="C201" s="83">
        <v>23167</v>
      </c>
      <c r="D201" s="82">
        <f t="shared" si="3"/>
        <v>1638</v>
      </c>
    </row>
    <row r="202" spans="1:4" x14ac:dyDescent="0.2">
      <c r="A202" s="82">
        <v>1644</v>
      </c>
      <c r="B202" s="82" t="s">
        <v>68</v>
      </c>
      <c r="C202" s="83">
        <v>18159</v>
      </c>
      <c r="D202" s="82">
        <f t="shared" si="3"/>
        <v>1644</v>
      </c>
    </row>
    <row r="203" spans="1:4" x14ac:dyDescent="0.2">
      <c r="A203" s="82">
        <v>1645</v>
      </c>
      <c r="B203" s="82" t="s">
        <v>146</v>
      </c>
      <c r="C203" s="83">
        <v>6820</v>
      </c>
      <c r="D203" s="82">
        <f t="shared" si="3"/>
        <v>1645</v>
      </c>
    </row>
    <row r="204" spans="1:4" x14ac:dyDescent="0.2">
      <c r="A204" s="82">
        <v>1646</v>
      </c>
      <c r="B204" s="82" t="s">
        <v>106</v>
      </c>
      <c r="C204" s="83">
        <v>13668</v>
      </c>
      <c r="D204" s="82">
        <f t="shared" si="3"/>
        <v>1646</v>
      </c>
    </row>
    <row r="205" spans="1:4" x14ac:dyDescent="0.2">
      <c r="A205" s="82">
        <v>1648</v>
      </c>
      <c r="B205" s="82" t="s">
        <v>160</v>
      </c>
      <c r="C205" s="83">
        <v>2883</v>
      </c>
      <c r="D205" s="82">
        <f t="shared" si="3"/>
        <v>1648</v>
      </c>
    </row>
    <row r="206" spans="1:4" x14ac:dyDescent="0.2">
      <c r="A206" s="82">
        <v>1649</v>
      </c>
      <c r="B206" s="82" t="s">
        <v>597</v>
      </c>
      <c r="C206" s="83">
        <v>47892</v>
      </c>
      <c r="D206" s="82">
        <f t="shared" si="3"/>
        <v>1649</v>
      </c>
    </row>
    <row r="207" spans="1:4" x14ac:dyDescent="0.2">
      <c r="A207" s="82">
        <v>1650</v>
      </c>
      <c r="B207" s="82" t="s">
        <v>231</v>
      </c>
      <c r="C207" s="82">
        <v>76</v>
      </c>
      <c r="D207" s="82" t="str">
        <f t="shared" si="3"/>
        <v/>
      </c>
    </row>
    <row r="208" spans="1:4" x14ac:dyDescent="0.2">
      <c r="A208" s="82">
        <v>1655</v>
      </c>
      <c r="B208" s="82" t="s">
        <v>388</v>
      </c>
      <c r="C208" s="83">
        <v>3409</v>
      </c>
      <c r="D208" s="82">
        <f t="shared" si="3"/>
        <v>1655</v>
      </c>
    </row>
    <row r="209" spans="1:4" x14ac:dyDescent="0.2">
      <c r="A209" s="82">
        <v>1656</v>
      </c>
      <c r="B209" s="82" t="s">
        <v>238</v>
      </c>
      <c r="C209" s="83">
        <v>1156</v>
      </c>
      <c r="D209" s="82">
        <f t="shared" si="3"/>
        <v>1656</v>
      </c>
    </row>
    <row r="210" spans="1:4" x14ac:dyDescent="0.2">
      <c r="A210" s="82">
        <v>1657</v>
      </c>
      <c r="B210" s="82" t="s">
        <v>312</v>
      </c>
      <c r="C210" s="82">
        <v>70</v>
      </c>
      <c r="D210" s="82" t="str">
        <f t="shared" si="3"/>
        <v/>
      </c>
    </row>
    <row r="211" spans="1:4" x14ac:dyDescent="0.2">
      <c r="A211" s="82">
        <v>1661</v>
      </c>
      <c r="B211" s="82" t="s">
        <v>596</v>
      </c>
      <c r="C211" s="83">
        <v>55213</v>
      </c>
      <c r="D211" s="82">
        <f t="shared" si="3"/>
        <v>1661</v>
      </c>
    </row>
    <row r="212" spans="1:4" x14ac:dyDescent="0.2">
      <c r="A212" s="82">
        <v>1663</v>
      </c>
      <c r="B212" s="82" t="s">
        <v>101</v>
      </c>
      <c r="C212" s="82">
        <v>33</v>
      </c>
      <c r="D212" s="82" t="str">
        <f t="shared" si="3"/>
        <v/>
      </c>
    </row>
    <row r="213" spans="1:4" x14ac:dyDescent="0.2">
      <c r="A213" s="82">
        <v>1666</v>
      </c>
      <c r="B213" s="82" t="s">
        <v>215</v>
      </c>
      <c r="C213" s="83">
        <v>8391</v>
      </c>
      <c r="D213" s="82">
        <f t="shared" si="3"/>
        <v>1666</v>
      </c>
    </row>
    <row r="214" spans="1:4" x14ac:dyDescent="0.2">
      <c r="A214" s="82">
        <v>1667</v>
      </c>
      <c r="B214" s="82" t="s">
        <v>345</v>
      </c>
      <c r="C214" s="82">
        <v>148</v>
      </c>
      <c r="D214" s="82" t="str">
        <f t="shared" si="3"/>
        <v/>
      </c>
    </row>
    <row r="215" spans="1:4" x14ac:dyDescent="0.2">
      <c r="A215" s="82">
        <v>1668</v>
      </c>
      <c r="B215" s="82" t="s">
        <v>162</v>
      </c>
      <c r="C215" s="83">
        <v>9769</v>
      </c>
      <c r="D215" s="82">
        <f t="shared" si="3"/>
        <v>1668</v>
      </c>
    </row>
    <row r="216" spans="1:4" x14ac:dyDescent="0.2">
      <c r="A216" s="82">
        <v>1669</v>
      </c>
      <c r="B216" s="82" t="s">
        <v>53</v>
      </c>
      <c r="C216" s="83">
        <v>402628</v>
      </c>
      <c r="D216" s="82">
        <f t="shared" si="3"/>
        <v>1669</v>
      </c>
    </row>
    <row r="217" spans="1:4" x14ac:dyDescent="0.2">
      <c r="A217" s="82">
        <v>1670</v>
      </c>
      <c r="B217" s="82" t="s">
        <v>591</v>
      </c>
      <c r="C217" s="83">
        <v>75086</v>
      </c>
      <c r="D217" s="82">
        <f t="shared" si="3"/>
        <v>1670</v>
      </c>
    </row>
    <row r="218" spans="1:4" x14ac:dyDescent="0.2">
      <c r="A218" s="82">
        <v>1672</v>
      </c>
      <c r="B218" s="82" t="s">
        <v>617</v>
      </c>
      <c r="C218" s="83">
        <v>12155</v>
      </c>
      <c r="D218" s="82">
        <f t="shared" si="3"/>
        <v>1672</v>
      </c>
    </row>
    <row r="219" spans="1:4" x14ac:dyDescent="0.2">
      <c r="A219" s="82">
        <v>1674</v>
      </c>
      <c r="B219" s="82" t="s">
        <v>470</v>
      </c>
      <c r="C219" s="83">
        <v>2289907</v>
      </c>
      <c r="D219" s="82">
        <f t="shared" si="3"/>
        <v>1674</v>
      </c>
    </row>
    <row r="220" spans="1:4" x14ac:dyDescent="0.2">
      <c r="A220" s="82">
        <v>1674</v>
      </c>
      <c r="B220" s="82" t="s">
        <v>523</v>
      </c>
      <c r="C220" s="82">
        <v>63</v>
      </c>
      <c r="D220" s="82" t="str">
        <f t="shared" si="3"/>
        <v/>
      </c>
    </row>
    <row r="221" spans="1:4" x14ac:dyDescent="0.2">
      <c r="A221" s="82">
        <v>1674</v>
      </c>
      <c r="B221" s="82" t="s">
        <v>660</v>
      </c>
      <c r="C221" s="82">
        <v>16</v>
      </c>
      <c r="D221" s="82" t="str">
        <f t="shared" si="3"/>
        <v/>
      </c>
    </row>
    <row r="222" spans="1:4" x14ac:dyDescent="0.2">
      <c r="A222" s="82">
        <v>1674</v>
      </c>
      <c r="B222" s="82" t="s">
        <v>663</v>
      </c>
      <c r="C222" s="82">
        <v>14</v>
      </c>
      <c r="D222" s="82" t="str">
        <f t="shared" si="3"/>
        <v/>
      </c>
    </row>
    <row r="223" spans="1:4" x14ac:dyDescent="0.2">
      <c r="A223" s="82">
        <v>1676</v>
      </c>
      <c r="B223" s="82" t="s">
        <v>263</v>
      </c>
      <c r="C223" s="83">
        <v>45196</v>
      </c>
      <c r="D223" s="82">
        <f t="shared" si="3"/>
        <v>1676</v>
      </c>
    </row>
    <row r="224" spans="1:4" x14ac:dyDescent="0.2">
      <c r="A224" s="82">
        <v>1677</v>
      </c>
      <c r="B224" s="82" t="s">
        <v>103</v>
      </c>
      <c r="C224" s="83">
        <v>2529</v>
      </c>
      <c r="D224" s="82">
        <f t="shared" si="3"/>
        <v>1677</v>
      </c>
    </row>
    <row r="225" spans="1:4" x14ac:dyDescent="0.2">
      <c r="A225" s="82">
        <v>1678</v>
      </c>
      <c r="B225" s="82" t="s">
        <v>651</v>
      </c>
      <c r="C225" s="82">
        <v>50</v>
      </c>
      <c r="D225" s="82" t="str">
        <f t="shared" si="3"/>
        <v/>
      </c>
    </row>
    <row r="226" spans="1:4" x14ac:dyDescent="0.2">
      <c r="A226" s="82">
        <v>2002</v>
      </c>
      <c r="B226" s="82" t="s">
        <v>583</v>
      </c>
      <c r="C226" s="83">
        <v>194119</v>
      </c>
      <c r="D226" s="82">
        <f t="shared" si="3"/>
        <v>2002</v>
      </c>
    </row>
    <row r="227" spans="1:4" x14ac:dyDescent="0.2">
      <c r="A227" s="82">
        <v>2003</v>
      </c>
      <c r="B227" s="82" t="s">
        <v>255</v>
      </c>
      <c r="C227" s="83">
        <v>9783</v>
      </c>
      <c r="D227" s="82">
        <f t="shared" si="3"/>
        <v>2003</v>
      </c>
    </row>
    <row r="228" spans="1:4" x14ac:dyDescent="0.2">
      <c r="A228" s="82">
        <v>2004</v>
      </c>
      <c r="B228" s="82" t="s">
        <v>655</v>
      </c>
      <c r="C228" s="82">
        <v>32</v>
      </c>
      <c r="D228" s="82" t="str">
        <f t="shared" si="3"/>
        <v/>
      </c>
    </row>
    <row r="229" spans="1:4" x14ac:dyDescent="0.2">
      <c r="A229" s="82">
        <v>2006</v>
      </c>
      <c r="B229" s="82" t="s">
        <v>458</v>
      </c>
      <c r="C229" s="83">
        <v>1260</v>
      </c>
      <c r="D229" s="82">
        <f t="shared" si="3"/>
        <v>2006</v>
      </c>
    </row>
    <row r="230" spans="1:4" x14ac:dyDescent="0.2">
      <c r="A230" s="82">
        <v>2008</v>
      </c>
      <c r="B230" s="82" t="s">
        <v>301</v>
      </c>
      <c r="C230" s="83">
        <v>8973</v>
      </c>
      <c r="D230" s="82">
        <f t="shared" si="3"/>
        <v>2008</v>
      </c>
    </row>
    <row r="231" spans="1:4" x14ac:dyDescent="0.2">
      <c r="A231" s="82">
        <v>2009</v>
      </c>
      <c r="B231" s="82" t="s">
        <v>602</v>
      </c>
      <c r="C231" s="83">
        <v>28552</v>
      </c>
      <c r="D231" s="82">
        <f t="shared" si="3"/>
        <v>2009</v>
      </c>
    </row>
    <row r="232" spans="1:4" x14ac:dyDescent="0.2">
      <c r="A232" s="82">
        <v>2010</v>
      </c>
      <c r="B232" s="82" t="s">
        <v>84</v>
      </c>
      <c r="C232" s="83">
        <v>50973</v>
      </c>
      <c r="D232" s="82">
        <f t="shared" si="3"/>
        <v>2010</v>
      </c>
    </row>
    <row r="233" spans="1:4" x14ac:dyDescent="0.2">
      <c r="A233" s="82">
        <v>2011</v>
      </c>
      <c r="B233" s="82" t="s">
        <v>457</v>
      </c>
      <c r="C233" s="83">
        <v>145416</v>
      </c>
      <c r="D233" s="82">
        <f t="shared" si="3"/>
        <v>2011</v>
      </c>
    </row>
    <row r="234" spans="1:4" x14ac:dyDescent="0.2">
      <c r="A234" s="82">
        <v>2015</v>
      </c>
      <c r="B234" s="82" t="s">
        <v>85</v>
      </c>
      <c r="C234" s="83">
        <v>21622</v>
      </c>
      <c r="D234" s="82">
        <f t="shared" si="3"/>
        <v>2015</v>
      </c>
    </row>
    <row r="235" spans="1:4" x14ac:dyDescent="0.2">
      <c r="A235" s="82">
        <v>2016</v>
      </c>
      <c r="B235" s="82" t="s">
        <v>620</v>
      </c>
      <c r="C235" s="83">
        <v>11846</v>
      </c>
      <c r="D235" s="82">
        <f t="shared" si="3"/>
        <v>2016</v>
      </c>
    </row>
    <row r="236" spans="1:4" x14ac:dyDescent="0.2">
      <c r="A236" s="82">
        <v>2017</v>
      </c>
      <c r="B236" s="82" t="s">
        <v>144</v>
      </c>
      <c r="C236" s="83">
        <v>38495</v>
      </c>
      <c r="D236" s="82">
        <f t="shared" si="3"/>
        <v>2017</v>
      </c>
    </row>
    <row r="237" spans="1:4" x14ac:dyDescent="0.2">
      <c r="A237" s="82">
        <v>2020</v>
      </c>
      <c r="B237" s="82" t="s">
        <v>35</v>
      </c>
      <c r="C237" s="83">
        <v>14237</v>
      </c>
      <c r="D237" s="82">
        <f t="shared" si="3"/>
        <v>2020</v>
      </c>
    </row>
    <row r="238" spans="1:4" x14ac:dyDescent="0.2">
      <c r="A238" s="82">
        <v>2021</v>
      </c>
      <c r="B238" s="82" t="s">
        <v>456</v>
      </c>
      <c r="C238" s="83">
        <v>24836</v>
      </c>
      <c r="D238" s="82">
        <f t="shared" si="3"/>
        <v>2021</v>
      </c>
    </row>
    <row r="239" spans="1:4" x14ac:dyDescent="0.2">
      <c r="A239" s="82">
        <v>2022</v>
      </c>
      <c r="B239" s="82" t="s">
        <v>455</v>
      </c>
      <c r="C239" s="83">
        <v>8117</v>
      </c>
      <c r="D239" s="82">
        <f t="shared" si="3"/>
        <v>2022</v>
      </c>
    </row>
    <row r="240" spans="1:4" x14ac:dyDescent="0.2">
      <c r="A240" s="82">
        <v>2023</v>
      </c>
      <c r="B240" s="82" t="s">
        <v>459</v>
      </c>
      <c r="C240" s="83">
        <v>105633</v>
      </c>
      <c r="D240" s="82">
        <f t="shared" si="3"/>
        <v>2023</v>
      </c>
    </row>
    <row r="241" spans="1:4" x14ac:dyDescent="0.2">
      <c r="A241" s="82">
        <v>2024</v>
      </c>
      <c r="B241" s="82" t="s">
        <v>464</v>
      </c>
      <c r="C241" s="83">
        <v>24810</v>
      </c>
      <c r="D241" s="82">
        <f t="shared" si="3"/>
        <v>2024</v>
      </c>
    </row>
    <row r="242" spans="1:4" x14ac:dyDescent="0.2">
      <c r="A242" s="82">
        <v>2025</v>
      </c>
      <c r="B242" s="82" t="s">
        <v>522</v>
      </c>
      <c r="C242" s="83">
        <v>313369</v>
      </c>
      <c r="D242" s="82">
        <f t="shared" si="3"/>
        <v>2025</v>
      </c>
    </row>
    <row r="243" spans="1:4" x14ac:dyDescent="0.2">
      <c r="A243" s="82">
        <v>2026</v>
      </c>
      <c r="B243" s="82" t="s">
        <v>584</v>
      </c>
      <c r="C243" s="83">
        <v>191827</v>
      </c>
      <c r="D243" s="82">
        <f t="shared" si="3"/>
        <v>2026</v>
      </c>
    </row>
    <row r="244" spans="1:4" x14ac:dyDescent="0.2">
      <c r="A244" s="82">
        <v>2027</v>
      </c>
      <c r="B244" s="82" t="s">
        <v>621</v>
      </c>
      <c r="C244" s="83">
        <v>11784</v>
      </c>
      <c r="D244" s="82">
        <f t="shared" si="3"/>
        <v>2027</v>
      </c>
    </row>
    <row r="245" spans="1:4" x14ac:dyDescent="0.2">
      <c r="A245" s="82">
        <v>2028</v>
      </c>
      <c r="B245" s="82" t="s">
        <v>640</v>
      </c>
      <c r="C245" s="82">
        <v>490</v>
      </c>
      <c r="D245" s="82" t="str">
        <f t="shared" si="3"/>
        <v/>
      </c>
    </row>
    <row r="246" spans="1:4" x14ac:dyDescent="0.2">
      <c r="A246" s="82">
        <v>2029</v>
      </c>
      <c r="B246" s="82" t="s">
        <v>453</v>
      </c>
      <c r="C246" s="83">
        <v>12133</v>
      </c>
      <c r="D246" s="82">
        <f t="shared" si="3"/>
        <v>2029</v>
      </c>
    </row>
    <row r="247" spans="1:4" x14ac:dyDescent="0.2">
      <c r="A247" s="82">
        <v>2030</v>
      </c>
      <c r="B247" s="82" t="s">
        <v>460</v>
      </c>
      <c r="C247" s="83">
        <v>122916</v>
      </c>
      <c r="D247" s="82">
        <f t="shared" si="3"/>
        <v>2030</v>
      </c>
    </row>
    <row r="248" spans="1:4" x14ac:dyDescent="0.2">
      <c r="A248" s="82">
        <v>2031</v>
      </c>
      <c r="B248" s="82" t="s">
        <v>199</v>
      </c>
      <c r="C248" s="82">
        <v>49</v>
      </c>
      <c r="D248" s="82" t="str">
        <f t="shared" si="3"/>
        <v/>
      </c>
    </row>
    <row r="249" spans="1:4" x14ac:dyDescent="0.2">
      <c r="A249" s="82">
        <v>2032</v>
      </c>
      <c r="B249" s="82" t="s">
        <v>606</v>
      </c>
      <c r="C249" s="83">
        <v>21962</v>
      </c>
      <c r="D249" s="82">
        <f t="shared" si="3"/>
        <v>2032</v>
      </c>
    </row>
    <row r="250" spans="1:4" x14ac:dyDescent="0.2">
      <c r="A250" s="82">
        <v>2034</v>
      </c>
      <c r="B250" s="82" t="s">
        <v>575</v>
      </c>
      <c r="C250" s="83">
        <v>393843</v>
      </c>
      <c r="D250" s="82">
        <f t="shared" si="3"/>
        <v>2034</v>
      </c>
    </row>
    <row r="251" spans="1:4" x14ac:dyDescent="0.2">
      <c r="A251" s="82">
        <v>2037</v>
      </c>
      <c r="B251" s="82" t="s">
        <v>467</v>
      </c>
      <c r="C251" s="83">
        <v>14225</v>
      </c>
      <c r="D251" s="82">
        <f t="shared" si="3"/>
        <v>2037</v>
      </c>
    </row>
    <row r="252" spans="1:4" x14ac:dyDescent="0.2">
      <c r="A252" s="82">
        <v>2038</v>
      </c>
      <c r="B252" s="82" t="s">
        <v>475</v>
      </c>
      <c r="C252" s="83">
        <v>543430</v>
      </c>
      <c r="D252" s="82">
        <f t="shared" si="3"/>
        <v>2038</v>
      </c>
    </row>
    <row r="253" spans="1:4" x14ac:dyDescent="0.2">
      <c r="A253" s="82">
        <v>2038</v>
      </c>
      <c r="B253" s="82" t="s">
        <v>346</v>
      </c>
      <c r="C253" s="82">
        <v>8</v>
      </c>
      <c r="D253" s="82" t="str">
        <f t="shared" si="3"/>
        <v/>
      </c>
    </row>
    <row r="254" spans="1:4" x14ac:dyDescent="0.2">
      <c r="A254" s="82">
        <v>2039</v>
      </c>
      <c r="B254" s="82" t="s">
        <v>576</v>
      </c>
      <c r="C254" s="83">
        <v>375881</v>
      </c>
      <c r="D254" s="82">
        <f t="shared" si="3"/>
        <v>2039</v>
      </c>
    </row>
    <row r="255" spans="1:4" x14ac:dyDescent="0.2">
      <c r="A255" s="82">
        <v>2500</v>
      </c>
      <c r="B255" s="82" t="s">
        <v>469</v>
      </c>
      <c r="C255" s="83">
        <v>5824</v>
      </c>
      <c r="D255" s="82">
        <f t="shared" si="3"/>
        <v>2500</v>
      </c>
    </row>
    <row r="256" spans="1:4" x14ac:dyDescent="0.2">
      <c r="A256" s="82">
        <v>2501</v>
      </c>
      <c r="B256" s="82" t="s">
        <v>625</v>
      </c>
      <c r="C256" s="83">
        <v>6451</v>
      </c>
      <c r="D256" s="82">
        <f t="shared" si="3"/>
        <v>2501</v>
      </c>
    </row>
    <row r="257" spans="1:4" x14ac:dyDescent="0.2">
      <c r="A257" s="82">
        <v>2504</v>
      </c>
      <c r="B257" s="82" t="s">
        <v>574</v>
      </c>
      <c r="C257" s="83">
        <v>764716</v>
      </c>
      <c r="D257" s="82">
        <f t="shared" si="3"/>
        <v>2504</v>
      </c>
    </row>
    <row r="258" spans="1:4" x14ac:dyDescent="0.2">
      <c r="A258" s="82">
        <v>2507</v>
      </c>
      <c r="B258" s="82" t="s">
        <v>604</v>
      </c>
      <c r="C258" s="83">
        <v>26841</v>
      </c>
      <c r="D258" s="82">
        <f t="shared" si="3"/>
        <v>2507</v>
      </c>
    </row>
    <row r="259" spans="1:4" x14ac:dyDescent="0.2">
      <c r="A259" s="82">
        <v>2508</v>
      </c>
      <c r="B259" s="82" t="s">
        <v>493</v>
      </c>
      <c r="C259" s="83">
        <v>202965</v>
      </c>
      <c r="D259" s="82">
        <f t="shared" ref="D259:D322" si="4">IF(C259&gt;1000,A259,"")</f>
        <v>2508</v>
      </c>
    </row>
    <row r="260" spans="1:4" x14ac:dyDescent="0.2">
      <c r="A260" s="82">
        <v>2508</v>
      </c>
      <c r="B260" s="82" t="s">
        <v>113</v>
      </c>
      <c r="C260" s="82">
        <v>8</v>
      </c>
      <c r="D260" s="82" t="str">
        <f t="shared" si="4"/>
        <v/>
      </c>
    </row>
    <row r="261" spans="1:4" x14ac:dyDescent="0.2">
      <c r="A261" s="82">
        <v>2509</v>
      </c>
      <c r="B261" s="82" t="s">
        <v>487</v>
      </c>
      <c r="C261" s="83">
        <v>27154</v>
      </c>
      <c r="D261" s="82">
        <f t="shared" si="4"/>
        <v>2509</v>
      </c>
    </row>
    <row r="262" spans="1:4" x14ac:dyDescent="0.2">
      <c r="A262" s="82">
        <v>2510</v>
      </c>
      <c r="B262" s="82" t="s">
        <v>491</v>
      </c>
      <c r="C262" s="83">
        <v>54731</v>
      </c>
      <c r="D262" s="82">
        <f t="shared" si="4"/>
        <v>2510</v>
      </c>
    </row>
    <row r="263" spans="1:4" x14ac:dyDescent="0.2">
      <c r="A263" s="82">
        <v>2512</v>
      </c>
      <c r="B263" s="82" t="s">
        <v>482</v>
      </c>
      <c r="C263" s="83">
        <v>92861</v>
      </c>
      <c r="D263" s="82">
        <f t="shared" si="4"/>
        <v>2512</v>
      </c>
    </row>
    <row r="264" spans="1:4" x14ac:dyDescent="0.2">
      <c r="A264" s="82">
        <v>2512</v>
      </c>
      <c r="B264" s="82" t="s">
        <v>351</v>
      </c>
      <c r="C264" s="82">
        <v>7</v>
      </c>
      <c r="D264" s="82" t="str">
        <f t="shared" si="4"/>
        <v/>
      </c>
    </row>
    <row r="265" spans="1:4" x14ac:dyDescent="0.2">
      <c r="A265" s="82">
        <v>2513</v>
      </c>
      <c r="B265" s="82" t="s">
        <v>484</v>
      </c>
      <c r="C265" s="83">
        <v>805638</v>
      </c>
      <c r="D265" s="82">
        <f t="shared" si="4"/>
        <v>2513</v>
      </c>
    </row>
    <row r="266" spans="1:4" x14ac:dyDescent="0.2">
      <c r="A266" s="82">
        <v>2513</v>
      </c>
      <c r="B266" s="82" t="s">
        <v>671</v>
      </c>
      <c r="C266" s="82">
        <v>8</v>
      </c>
      <c r="D266" s="82" t="str">
        <f t="shared" si="4"/>
        <v/>
      </c>
    </row>
    <row r="267" spans="1:4" x14ac:dyDescent="0.2">
      <c r="A267" s="82">
        <v>2519</v>
      </c>
      <c r="B267" s="82" t="s">
        <v>510</v>
      </c>
      <c r="C267" s="83">
        <v>15124</v>
      </c>
      <c r="D267" s="82">
        <f t="shared" si="4"/>
        <v>2519</v>
      </c>
    </row>
    <row r="268" spans="1:4" x14ac:dyDescent="0.2">
      <c r="A268" s="82">
        <v>2520</v>
      </c>
      <c r="B268" s="82" t="s">
        <v>485</v>
      </c>
      <c r="C268" s="83">
        <v>205451</v>
      </c>
      <c r="D268" s="82">
        <f t="shared" si="4"/>
        <v>2520</v>
      </c>
    </row>
    <row r="269" spans="1:4" x14ac:dyDescent="0.2">
      <c r="A269" s="82">
        <v>2522</v>
      </c>
      <c r="B269" s="82" t="s">
        <v>619</v>
      </c>
      <c r="C269" s="83">
        <v>11975</v>
      </c>
      <c r="D269" s="82">
        <f t="shared" si="4"/>
        <v>2522</v>
      </c>
    </row>
    <row r="270" spans="1:4" x14ac:dyDescent="0.2">
      <c r="A270" s="82">
        <v>2523</v>
      </c>
      <c r="B270" s="82" t="s">
        <v>488</v>
      </c>
      <c r="C270" s="83">
        <v>16754</v>
      </c>
      <c r="D270" s="82">
        <f t="shared" si="4"/>
        <v>2523</v>
      </c>
    </row>
    <row r="271" spans="1:4" x14ac:dyDescent="0.2">
      <c r="A271" s="82">
        <v>2524</v>
      </c>
      <c r="B271" s="82" t="s">
        <v>492</v>
      </c>
      <c r="C271" s="83">
        <v>29910</v>
      </c>
      <c r="D271" s="82">
        <f t="shared" si="4"/>
        <v>2524</v>
      </c>
    </row>
    <row r="272" spans="1:4" x14ac:dyDescent="0.2">
      <c r="A272" s="82">
        <v>2528</v>
      </c>
      <c r="B272" s="82" t="s">
        <v>498</v>
      </c>
      <c r="C272" s="83">
        <v>50546</v>
      </c>
      <c r="D272" s="82">
        <f t="shared" si="4"/>
        <v>2528</v>
      </c>
    </row>
    <row r="273" spans="1:4" x14ac:dyDescent="0.2">
      <c r="A273" s="82">
        <v>2529</v>
      </c>
      <c r="B273" s="82" t="s">
        <v>626</v>
      </c>
      <c r="C273" s="83">
        <v>5648</v>
      </c>
      <c r="D273" s="82">
        <f t="shared" si="4"/>
        <v>2529</v>
      </c>
    </row>
    <row r="274" spans="1:4" x14ac:dyDescent="0.2">
      <c r="A274" s="82">
        <v>2530</v>
      </c>
      <c r="B274" s="82" t="s">
        <v>501</v>
      </c>
      <c r="C274" s="83">
        <v>1107743</v>
      </c>
      <c r="D274" s="82">
        <f t="shared" si="4"/>
        <v>2530</v>
      </c>
    </row>
    <row r="275" spans="1:4" x14ac:dyDescent="0.2">
      <c r="A275" s="82">
        <v>2531</v>
      </c>
      <c r="B275" s="82" t="s">
        <v>502</v>
      </c>
      <c r="C275" s="83">
        <v>617034</v>
      </c>
      <c r="D275" s="82">
        <f t="shared" si="4"/>
        <v>2531</v>
      </c>
    </row>
    <row r="276" spans="1:4" x14ac:dyDescent="0.2">
      <c r="A276" s="82">
        <v>2531</v>
      </c>
      <c r="B276" s="82" t="s">
        <v>246</v>
      </c>
      <c r="C276" s="82">
        <v>54</v>
      </c>
      <c r="D276" s="82" t="str">
        <f t="shared" si="4"/>
        <v/>
      </c>
    </row>
    <row r="277" spans="1:4" x14ac:dyDescent="0.2">
      <c r="A277" s="82">
        <v>2532</v>
      </c>
      <c r="B277" s="82" t="s">
        <v>500</v>
      </c>
      <c r="C277" s="83">
        <v>302672</v>
      </c>
      <c r="D277" s="82">
        <f t="shared" si="4"/>
        <v>2532</v>
      </c>
    </row>
    <row r="278" spans="1:4" x14ac:dyDescent="0.2">
      <c r="A278" s="82">
        <v>2533</v>
      </c>
      <c r="B278" s="82" t="s">
        <v>520</v>
      </c>
      <c r="C278" s="83">
        <v>641855</v>
      </c>
      <c r="D278" s="82">
        <f t="shared" si="4"/>
        <v>2533</v>
      </c>
    </row>
    <row r="279" spans="1:4" x14ac:dyDescent="0.2">
      <c r="A279" s="82">
        <v>2533</v>
      </c>
      <c r="B279" s="82" t="s">
        <v>355</v>
      </c>
      <c r="C279" s="82">
        <v>7</v>
      </c>
      <c r="D279" s="82" t="str">
        <f t="shared" si="4"/>
        <v/>
      </c>
    </row>
    <row r="280" spans="1:4" x14ac:dyDescent="0.2">
      <c r="A280" s="82">
        <v>2534</v>
      </c>
      <c r="B280" s="82" t="s">
        <v>505</v>
      </c>
      <c r="C280" s="83">
        <v>8322</v>
      </c>
      <c r="D280" s="82">
        <f t="shared" si="4"/>
        <v>2534</v>
      </c>
    </row>
    <row r="281" spans="1:4" x14ac:dyDescent="0.2">
      <c r="A281" s="82">
        <v>2535</v>
      </c>
      <c r="B281" s="82" t="s">
        <v>507</v>
      </c>
      <c r="C281" s="83">
        <v>32957</v>
      </c>
      <c r="D281" s="82">
        <f t="shared" si="4"/>
        <v>2535</v>
      </c>
    </row>
    <row r="282" spans="1:4" x14ac:dyDescent="0.2">
      <c r="A282" s="82">
        <v>2536</v>
      </c>
      <c r="B282" s="82" t="s">
        <v>499</v>
      </c>
      <c r="C282" s="83">
        <v>105290</v>
      </c>
      <c r="D282" s="82">
        <f t="shared" si="4"/>
        <v>2536</v>
      </c>
    </row>
    <row r="283" spans="1:4" x14ac:dyDescent="0.2">
      <c r="A283" s="82">
        <v>2537</v>
      </c>
      <c r="B283" s="82" t="s">
        <v>567</v>
      </c>
      <c r="C283" s="83">
        <v>2914203</v>
      </c>
      <c r="D283" s="82">
        <f t="shared" si="4"/>
        <v>2537</v>
      </c>
    </row>
    <row r="284" spans="1:4" x14ac:dyDescent="0.2">
      <c r="A284" s="82">
        <v>2537</v>
      </c>
      <c r="B284" s="82" t="s">
        <v>391</v>
      </c>
      <c r="C284" s="82">
        <v>13</v>
      </c>
      <c r="D284" s="82" t="str">
        <f t="shared" si="4"/>
        <v/>
      </c>
    </row>
    <row r="285" spans="1:4" x14ac:dyDescent="0.2">
      <c r="A285" s="82">
        <v>2538</v>
      </c>
      <c r="B285" s="82" t="s">
        <v>524</v>
      </c>
      <c r="C285" s="83">
        <v>82287</v>
      </c>
      <c r="D285" s="82">
        <f t="shared" si="4"/>
        <v>2538</v>
      </c>
    </row>
    <row r="286" spans="1:4" x14ac:dyDescent="0.2">
      <c r="A286" s="82">
        <v>2539</v>
      </c>
      <c r="B286" s="82" t="s">
        <v>515</v>
      </c>
      <c r="C286" s="83">
        <v>71819</v>
      </c>
      <c r="D286" s="82">
        <f t="shared" si="4"/>
        <v>2539</v>
      </c>
    </row>
    <row r="287" spans="1:4" x14ac:dyDescent="0.2">
      <c r="A287" s="82">
        <v>2540</v>
      </c>
      <c r="B287" s="82" t="s">
        <v>526</v>
      </c>
      <c r="C287" s="83">
        <v>51300</v>
      </c>
      <c r="D287" s="82">
        <f t="shared" si="4"/>
        <v>2540</v>
      </c>
    </row>
    <row r="288" spans="1:4" x14ac:dyDescent="0.2">
      <c r="A288" s="82">
        <v>2541</v>
      </c>
      <c r="B288" s="82" t="s">
        <v>546</v>
      </c>
      <c r="C288" s="83">
        <v>16477</v>
      </c>
      <c r="D288" s="82">
        <f t="shared" si="4"/>
        <v>2541</v>
      </c>
    </row>
    <row r="289" spans="1:4" x14ac:dyDescent="0.2">
      <c r="A289" s="82">
        <v>2542</v>
      </c>
      <c r="B289" s="82" t="s">
        <v>511</v>
      </c>
      <c r="C289" s="83">
        <v>226760</v>
      </c>
      <c r="D289" s="82">
        <f t="shared" si="4"/>
        <v>2542</v>
      </c>
    </row>
    <row r="290" spans="1:4" x14ac:dyDescent="0.2">
      <c r="A290" s="82">
        <v>2543</v>
      </c>
      <c r="B290" s="82" t="s">
        <v>571</v>
      </c>
      <c r="C290" s="83">
        <v>1285330</v>
      </c>
      <c r="D290" s="82">
        <f t="shared" si="4"/>
        <v>2543</v>
      </c>
    </row>
    <row r="291" spans="1:4" x14ac:dyDescent="0.2">
      <c r="A291" s="82">
        <v>2543</v>
      </c>
      <c r="B291" s="82" t="s">
        <v>112</v>
      </c>
      <c r="C291" s="82">
        <v>8</v>
      </c>
      <c r="D291" s="82" t="str">
        <f t="shared" si="4"/>
        <v/>
      </c>
    </row>
    <row r="292" spans="1:4" x14ac:dyDescent="0.2">
      <c r="A292" s="82">
        <v>2544</v>
      </c>
      <c r="B292" s="82" t="s">
        <v>521</v>
      </c>
      <c r="C292" s="83">
        <v>29468</v>
      </c>
      <c r="D292" s="82">
        <f t="shared" si="4"/>
        <v>2544</v>
      </c>
    </row>
    <row r="293" spans="1:4" x14ac:dyDescent="0.2">
      <c r="A293" s="82">
        <v>2545</v>
      </c>
      <c r="B293" s="82" t="s">
        <v>545</v>
      </c>
      <c r="C293" s="83">
        <v>7769</v>
      </c>
      <c r="D293" s="82">
        <f t="shared" si="4"/>
        <v>2545</v>
      </c>
    </row>
    <row r="294" spans="1:4" x14ac:dyDescent="0.2">
      <c r="A294" s="82">
        <v>2547</v>
      </c>
      <c r="B294" s="82" t="s">
        <v>517</v>
      </c>
      <c r="C294" s="83">
        <v>1964</v>
      </c>
      <c r="D294" s="82">
        <f t="shared" si="4"/>
        <v>2547</v>
      </c>
    </row>
    <row r="295" spans="1:4" x14ac:dyDescent="0.2">
      <c r="A295" s="82">
        <v>2549</v>
      </c>
      <c r="B295" s="82" t="s">
        <v>530</v>
      </c>
      <c r="C295" s="83">
        <v>144987</v>
      </c>
      <c r="D295" s="82">
        <f t="shared" si="4"/>
        <v>2549</v>
      </c>
    </row>
    <row r="296" spans="1:4" x14ac:dyDescent="0.2">
      <c r="A296" s="82">
        <v>2550</v>
      </c>
      <c r="B296" s="82" t="s">
        <v>608</v>
      </c>
      <c r="C296" s="83">
        <v>19478</v>
      </c>
      <c r="D296" s="82">
        <f t="shared" si="4"/>
        <v>2550</v>
      </c>
    </row>
    <row r="297" spans="1:4" x14ac:dyDescent="0.2">
      <c r="A297" s="82">
        <v>2551</v>
      </c>
      <c r="B297" s="82" t="s">
        <v>519</v>
      </c>
      <c r="C297" s="83">
        <v>189928</v>
      </c>
      <c r="D297" s="82">
        <f t="shared" si="4"/>
        <v>2551</v>
      </c>
    </row>
    <row r="298" spans="1:4" x14ac:dyDescent="0.2">
      <c r="A298" s="82">
        <v>2551</v>
      </c>
      <c r="B298" s="82" t="s">
        <v>672</v>
      </c>
      <c r="C298" s="82">
        <v>7</v>
      </c>
      <c r="D298" s="82" t="str">
        <f t="shared" si="4"/>
        <v/>
      </c>
    </row>
    <row r="299" spans="1:4" x14ac:dyDescent="0.2">
      <c r="A299" s="82">
        <v>2552</v>
      </c>
      <c r="B299" s="82" t="s">
        <v>525</v>
      </c>
      <c r="C299" s="83">
        <v>48072</v>
      </c>
      <c r="D299" s="82">
        <f t="shared" si="4"/>
        <v>2552</v>
      </c>
    </row>
    <row r="300" spans="1:4" x14ac:dyDescent="0.2">
      <c r="A300" s="82">
        <v>2553</v>
      </c>
      <c r="B300" s="82" t="s">
        <v>627</v>
      </c>
      <c r="C300" s="83">
        <v>5331</v>
      </c>
      <c r="D300" s="82">
        <f t="shared" si="4"/>
        <v>2553</v>
      </c>
    </row>
    <row r="301" spans="1:4" x14ac:dyDescent="0.2">
      <c r="A301" s="82">
        <v>2555</v>
      </c>
      <c r="B301" s="82" t="s">
        <v>528</v>
      </c>
      <c r="C301" s="83">
        <v>6471</v>
      </c>
      <c r="D301" s="82">
        <f t="shared" si="4"/>
        <v>2555</v>
      </c>
    </row>
    <row r="302" spans="1:4" x14ac:dyDescent="0.2">
      <c r="A302" s="82">
        <v>2556</v>
      </c>
      <c r="B302" s="82" t="s">
        <v>531</v>
      </c>
      <c r="C302" s="83">
        <v>44256</v>
      </c>
      <c r="D302" s="82">
        <f t="shared" si="4"/>
        <v>2556</v>
      </c>
    </row>
    <row r="303" spans="1:4" x14ac:dyDescent="0.2">
      <c r="A303" s="82">
        <v>2557</v>
      </c>
      <c r="B303" s="82" t="s">
        <v>595</v>
      </c>
      <c r="C303" s="83">
        <v>62072</v>
      </c>
      <c r="D303" s="82">
        <f t="shared" si="4"/>
        <v>2557</v>
      </c>
    </row>
    <row r="304" spans="1:4" x14ac:dyDescent="0.2">
      <c r="A304" s="82">
        <v>2558</v>
      </c>
      <c r="B304" s="82" t="s">
        <v>543</v>
      </c>
      <c r="C304" s="83">
        <v>12444</v>
      </c>
      <c r="D304" s="82">
        <f t="shared" si="4"/>
        <v>2558</v>
      </c>
    </row>
    <row r="305" spans="1:4" x14ac:dyDescent="0.2">
      <c r="A305" s="82">
        <v>2559</v>
      </c>
      <c r="B305" s="82" t="s">
        <v>641</v>
      </c>
      <c r="C305" s="82">
        <v>436</v>
      </c>
      <c r="D305" s="82" t="str">
        <f t="shared" si="4"/>
        <v/>
      </c>
    </row>
    <row r="306" spans="1:4" x14ac:dyDescent="0.2">
      <c r="A306" s="82">
        <v>2560</v>
      </c>
      <c r="B306" s="82" t="s">
        <v>547</v>
      </c>
      <c r="C306" s="83">
        <v>21528</v>
      </c>
      <c r="D306" s="82">
        <f t="shared" si="4"/>
        <v>2560</v>
      </c>
    </row>
    <row r="307" spans="1:4" x14ac:dyDescent="0.2">
      <c r="A307" s="82">
        <v>2561</v>
      </c>
      <c r="B307" s="82" t="s">
        <v>555</v>
      </c>
      <c r="C307" s="83">
        <v>5241</v>
      </c>
      <c r="D307" s="82">
        <f t="shared" si="4"/>
        <v>2561</v>
      </c>
    </row>
    <row r="308" spans="1:4" x14ac:dyDescent="0.2">
      <c r="A308" s="82">
        <v>2562</v>
      </c>
      <c r="B308" s="82" t="s">
        <v>556</v>
      </c>
      <c r="C308" s="83">
        <v>6936</v>
      </c>
      <c r="D308" s="82">
        <f t="shared" si="4"/>
        <v>2562</v>
      </c>
    </row>
    <row r="309" spans="1:4" x14ac:dyDescent="0.2">
      <c r="A309" s="82">
        <v>2563</v>
      </c>
      <c r="B309" s="82" t="s">
        <v>548</v>
      </c>
      <c r="C309" s="83">
        <v>6664</v>
      </c>
      <c r="D309" s="82">
        <f t="shared" si="4"/>
        <v>2563</v>
      </c>
    </row>
    <row r="310" spans="1:4" x14ac:dyDescent="0.2">
      <c r="A310" s="82">
        <v>2564</v>
      </c>
      <c r="B310" s="82" t="s">
        <v>549</v>
      </c>
      <c r="C310" s="82">
        <v>393</v>
      </c>
      <c r="D310" s="82" t="str">
        <f t="shared" si="4"/>
        <v/>
      </c>
    </row>
    <row r="311" spans="1:4" x14ac:dyDescent="0.2">
      <c r="A311" s="82">
        <v>2565</v>
      </c>
      <c r="B311" s="82" t="s">
        <v>554</v>
      </c>
      <c r="C311" s="83">
        <v>380897</v>
      </c>
      <c r="D311" s="82">
        <f t="shared" si="4"/>
        <v>2565</v>
      </c>
    </row>
    <row r="312" spans="1:4" x14ac:dyDescent="0.2">
      <c r="A312" s="82">
        <v>2566</v>
      </c>
      <c r="B312" s="82" t="s">
        <v>553</v>
      </c>
      <c r="C312" s="83">
        <v>18819</v>
      </c>
      <c r="D312" s="82">
        <f t="shared" si="4"/>
        <v>2566</v>
      </c>
    </row>
    <row r="313" spans="1:4" x14ac:dyDescent="0.2">
      <c r="A313" s="82">
        <v>2567</v>
      </c>
      <c r="B313" s="82" t="s">
        <v>552</v>
      </c>
      <c r="C313" s="83">
        <v>12793</v>
      </c>
      <c r="D313" s="82">
        <f t="shared" si="4"/>
        <v>2567</v>
      </c>
    </row>
    <row r="314" spans="1:4" x14ac:dyDescent="0.2">
      <c r="A314" s="82">
        <v>2568</v>
      </c>
      <c r="B314" s="82" t="s">
        <v>557</v>
      </c>
      <c r="C314" s="83">
        <v>75044</v>
      </c>
      <c r="D314" s="82">
        <f t="shared" si="4"/>
        <v>2568</v>
      </c>
    </row>
    <row r="315" spans="1:4" x14ac:dyDescent="0.2">
      <c r="A315" s="82">
        <v>2569</v>
      </c>
      <c r="B315" s="82" t="s">
        <v>577</v>
      </c>
      <c r="C315" s="83">
        <v>325417</v>
      </c>
      <c r="D315" s="82">
        <f t="shared" si="4"/>
        <v>2569</v>
      </c>
    </row>
    <row r="316" spans="1:4" x14ac:dyDescent="0.2">
      <c r="A316" s="82">
        <v>2570</v>
      </c>
      <c r="B316" s="82" t="s">
        <v>559</v>
      </c>
      <c r="C316" s="83">
        <v>84371</v>
      </c>
      <c r="D316" s="82">
        <f t="shared" si="4"/>
        <v>2570</v>
      </c>
    </row>
    <row r="317" spans="1:4" x14ac:dyDescent="0.2">
      <c r="A317" s="82">
        <v>2571</v>
      </c>
      <c r="B317" s="82" t="s">
        <v>582</v>
      </c>
      <c r="C317" s="83">
        <v>217243</v>
      </c>
      <c r="D317" s="82">
        <f t="shared" si="4"/>
        <v>2571</v>
      </c>
    </row>
    <row r="318" spans="1:4" x14ac:dyDescent="0.2">
      <c r="A318" s="82">
        <v>2572</v>
      </c>
      <c r="B318" s="82" t="s">
        <v>560</v>
      </c>
      <c r="C318" s="83">
        <v>39399</v>
      </c>
      <c r="D318" s="82">
        <f t="shared" si="4"/>
        <v>2572</v>
      </c>
    </row>
    <row r="319" spans="1:4" x14ac:dyDescent="0.2">
      <c r="A319" s="82">
        <v>2573</v>
      </c>
      <c r="B319" s="82" t="s">
        <v>628</v>
      </c>
      <c r="C319" s="83">
        <v>5050</v>
      </c>
      <c r="D319" s="82">
        <f t="shared" si="4"/>
        <v>2573</v>
      </c>
    </row>
    <row r="320" spans="1:4" x14ac:dyDescent="0.2">
      <c r="A320" s="82">
        <v>2575</v>
      </c>
      <c r="B320" s="82" t="s">
        <v>593</v>
      </c>
      <c r="C320" s="83">
        <v>74070</v>
      </c>
      <c r="D320" s="82">
        <f t="shared" si="4"/>
        <v>2575</v>
      </c>
    </row>
    <row r="321" spans="1:4" x14ac:dyDescent="0.2">
      <c r="A321" s="82">
        <v>2576</v>
      </c>
      <c r="B321" s="82" t="s">
        <v>585</v>
      </c>
      <c r="C321" s="83">
        <v>168761</v>
      </c>
      <c r="D321" s="82">
        <f t="shared" si="4"/>
        <v>2576</v>
      </c>
    </row>
    <row r="322" spans="1:4" x14ac:dyDescent="0.2">
      <c r="A322" s="82">
        <v>2577</v>
      </c>
      <c r="B322" s="82" t="s">
        <v>592</v>
      </c>
      <c r="C322" s="83">
        <v>74229</v>
      </c>
      <c r="D322" s="82">
        <f t="shared" si="4"/>
        <v>2577</v>
      </c>
    </row>
    <row r="323" spans="1:4" x14ac:dyDescent="0.2">
      <c r="A323" s="82">
        <v>2578</v>
      </c>
      <c r="B323" s="82" t="s">
        <v>607</v>
      </c>
      <c r="C323" s="83">
        <v>21491</v>
      </c>
      <c r="D323" s="82">
        <f t="shared" ref="D323:D326" si="5">IF(C323&gt;1000,A323,"")</f>
        <v>2578</v>
      </c>
    </row>
    <row r="324" spans="1:4" x14ac:dyDescent="0.2">
      <c r="A324" s="82">
        <v>2582</v>
      </c>
      <c r="B324" s="82" t="s">
        <v>618</v>
      </c>
      <c r="C324" s="83">
        <v>12101</v>
      </c>
      <c r="D324" s="82">
        <f t="shared" si="5"/>
        <v>2582</v>
      </c>
    </row>
    <row r="325" spans="1:4" x14ac:dyDescent="0.2">
      <c r="A325" s="82">
        <v>2583</v>
      </c>
      <c r="B325" s="82" t="s">
        <v>610</v>
      </c>
      <c r="C325" s="83">
        <v>16608</v>
      </c>
      <c r="D325" s="82">
        <f t="shared" si="5"/>
        <v>2583</v>
      </c>
    </row>
    <row r="326" spans="1:4" x14ac:dyDescent="0.2">
      <c r="A326" s="82">
        <v>2585</v>
      </c>
      <c r="B326" s="82" t="s">
        <v>611</v>
      </c>
      <c r="C326" s="83">
        <v>16555</v>
      </c>
      <c r="D326" s="82">
        <f t="shared" si="5"/>
        <v>2585</v>
      </c>
    </row>
  </sheetData>
  <autoFilter ref="A1:C326" xr:uid="{0AA9EF90-DFF1-4F5D-A177-581E366838E5}">
    <sortState xmlns:xlrd2="http://schemas.microsoft.com/office/spreadsheetml/2017/richdata2" ref="A2:C326">
      <sortCondition ref="A1:A3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5EEF7-D997-4430-BE52-982D6501DF46}">
  <dimension ref="A1:AD6886"/>
  <sheetViews>
    <sheetView topLeftCell="E5" workbookViewId="0">
      <selection activeCell="X36" sqref="X36"/>
    </sheetView>
  </sheetViews>
  <sheetFormatPr baseColWidth="10" defaultColWidth="9.1640625" defaultRowHeight="15" x14ac:dyDescent="0.2"/>
  <cols>
    <col min="1" max="1" width="9.1640625" style="89"/>
    <col min="2" max="2" width="26.33203125" style="89" customWidth="1"/>
    <col min="3" max="4" width="9.1640625" style="89"/>
    <col min="5" max="5" width="15.33203125" style="91" bestFit="1" customWidth="1"/>
    <col min="6" max="10" width="9.1640625" style="89"/>
    <col min="11" max="11" width="21" style="89" bestFit="1" customWidth="1"/>
    <col min="12" max="12" width="17" style="89" bestFit="1" customWidth="1"/>
    <col min="13" max="21" width="4" style="89" bestFit="1" customWidth="1"/>
    <col min="22" max="22" width="10.1640625" style="89" bestFit="1" customWidth="1"/>
    <col min="23" max="23" width="7" style="89" bestFit="1" customWidth="1"/>
    <col min="24" max="28" width="4" style="89" bestFit="1" customWidth="1"/>
    <col min="29" max="29" width="10.1640625" style="89" bestFit="1" customWidth="1"/>
    <col min="30" max="30" width="11.6640625" style="89" bestFit="1" customWidth="1"/>
    <col min="31" max="16384" width="9.1640625" style="89"/>
  </cols>
  <sheetData>
    <row r="1" spans="1:30" x14ac:dyDescent="0.2">
      <c r="A1" s="89" t="s">
        <v>679</v>
      </c>
      <c r="B1" s="89" t="s">
        <v>565</v>
      </c>
      <c r="C1" s="89" t="s">
        <v>680</v>
      </c>
      <c r="D1" s="89" t="s">
        <v>681</v>
      </c>
      <c r="E1" s="91" t="s">
        <v>682</v>
      </c>
      <c r="K1" s="76" t="s">
        <v>771</v>
      </c>
      <c r="L1" s="76" t="s">
        <v>674</v>
      </c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x14ac:dyDescent="0.2">
      <c r="A2" s="89">
        <v>1000</v>
      </c>
      <c r="B2" s="89" t="s">
        <v>48</v>
      </c>
      <c r="C2" s="89">
        <v>2019</v>
      </c>
      <c r="D2" s="89">
        <v>3</v>
      </c>
      <c r="E2" s="91">
        <v>2</v>
      </c>
      <c r="K2"/>
      <c r="L2">
        <v>2019</v>
      </c>
      <c r="M2"/>
      <c r="N2"/>
      <c r="O2"/>
      <c r="P2"/>
      <c r="Q2"/>
      <c r="R2"/>
      <c r="S2"/>
      <c r="T2"/>
      <c r="U2"/>
      <c r="V2" t="s">
        <v>769</v>
      </c>
      <c r="W2">
        <v>2020</v>
      </c>
      <c r="X2"/>
      <c r="Y2"/>
      <c r="Z2"/>
      <c r="AA2"/>
      <c r="AB2"/>
      <c r="AC2" t="s">
        <v>770</v>
      </c>
      <c r="AD2" t="s">
        <v>514</v>
      </c>
    </row>
    <row r="3" spans="1:30" x14ac:dyDescent="0.2">
      <c r="A3" s="89">
        <v>1000</v>
      </c>
      <c r="B3" s="89" t="s">
        <v>48</v>
      </c>
      <c r="C3" s="89">
        <v>2019</v>
      </c>
      <c r="D3" s="89">
        <v>4</v>
      </c>
      <c r="E3" s="91">
        <v>2</v>
      </c>
      <c r="K3" s="76" t="s">
        <v>513</v>
      </c>
      <c r="L3">
        <v>3</v>
      </c>
      <c r="M3">
        <v>4</v>
      </c>
      <c r="N3">
        <v>5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/>
      <c r="W3">
        <v>1</v>
      </c>
      <c r="X3">
        <v>2</v>
      </c>
      <c r="Y3">
        <v>3</v>
      </c>
      <c r="Z3">
        <v>4</v>
      </c>
      <c r="AA3">
        <v>5</v>
      </c>
      <c r="AB3">
        <v>6</v>
      </c>
      <c r="AC3"/>
      <c r="AD3"/>
    </row>
    <row r="4" spans="1:30" x14ac:dyDescent="0.2">
      <c r="A4" s="89">
        <v>1000</v>
      </c>
      <c r="B4" s="89" t="s">
        <v>48</v>
      </c>
      <c r="C4" s="89">
        <v>2019</v>
      </c>
      <c r="D4" s="89">
        <v>5</v>
      </c>
      <c r="E4" s="91">
        <v>1</v>
      </c>
      <c r="K4" s="90" t="s">
        <v>772</v>
      </c>
      <c r="L4" s="78">
        <v>1</v>
      </c>
      <c r="M4" s="78"/>
      <c r="N4" s="78"/>
      <c r="O4" s="78">
        <v>1</v>
      </c>
      <c r="P4" s="78"/>
      <c r="Q4" s="78">
        <v>1</v>
      </c>
      <c r="R4" s="78">
        <v>2</v>
      </c>
      <c r="S4" s="78">
        <v>2</v>
      </c>
      <c r="T4" s="78"/>
      <c r="U4" s="78"/>
      <c r="V4" s="78">
        <v>7</v>
      </c>
      <c r="W4" s="78">
        <v>4</v>
      </c>
      <c r="X4" s="78"/>
      <c r="Y4" s="78">
        <v>3</v>
      </c>
      <c r="Z4" s="78">
        <v>1</v>
      </c>
      <c r="AA4" s="78"/>
      <c r="AB4" s="78"/>
      <c r="AC4" s="78">
        <v>8</v>
      </c>
      <c r="AD4" s="78">
        <v>15</v>
      </c>
    </row>
    <row r="5" spans="1:30" x14ac:dyDescent="0.2">
      <c r="A5" s="89">
        <v>1000</v>
      </c>
      <c r="B5" s="89" t="s">
        <v>48</v>
      </c>
      <c r="C5" s="89">
        <v>2019</v>
      </c>
      <c r="D5" s="89">
        <v>6</v>
      </c>
      <c r="E5" s="91">
        <v>5</v>
      </c>
      <c r="K5" s="90" t="s">
        <v>773</v>
      </c>
      <c r="L5" s="78"/>
      <c r="M5" s="78"/>
      <c r="N5" s="78"/>
      <c r="O5" s="78">
        <v>1</v>
      </c>
      <c r="P5" s="78"/>
      <c r="Q5" s="78"/>
      <c r="R5" s="78">
        <v>1</v>
      </c>
      <c r="S5" s="78">
        <v>1</v>
      </c>
      <c r="T5" s="78">
        <v>1</v>
      </c>
      <c r="U5" s="78"/>
      <c r="V5" s="78">
        <v>4</v>
      </c>
      <c r="W5" s="78"/>
      <c r="X5" s="78"/>
      <c r="Y5" s="78">
        <v>1</v>
      </c>
      <c r="Z5" s="78">
        <v>2</v>
      </c>
      <c r="AA5" s="78">
        <v>1</v>
      </c>
      <c r="AB5" s="78"/>
      <c r="AC5" s="78">
        <v>4</v>
      </c>
      <c r="AD5" s="78">
        <v>8</v>
      </c>
    </row>
    <row r="6" spans="1:30" x14ac:dyDescent="0.2">
      <c r="A6" s="89">
        <v>1000</v>
      </c>
      <c r="B6" s="89" t="s">
        <v>48</v>
      </c>
      <c r="C6" s="89">
        <v>2019</v>
      </c>
      <c r="D6" s="89">
        <v>7</v>
      </c>
      <c r="E6" s="91">
        <v>1</v>
      </c>
      <c r="K6" s="90" t="s">
        <v>774</v>
      </c>
      <c r="L6" s="78"/>
      <c r="M6" s="78">
        <v>1</v>
      </c>
      <c r="N6" s="78">
        <v>1</v>
      </c>
      <c r="O6" s="78"/>
      <c r="P6" s="78">
        <v>1</v>
      </c>
      <c r="Q6" s="78"/>
      <c r="R6" s="78"/>
      <c r="S6" s="78">
        <v>1</v>
      </c>
      <c r="T6" s="78"/>
      <c r="U6" s="78"/>
      <c r="V6" s="78">
        <v>4</v>
      </c>
      <c r="W6" s="78"/>
      <c r="X6" s="78">
        <v>3</v>
      </c>
      <c r="Y6" s="78"/>
      <c r="Z6" s="78">
        <v>1</v>
      </c>
      <c r="AA6" s="78">
        <v>1</v>
      </c>
      <c r="AB6" s="78"/>
      <c r="AC6" s="78">
        <v>5</v>
      </c>
      <c r="AD6" s="78">
        <v>9</v>
      </c>
    </row>
    <row r="7" spans="1:30" x14ac:dyDescent="0.2">
      <c r="A7" s="89">
        <v>1000</v>
      </c>
      <c r="B7" s="89" t="s">
        <v>48</v>
      </c>
      <c r="C7" s="89">
        <v>2019</v>
      </c>
      <c r="D7" s="89">
        <v>8</v>
      </c>
      <c r="E7" s="91">
        <v>4</v>
      </c>
      <c r="K7" s="90" t="s">
        <v>775</v>
      </c>
      <c r="L7" s="78">
        <v>1</v>
      </c>
      <c r="M7" s="78"/>
      <c r="N7" s="78"/>
      <c r="O7" s="78">
        <v>1</v>
      </c>
      <c r="P7" s="78">
        <v>1</v>
      </c>
      <c r="Q7" s="78"/>
      <c r="R7" s="78">
        <v>1</v>
      </c>
      <c r="S7" s="78"/>
      <c r="T7" s="78">
        <v>1</v>
      </c>
      <c r="U7" s="78">
        <v>1</v>
      </c>
      <c r="V7" s="78">
        <v>6</v>
      </c>
      <c r="W7" s="78">
        <v>1</v>
      </c>
      <c r="X7" s="78"/>
      <c r="Y7" s="78"/>
      <c r="Z7" s="78">
        <v>1</v>
      </c>
      <c r="AA7" s="78">
        <v>2</v>
      </c>
      <c r="AB7" s="78"/>
      <c r="AC7" s="78">
        <v>4</v>
      </c>
      <c r="AD7" s="78">
        <v>10</v>
      </c>
    </row>
    <row r="8" spans="1:30" x14ac:dyDescent="0.2">
      <c r="A8" s="89">
        <v>1000</v>
      </c>
      <c r="B8" s="89" t="s">
        <v>48</v>
      </c>
      <c r="C8" s="89">
        <v>2019</v>
      </c>
      <c r="D8" s="89">
        <v>9</v>
      </c>
      <c r="E8" s="91">
        <v>1</v>
      </c>
      <c r="K8" s="90" t="s">
        <v>776</v>
      </c>
      <c r="L8" s="78">
        <v>1</v>
      </c>
      <c r="M8" s="78"/>
      <c r="N8" s="78">
        <v>2</v>
      </c>
      <c r="O8" s="78">
        <v>1</v>
      </c>
      <c r="P8" s="78"/>
      <c r="Q8" s="78">
        <v>3</v>
      </c>
      <c r="R8" s="78"/>
      <c r="S8" s="78">
        <v>4</v>
      </c>
      <c r="T8" s="78">
        <v>4</v>
      </c>
      <c r="U8" s="78">
        <v>2</v>
      </c>
      <c r="V8" s="78">
        <v>17</v>
      </c>
      <c r="W8" s="78">
        <v>2</v>
      </c>
      <c r="X8" s="78">
        <v>1</v>
      </c>
      <c r="Y8" s="78">
        <v>1</v>
      </c>
      <c r="Z8" s="78"/>
      <c r="AA8" s="78">
        <v>2</v>
      </c>
      <c r="AB8" s="78"/>
      <c r="AC8" s="78">
        <v>6</v>
      </c>
      <c r="AD8" s="78">
        <v>23</v>
      </c>
    </row>
    <row r="9" spans="1:30" x14ac:dyDescent="0.2">
      <c r="A9" s="89">
        <v>1000</v>
      </c>
      <c r="B9" s="89" t="s">
        <v>48</v>
      </c>
      <c r="C9" s="89">
        <v>2019</v>
      </c>
      <c r="D9" s="89">
        <v>10</v>
      </c>
      <c r="E9" s="91">
        <v>5</v>
      </c>
      <c r="K9" s="90" t="s">
        <v>777</v>
      </c>
      <c r="L9" s="78">
        <v>1</v>
      </c>
      <c r="M9" s="78">
        <v>5</v>
      </c>
      <c r="N9" s="78">
        <v>4</v>
      </c>
      <c r="O9" s="78">
        <v>4</v>
      </c>
      <c r="P9" s="78">
        <v>5</v>
      </c>
      <c r="Q9" s="78">
        <v>3</v>
      </c>
      <c r="R9" s="78">
        <v>2</v>
      </c>
      <c r="S9" s="78">
        <v>3</v>
      </c>
      <c r="T9" s="78">
        <v>6</v>
      </c>
      <c r="U9" s="78">
        <v>9</v>
      </c>
      <c r="V9" s="78">
        <v>42</v>
      </c>
      <c r="W9" s="78">
        <v>7</v>
      </c>
      <c r="X9" s="78">
        <v>4</v>
      </c>
      <c r="Y9" s="78">
        <v>2</v>
      </c>
      <c r="Z9" s="78">
        <v>2</v>
      </c>
      <c r="AA9" s="78">
        <v>2</v>
      </c>
      <c r="AB9" s="78"/>
      <c r="AC9" s="78">
        <v>17</v>
      </c>
      <c r="AD9" s="78">
        <v>59</v>
      </c>
    </row>
    <row r="10" spans="1:30" x14ac:dyDescent="0.2">
      <c r="A10" s="89">
        <v>1000</v>
      </c>
      <c r="B10" s="89" t="s">
        <v>48</v>
      </c>
      <c r="C10" s="89">
        <v>2019</v>
      </c>
      <c r="D10" s="89">
        <v>11</v>
      </c>
      <c r="E10" s="91">
        <v>9</v>
      </c>
      <c r="K10" s="90" t="s">
        <v>778</v>
      </c>
      <c r="L10" s="78"/>
      <c r="M10" s="78"/>
      <c r="N10" s="78"/>
      <c r="O10" s="78"/>
      <c r="P10" s="78"/>
      <c r="Q10" s="78"/>
      <c r="R10" s="78"/>
      <c r="S10" s="78"/>
      <c r="T10" s="78">
        <v>1</v>
      </c>
      <c r="U10" s="78"/>
      <c r="V10" s="78">
        <v>1</v>
      </c>
      <c r="W10" s="78"/>
      <c r="X10" s="78"/>
      <c r="Y10" s="78"/>
      <c r="Z10" s="78"/>
      <c r="AA10" s="78"/>
      <c r="AB10" s="78"/>
      <c r="AC10" s="78"/>
      <c r="AD10" s="78">
        <v>1</v>
      </c>
    </row>
    <row r="11" spans="1:30" x14ac:dyDescent="0.2">
      <c r="A11" s="89">
        <v>1000</v>
      </c>
      <c r="B11" s="89" t="s">
        <v>48</v>
      </c>
      <c r="C11" s="89">
        <v>2019</v>
      </c>
      <c r="D11" s="89">
        <v>12</v>
      </c>
      <c r="E11" s="91">
        <v>2</v>
      </c>
      <c r="K11" s="90" t="s">
        <v>779</v>
      </c>
      <c r="L11" s="78">
        <v>5</v>
      </c>
      <c r="M11" s="78">
        <v>2</v>
      </c>
      <c r="N11" s="78">
        <v>1</v>
      </c>
      <c r="O11" s="78">
        <v>3</v>
      </c>
      <c r="P11" s="78">
        <v>3</v>
      </c>
      <c r="Q11" s="78">
        <v>5</v>
      </c>
      <c r="R11" s="78">
        <v>6</v>
      </c>
      <c r="S11" s="78">
        <v>4</v>
      </c>
      <c r="T11" s="78">
        <v>3</v>
      </c>
      <c r="U11" s="78">
        <v>3</v>
      </c>
      <c r="V11" s="78">
        <v>35</v>
      </c>
      <c r="W11" s="78">
        <v>4</v>
      </c>
      <c r="X11" s="78">
        <v>7</v>
      </c>
      <c r="Y11" s="78">
        <v>8</v>
      </c>
      <c r="Z11" s="78">
        <v>7</v>
      </c>
      <c r="AA11" s="78">
        <v>4</v>
      </c>
      <c r="AB11" s="78"/>
      <c r="AC11" s="78">
        <v>30</v>
      </c>
      <c r="AD11" s="78">
        <v>65</v>
      </c>
    </row>
    <row r="12" spans="1:30" x14ac:dyDescent="0.2">
      <c r="A12" s="89">
        <v>1000</v>
      </c>
      <c r="B12" s="89" t="s">
        <v>48</v>
      </c>
      <c r="C12" s="89">
        <v>2020</v>
      </c>
      <c r="D12" s="89">
        <v>1</v>
      </c>
      <c r="E12" s="91">
        <v>4</v>
      </c>
      <c r="K12" s="90" t="s">
        <v>780</v>
      </c>
      <c r="L12" s="78"/>
      <c r="M12" s="78"/>
      <c r="N12" s="78"/>
      <c r="O12" s="78"/>
      <c r="P12" s="78"/>
      <c r="Q12" s="78"/>
      <c r="R12" s="78"/>
      <c r="S12" s="78">
        <v>1</v>
      </c>
      <c r="T12" s="78"/>
      <c r="U12" s="78"/>
      <c r="V12" s="78">
        <v>1</v>
      </c>
      <c r="W12" s="78"/>
      <c r="X12" s="78"/>
      <c r="Y12" s="78"/>
      <c r="Z12" s="78"/>
      <c r="AA12" s="78"/>
      <c r="AB12" s="78"/>
      <c r="AC12" s="78"/>
      <c r="AD12" s="78">
        <v>1</v>
      </c>
    </row>
    <row r="13" spans="1:30" x14ac:dyDescent="0.2">
      <c r="A13" s="89">
        <v>1000</v>
      </c>
      <c r="B13" s="89" t="s">
        <v>48</v>
      </c>
      <c r="C13" s="89">
        <v>2020</v>
      </c>
      <c r="D13" s="89">
        <v>2</v>
      </c>
      <c r="E13" s="91">
        <v>10</v>
      </c>
      <c r="K13" s="90" t="s">
        <v>781</v>
      </c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>
        <v>1</v>
      </c>
      <c r="AA13" s="78"/>
      <c r="AB13" s="78"/>
      <c r="AC13" s="78">
        <v>1</v>
      </c>
      <c r="AD13" s="78">
        <v>1</v>
      </c>
    </row>
    <row r="14" spans="1:30" x14ac:dyDescent="0.2">
      <c r="A14" s="89">
        <v>1000</v>
      </c>
      <c r="B14" s="89" t="s">
        <v>48</v>
      </c>
      <c r="C14" s="89">
        <v>2020</v>
      </c>
      <c r="D14" s="89">
        <v>4</v>
      </c>
      <c r="E14" s="91">
        <v>1</v>
      </c>
      <c r="K14" s="90" t="s">
        <v>782</v>
      </c>
      <c r="L14" s="78"/>
      <c r="M14" s="78"/>
      <c r="N14" s="78"/>
      <c r="O14" s="78"/>
      <c r="P14" s="78"/>
      <c r="Q14" s="78"/>
      <c r="R14" s="78"/>
      <c r="S14" s="78"/>
      <c r="T14" s="78"/>
      <c r="U14" s="78">
        <v>1</v>
      </c>
      <c r="V14" s="78">
        <v>1</v>
      </c>
      <c r="W14" s="78"/>
      <c r="X14" s="78"/>
      <c r="Y14" s="78"/>
      <c r="Z14" s="78"/>
      <c r="AA14" s="78">
        <v>1</v>
      </c>
      <c r="AB14" s="78"/>
      <c r="AC14" s="78">
        <v>1</v>
      </c>
      <c r="AD14" s="78">
        <v>2</v>
      </c>
    </row>
    <row r="15" spans="1:30" x14ac:dyDescent="0.2">
      <c r="A15" s="89">
        <v>1000</v>
      </c>
      <c r="B15" s="89" t="s">
        <v>48</v>
      </c>
      <c r="C15" s="89">
        <v>2020</v>
      </c>
      <c r="D15" s="89">
        <v>5</v>
      </c>
      <c r="E15" s="91">
        <v>1</v>
      </c>
      <c r="K15" s="90" t="s">
        <v>783</v>
      </c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>
        <v>1</v>
      </c>
      <c r="X15" s="78"/>
      <c r="Y15" s="78"/>
      <c r="Z15" s="78"/>
      <c r="AA15" s="78"/>
      <c r="AB15" s="78"/>
      <c r="AC15" s="78">
        <v>1</v>
      </c>
      <c r="AD15" s="78">
        <v>1</v>
      </c>
    </row>
    <row r="16" spans="1:30" x14ac:dyDescent="0.2">
      <c r="A16" s="89">
        <v>1001</v>
      </c>
      <c r="B16" s="89" t="s">
        <v>420</v>
      </c>
      <c r="C16" s="89">
        <v>2019</v>
      </c>
      <c r="D16" s="89">
        <v>3</v>
      </c>
      <c r="E16" s="91">
        <v>159</v>
      </c>
      <c r="K16" s="90" t="s">
        <v>784</v>
      </c>
      <c r="L16" s="78"/>
      <c r="M16" s="78"/>
      <c r="N16" s="78"/>
      <c r="O16" s="78"/>
      <c r="P16" s="78"/>
      <c r="Q16" s="78"/>
      <c r="R16" s="78">
        <v>1</v>
      </c>
      <c r="S16" s="78"/>
      <c r="T16" s="78"/>
      <c r="U16" s="78"/>
      <c r="V16" s="78">
        <v>1</v>
      </c>
      <c r="W16" s="78">
        <v>1</v>
      </c>
      <c r="X16" s="78"/>
      <c r="Y16" s="78">
        <v>1</v>
      </c>
      <c r="Z16" s="78">
        <v>1</v>
      </c>
      <c r="AA16" s="78"/>
      <c r="AB16" s="78"/>
      <c r="AC16" s="78">
        <v>3</v>
      </c>
      <c r="AD16" s="78">
        <v>4</v>
      </c>
    </row>
    <row r="17" spans="1:30" x14ac:dyDescent="0.2">
      <c r="A17" s="89">
        <v>1001</v>
      </c>
      <c r="B17" s="89" t="s">
        <v>420</v>
      </c>
      <c r="C17" s="89">
        <v>2019</v>
      </c>
      <c r="D17" s="89">
        <v>4</v>
      </c>
      <c r="E17" s="91">
        <v>114</v>
      </c>
      <c r="K17" s="90" t="s">
        <v>785</v>
      </c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>
        <v>1</v>
      </c>
      <c r="Z17" s="78"/>
      <c r="AA17" s="78">
        <v>1</v>
      </c>
      <c r="AB17" s="78"/>
      <c r="AC17" s="78">
        <v>2</v>
      </c>
      <c r="AD17" s="78">
        <v>2</v>
      </c>
    </row>
    <row r="18" spans="1:30" x14ac:dyDescent="0.2">
      <c r="A18" s="89">
        <v>1001</v>
      </c>
      <c r="B18" s="89" t="s">
        <v>420</v>
      </c>
      <c r="C18" s="89">
        <v>2019</v>
      </c>
      <c r="D18" s="89">
        <v>5</v>
      </c>
      <c r="E18" s="91">
        <v>130</v>
      </c>
      <c r="K18" s="90" t="s">
        <v>786</v>
      </c>
      <c r="L18" s="78"/>
      <c r="M18" s="78"/>
      <c r="N18" s="78"/>
      <c r="O18" s="78"/>
      <c r="P18" s="78">
        <v>1</v>
      </c>
      <c r="Q18" s="78">
        <v>1</v>
      </c>
      <c r="R18" s="78"/>
      <c r="S18" s="78"/>
      <c r="T18" s="78"/>
      <c r="U18" s="78"/>
      <c r="V18" s="78">
        <v>2</v>
      </c>
      <c r="W18" s="78"/>
      <c r="X18" s="78">
        <v>1</v>
      </c>
      <c r="Y18" s="78"/>
      <c r="Z18" s="78"/>
      <c r="AA18" s="78"/>
      <c r="AB18" s="78"/>
      <c r="AC18" s="78">
        <v>1</v>
      </c>
      <c r="AD18" s="78">
        <v>3</v>
      </c>
    </row>
    <row r="19" spans="1:30" x14ac:dyDescent="0.2">
      <c r="A19" s="89">
        <v>1001</v>
      </c>
      <c r="B19" s="89" t="s">
        <v>420</v>
      </c>
      <c r="C19" s="89">
        <v>2019</v>
      </c>
      <c r="D19" s="89">
        <v>6</v>
      </c>
      <c r="E19" s="91">
        <v>147</v>
      </c>
      <c r="K19" s="90" t="s">
        <v>787</v>
      </c>
      <c r="L19" s="78"/>
      <c r="M19" s="78"/>
      <c r="N19" s="78">
        <v>1</v>
      </c>
      <c r="O19" s="78"/>
      <c r="P19" s="78">
        <v>1</v>
      </c>
      <c r="Q19" s="78"/>
      <c r="R19" s="78"/>
      <c r="S19" s="78">
        <v>1</v>
      </c>
      <c r="T19" s="78">
        <v>1</v>
      </c>
      <c r="U19" s="78"/>
      <c r="V19" s="78">
        <v>4</v>
      </c>
      <c r="W19" s="78"/>
      <c r="X19" s="78">
        <v>1</v>
      </c>
      <c r="Y19" s="78"/>
      <c r="Z19" s="78"/>
      <c r="AA19" s="78"/>
      <c r="AB19" s="78"/>
      <c r="AC19" s="78">
        <v>1</v>
      </c>
      <c r="AD19" s="78">
        <v>5</v>
      </c>
    </row>
    <row r="20" spans="1:30" x14ac:dyDescent="0.2">
      <c r="A20" s="89">
        <v>1001</v>
      </c>
      <c r="B20" s="89" t="s">
        <v>420</v>
      </c>
      <c r="C20" s="89">
        <v>2019</v>
      </c>
      <c r="D20" s="89">
        <v>7</v>
      </c>
      <c r="E20" s="91">
        <v>128</v>
      </c>
      <c r="K20" s="90" t="s">
        <v>788</v>
      </c>
      <c r="L20" s="78">
        <v>6</v>
      </c>
      <c r="M20" s="78">
        <v>4</v>
      </c>
      <c r="N20" s="78">
        <v>7</v>
      </c>
      <c r="O20" s="78">
        <v>4</v>
      </c>
      <c r="P20" s="78">
        <v>6</v>
      </c>
      <c r="Q20" s="78">
        <v>6</v>
      </c>
      <c r="R20" s="78">
        <v>8</v>
      </c>
      <c r="S20" s="78">
        <v>7</v>
      </c>
      <c r="T20" s="78">
        <v>6</v>
      </c>
      <c r="U20" s="78">
        <v>9</v>
      </c>
      <c r="V20" s="78">
        <v>63</v>
      </c>
      <c r="W20" s="78">
        <v>7</v>
      </c>
      <c r="X20" s="78">
        <v>8</v>
      </c>
      <c r="Y20" s="78">
        <v>4</v>
      </c>
      <c r="Z20" s="78">
        <v>8</v>
      </c>
      <c r="AA20" s="78">
        <v>6</v>
      </c>
      <c r="AB20" s="78"/>
      <c r="AC20" s="78">
        <v>33</v>
      </c>
      <c r="AD20" s="78">
        <v>96</v>
      </c>
    </row>
    <row r="21" spans="1:30" x14ac:dyDescent="0.2">
      <c r="A21" s="89">
        <v>1001</v>
      </c>
      <c r="B21" s="89" t="s">
        <v>420</v>
      </c>
      <c r="C21" s="89">
        <v>2019</v>
      </c>
      <c r="D21" s="89">
        <v>8</v>
      </c>
      <c r="E21" s="91">
        <v>2</v>
      </c>
      <c r="K21" s="90" t="s">
        <v>789</v>
      </c>
      <c r="L21" s="78"/>
      <c r="M21" s="78">
        <v>1</v>
      </c>
      <c r="N21" s="78"/>
      <c r="O21" s="78"/>
      <c r="P21" s="78"/>
      <c r="Q21" s="78"/>
      <c r="R21" s="78">
        <v>1</v>
      </c>
      <c r="S21" s="78"/>
      <c r="T21" s="78"/>
      <c r="U21" s="78">
        <v>1</v>
      </c>
      <c r="V21" s="78">
        <v>3</v>
      </c>
      <c r="W21" s="78"/>
      <c r="X21" s="78"/>
      <c r="Y21" s="78"/>
      <c r="Z21" s="78"/>
      <c r="AA21" s="78"/>
      <c r="AB21" s="78"/>
      <c r="AC21" s="78"/>
      <c r="AD21" s="78">
        <v>3</v>
      </c>
    </row>
    <row r="22" spans="1:30" x14ac:dyDescent="0.2">
      <c r="A22" s="89">
        <v>1001</v>
      </c>
      <c r="B22" s="89" t="s">
        <v>420</v>
      </c>
      <c r="C22" s="89">
        <v>2019</v>
      </c>
      <c r="D22" s="89">
        <v>9</v>
      </c>
      <c r="E22" s="91">
        <v>4</v>
      </c>
      <c r="K22" s="90" t="s">
        <v>790</v>
      </c>
      <c r="L22" s="78">
        <v>1</v>
      </c>
      <c r="M22" s="78"/>
      <c r="N22" s="78"/>
      <c r="O22" s="78">
        <v>1</v>
      </c>
      <c r="P22" s="78"/>
      <c r="Q22" s="78">
        <v>2</v>
      </c>
      <c r="R22" s="78"/>
      <c r="S22" s="78"/>
      <c r="T22" s="78"/>
      <c r="U22" s="78"/>
      <c r="V22" s="78">
        <v>4</v>
      </c>
      <c r="W22" s="78"/>
      <c r="X22" s="78"/>
      <c r="Y22" s="78"/>
      <c r="Z22" s="78"/>
      <c r="AA22" s="78"/>
      <c r="AB22" s="78"/>
      <c r="AC22" s="78"/>
      <c r="AD22" s="78">
        <v>4</v>
      </c>
    </row>
    <row r="23" spans="1:30" x14ac:dyDescent="0.2">
      <c r="A23" s="89">
        <v>1001</v>
      </c>
      <c r="B23" s="89" t="s">
        <v>420</v>
      </c>
      <c r="C23" s="89">
        <v>2019</v>
      </c>
      <c r="D23" s="89">
        <v>10</v>
      </c>
      <c r="E23" s="91">
        <v>1</v>
      </c>
      <c r="K23" s="90" t="s">
        <v>791</v>
      </c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>
        <v>1</v>
      </c>
      <c r="X23" s="78"/>
      <c r="Y23" s="78"/>
      <c r="Z23" s="78"/>
      <c r="AA23" s="78"/>
      <c r="AB23" s="78"/>
      <c r="AC23" s="78">
        <v>1</v>
      </c>
      <c r="AD23" s="78">
        <v>1</v>
      </c>
    </row>
    <row r="24" spans="1:30" x14ac:dyDescent="0.2">
      <c r="A24" s="89">
        <v>1001</v>
      </c>
      <c r="B24" s="89" t="s">
        <v>420</v>
      </c>
      <c r="C24" s="89">
        <v>2019</v>
      </c>
      <c r="D24" s="89">
        <v>11</v>
      </c>
      <c r="E24" s="91">
        <v>1</v>
      </c>
      <c r="K24" s="90" t="s">
        <v>792</v>
      </c>
      <c r="L24" s="78"/>
      <c r="M24" s="78"/>
      <c r="N24" s="78"/>
      <c r="O24" s="78">
        <v>1</v>
      </c>
      <c r="P24" s="78"/>
      <c r="Q24" s="78"/>
      <c r="R24" s="78"/>
      <c r="S24" s="78">
        <v>1</v>
      </c>
      <c r="T24" s="78"/>
      <c r="U24" s="78"/>
      <c r="V24" s="78">
        <v>2</v>
      </c>
      <c r="W24" s="78"/>
      <c r="X24" s="78">
        <v>1</v>
      </c>
      <c r="Y24" s="78"/>
      <c r="Z24" s="78"/>
      <c r="AA24" s="78"/>
      <c r="AB24" s="78"/>
      <c r="AC24" s="78">
        <v>1</v>
      </c>
      <c r="AD24" s="78">
        <v>3</v>
      </c>
    </row>
    <row r="25" spans="1:30" x14ac:dyDescent="0.2">
      <c r="A25" s="89">
        <v>1001</v>
      </c>
      <c r="B25" s="89" t="s">
        <v>420</v>
      </c>
      <c r="C25" s="89">
        <v>2019</v>
      </c>
      <c r="D25" s="89">
        <v>12</v>
      </c>
      <c r="E25" s="91">
        <v>6</v>
      </c>
      <c r="K25" s="90" t="s">
        <v>793</v>
      </c>
      <c r="L25" s="78"/>
      <c r="M25" s="78"/>
      <c r="N25" s="78"/>
      <c r="O25" s="78"/>
      <c r="P25" s="78"/>
      <c r="Q25" s="78"/>
      <c r="R25" s="78">
        <v>1</v>
      </c>
      <c r="S25" s="78"/>
      <c r="T25" s="78"/>
      <c r="U25" s="78"/>
      <c r="V25" s="78">
        <v>1</v>
      </c>
      <c r="W25" s="78"/>
      <c r="X25" s="78"/>
      <c r="Y25" s="78"/>
      <c r="Z25" s="78"/>
      <c r="AA25" s="78"/>
      <c r="AB25" s="78"/>
      <c r="AC25" s="78"/>
      <c r="AD25" s="78">
        <v>1</v>
      </c>
    </row>
    <row r="26" spans="1:30" x14ac:dyDescent="0.2">
      <c r="A26" s="89">
        <v>1001</v>
      </c>
      <c r="B26" s="89" t="s">
        <v>420</v>
      </c>
      <c r="C26" s="89">
        <v>2020</v>
      </c>
      <c r="D26" s="89">
        <v>1</v>
      </c>
      <c r="E26" s="91">
        <v>1</v>
      </c>
      <c r="K26" s="90" t="s">
        <v>794</v>
      </c>
      <c r="L26" s="78"/>
      <c r="M26" s="78">
        <v>2</v>
      </c>
      <c r="N26" s="78"/>
      <c r="O26" s="78"/>
      <c r="P26" s="78"/>
      <c r="Q26" s="78"/>
      <c r="R26" s="78"/>
      <c r="S26" s="78"/>
      <c r="T26" s="78">
        <v>1</v>
      </c>
      <c r="U26" s="78"/>
      <c r="V26" s="78">
        <v>3</v>
      </c>
      <c r="W26" s="78"/>
      <c r="X26" s="78"/>
      <c r="Y26" s="78"/>
      <c r="Z26" s="78"/>
      <c r="AA26" s="78"/>
      <c r="AB26" s="78"/>
      <c r="AC26" s="78"/>
      <c r="AD26" s="78">
        <v>3</v>
      </c>
    </row>
    <row r="27" spans="1:30" x14ac:dyDescent="0.2">
      <c r="A27" s="89">
        <v>1001</v>
      </c>
      <c r="B27" s="89" t="s">
        <v>420</v>
      </c>
      <c r="C27" s="89">
        <v>2020</v>
      </c>
      <c r="D27" s="89">
        <v>2</v>
      </c>
      <c r="E27" s="91">
        <v>1</v>
      </c>
      <c r="K27" s="90" t="s">
        <v>795</v>
      </c>
      <c r="L27" s="78"/>
      <c r="M27" s="78"/>
      <c r="N27" s="78">
        <v>1</v>
      </c>
      <c r="O27" s="78"/>
      <c r="P27" s="78">
        <v>2</v>
      </c>
      <c r="Q27" s="78"/>
      <c r="R27" s="78"/>
      <c r="S27" s="78"/>
      <c r="T27" s="78">
        <v>1</v>
      </c>
      <c r="U27" s="78">
        <v>1</v>
      </c>
      <c r="V27" s="78">
        <v>5</v>
      </c>
      <c r="W27" s="78"/>
      <c r="X27" s="78"/>
      <c r="Y27" s="78"/>
      <c r="Z27" s="78"/>
      <c r="AA27" s="78"/>
      <c r="AB27" s="78"/>
      <c r="AC27" s="78"/>
      <c r="AD27" s="78">
        <v>5</v>
      </c>
    </row>
    <row r="28" spans="1:30" x14ac:dyDescent="0.2">
      <c r="A28" s="89">
        <v>1001</v>
      </c>
      <c r="B28" s="89" t="s">
        <v>420</v>
      </c>
      <c r="C28" s="89">
        <v>2020</v>
      </c>
      <c r="D28" s="89">
        <v>3</v>
      </c>
      <c r="E28" s="91">
        <v>1</v>
      </c>
      <c r="K28" s="90" t="s">
        <v>796</v>
      </c>
      <c r="L28" s="78">
        <v>1</v>
      </c>
      <c r="M28" s="78">
        <v>1</v>
      </c>
      <c r="N28" s="78">
        <v>1</v>
      </c>
      <c r="O28" s="78">
        <v>1</v>
      </c>
      <c r="P28" s="78">
        <v>1</v>
      </c>
      <c r="Q28" s="78"/>
      <c r="R28" s="78"/>
      <c r="S28" s="78"/>
      <c r="T28" s="78"/>
      <c r="U28" s="78">
        <v>1</v>
      </c>
      <c r="V28" s="78">
        <v>6</v>
      </c>
      <c r="W28" s="78"/>
      <c r="X28" s="78"/>
      <c r="Y28" s="78"/>
      <c r="Z28" s="78"/>
      <c r="AA28" s="78"/>
      <c r="AB28" s="78"/>
      <c r="AC28" s="78"/>
      <c r="AD28" s="78">
        <v>6</v>
      </c>
    </row>
    <row r="29" spans="1:30" x14ac:dyDescent="0.2">
      <c r="A29" s="89">
        <v>1001</v>
      </c>
      <c r="B29" s="89" t="s">
        <v>420</v>
      </c>
      <c r="C29" s="89">
        <v>2020</v>
      </c>
      <c r="D29" s="89">
        <v>4</v>
      </c>
      <c r="E29" s="91">
        <v>1</v>
      </c>
      <c r="K29" s="90" t="s">
        <v>797</v>
      </c>
      <c r="L29" s="78">
        <v>2</v>
      </c>
      <c r="M29" s="78"/>
      <c r="N29" s="78">
        <v>1</v>
      </c>
      <c r="O29" s="78"/>
      <c r="P29" s="78"/>
      <c r="Q29" s="78">
        <v>1</v>
      </c>
      <c r="R29" s="78"/>
      <c r="S29" s="78">
        <v>1</v>
      </c>
      <c r="T29" s="78">
        <v>1</v>
      </c>
      <c r="U29" s="78">
        <v>1</v>
      </c>
      <c r="V29" s="78">
        <v>7</v>
      </c>
      <c r="W29" s="78"/>
      <c r="X29" s="78"/>
      <c r="Y29" s="78"/>
      <c r="Z29" s="78">
        <v>1</v>
      </c>
      <c r="AA29" s="78"/>
      <c r="AB29" s="78"/>
      <c r="AC29" s="78">
        <v>1</v>
      </c>
      <c r="AD29" s="78">
        <v>8</v>
      </c>
    </row>
    <row r="30" spans="1:30" x14ac:dyDescent="0.2">
      <c r="A30" s="89">
        <v>1003</v>
      </c>
      <c r="B30" s="89" t="s">
        <v>344</v>
      </c>
      <c r="C30" s="89">
        <v>2019</v>
      </c>
      <c r="D30" s="89">
        <v>3</v>
      </c>
      <c r="E30" s="91">
        <v>26</v>
      </c>
      <c r="K30" s="90" t="s">
        <v>798</v>
      </c>
      <c r="L30" s="78">
        <v>19</v>
      </c>
      <c r="M30" s="78">
        <v>22</v>
      </c>
      <c r="N30" s="78">
        <v>18</v>
      </c>
      <c r="O30" s="78">
        <v>16</v>
      </c>
      <c r="P30" s="78">
        <v>18</v>
      </c>
      <c r="Q30" s="78">
        <v>17</v>
      </c>
      <c r="R30" s="78">
        <v>14</v>
      </c>
      <c r="S30" s="78">
        <v>15</v>
      </c>
      <c r="T30" s="78">
        <v>20</v>
      </c>
      <c r="U30" s="78">
        <v>11</v>
      </c>
      <c r="V30" s="78">
        <v>170</v>
      </c>
      <c r="W30" s="78">
        <v>15</v>
      </c>
      <c r="X30" s="78">
        <v>11</v>
      </c>
      <c r="Y30" s="78">
        <v>13</v>
      </c>
      <c r="Z30" s="78">
        <v>14</v>
      </c>
      <c r="AA30" s="78">
        <v>14</v>
      </c>
      <c r="AB30" s="78">
        <v>2</v>
      </c>
      <c r="AC30" s="78">
        <v>69</v>
      </c>
      <c r="AD30" s="78">
        <v>239</v>
      </c>
    </row>
    <row r="31" spans="1:30" x14ac:dyDescent="0.2">
      <c r="A31" s="89">
        <v>1003</v>
      </c>
      <c r="B31" s="89" t="s">
        <v>344</v>
      </c>
      <c r="C31" s="89">
        <v>2019</v>
      </c>
      <c r="D31" s="89">
        <v>4</v>
      </c>
      <c r="E31" s="91">
        <v>32</v>
      </c>
      <c r="K31" s="90" t="s">
        <v>799</v>
      </c>
      <c r="L31" s="78">
        <v>1</v>
      </c>
      <c r="M31" s="78">
        <v>2</v>
      </c>
      <c r="N31" s="78">
        <v>2</v>
      </c>
      <c r="O31" s="78">
        <v>2</v>
      </c>
      <c r="P31" s="78">
        <v>2</v>
      </c>
      <c r="Q31" s="78">
        <v>2</v>
      </c>
      <c r="R31" s="78">
        <v>2</v>
      </c>
      <c r="S31" s="78"/>
      <c r="T31" s="78">
        <v>1</v>
      </c>
      <c r="U31" s="78">
        <v>1</v>
      </c>
      <c r="V31" s="78">
        <v>15</v>
      </c>
      <c r="W31" s="78"/>
      <c r="X31" s="78"/>
      <c r="Y31" s="78">
        <v>1</v>
      </c>
      <c r="Z31" s="78"/>
      <c r="AA31" s="78">
        <v>1</v>
      </c>
      <c r="AB31" s="78"/>
      <c r="AC31" s="78">
        <v>2</v>
      </c>
      <c r="AD31" s="78">
        <v>17</v>
      </c>
    </row>
    <row r="32" spans="1:30" x14ac:dyDescent="0.2">
      <c r="A32" s="89">
        <v>1003</v>
      </c>
      <c r="B32" s="89" t="s">
        <v>344</v>
      </c>
      <c r="C32" s="89">
        <v>2019</v>
      </c>
      <c r="D32" s="89">
        <v>5</v>
      </c>
      <c r="E32" s="91">
        <v>45</v>
      </c>
      <c r="K32" s="90" t="s">
        <v>800</v>
      </c>
      <c r="L32" s="78">
        <v>232</v>
      </c>
      <c r="M32" s="78">
        <v>232</v>
      </c>
      <c r="N32" s="78">
        <v>232</v>
      </c>
      <c r="O32" s="78">
        <v>225</v>
      </c>
      <c r="P32" s="78">
        <v>222</v>
      </c>
      <c r="Q32" s="78">
        <v>225</v>
      </c>
      <c r="R32" s="78">
        <v>233</v>
      </c>
      <c r="S32" s="78">
        <v>231</v>
      </c>
      <c r="T32" s="78">
        <v>226</v>
      </c>
      <c r="U32" s="78">
        <v>225</v>
      </c>
      <c r="V32" s="78">
        <v>2283</v>
      </c>
      <c r="W32" s="78">
        <v>220</v>
      </c>
      <c r="X32" s="78">
        <v>223</v>
      </c>
      <c r="Y32" s="78">
        <v>222</v>
      </c>
      <c r="Z32" s="78">
        <v>220</v>
      </c>
      <c r="AA32" s="78">
        <v>213</v>
      </c>
      <c r="AB32" s="78">
        <v>200</v>
      </c>
      <c r="AC32" s="78">
        <v>1298</v>
      </c>
      <c r="AD32" s="78">
        <v>3581</v>
      </c>
    </row>
    <row r="33" spans="1:30" x14ac:dyDescent="0.2">
      <c r="A33" s="89">
        <v>1003</v>
      </c>
      <c r="B33" s="89" t="s">
        <v>344</v>
      </c>
      <c r="C33" s="89">
        <v>2019</v>
      </c>
      <c r="D33" s="89">
        <v>6</v>
      </c>
      <c r="E33" s="91">
        <v>33</v>
      </c>
      <c r="K33" s="90" t="s">
        <v>801</v>
      </c>
      <c r="L33" s="78">
        <v>147</v>
      </c>
      <c r="M33" s="78">
        <v>143</v>
      </c>
      <c r="N33" s="78">
        <v>148</v>
      </c>
      <c r="O33" s="78">
        <v>159</v>
      </c>
      <c r="P33" s="78">
        <v>154</v>
      </c>
      <c r="Q33" s="78">
        <v>162</v>
      </c>
      <c r="R33" s="78">
        <v>163</v>
      </c>
      <c r="S33" s="78">
        <v>170</v>
      </c>
      <c r="T33" s="78">
        <v>171</v>
      </c>
      <c r="U33" s="78">
        <v>179</v>
      </c>
      <c r="V33" s="78">
        <v>1596</v>
      </c>
      <c r="W33" s="78">
        <v>189</v>
      </c>
      <c r="X33" s="78">
        <v>183</v>
      </c>
      <c r="Y33" s="78">
        <v>195</v>
      </c>
      <c r="Z33" s="78">
        <v>205</v>
      </c>
      <c r="AA33" s="78">
        <v>207</v>
      </c>
      <c r="AB33" s="78">
        <v>134</v>
      </c>
      <c r="AC33" s="78">
        <v>1113</v>
      </c>
      <c r="AD33" s="78">
        <v>2709</v>
      </c>
    </row>
    <row r="34" spans="1:30" x14ac:dyDescent="0.2">
      <c r="A34" s="89">
        <v>1003</v>
      </c>
      <c r="B34" s="89" t="s">
        <v>344</v>
      </c>
      <c r="C34" s="89">
        <v>2019</v>
      </c>
      <c r="D34" s="89">
        <v>7</v>
      </c>
      <c r="E34" s="91">
        <v>10</v>
      </c>
      <c r="K34" s="90" t="s">
        <v>514</v>
      </c>
      <c r="L34" s="78">
        <v>418</v>
      </c>
      <c r="M34" s="78">
        <v>415</v>
      </c>
      <c r="N34" s="78">
        <v>419</v>
      </c>
      <c r="O34" s="78">
        <v>420</v>
      </c>
      <c r="P34" s="78">
        <v>417</v>
      </c>
      <c r="Q34" s="78">
        <v>428</v>
      </c>
      <c r="R34" s="78">
        <v>435</v>
      </c>
      <c r="S34" s="78">
        <v>442</v>
      </c>
      <c r="T34" s="78">
        <v>444</v>
      </c>
      <c r="U34" s="78">
        <v>445</v>
      </c>
      <c r="V34" s="78">
        <v>4283</v>
      </c>
      <c r="W34" s="78">
        <v>452</v>
      </c>
      <c r="X34" s="78">
        <v>443</v>
      </c>
      <c r="Y34" s="78">
        <v>452</v>
      </c>
      <c r="Z34" s="78">
        <v>464</v>
      </c>
      <c r="AA34" s="78">
        <v>455</v>
      </c>
      <c r="AB34" s="78">
        <v>336</v>
      </c>
      <c r="AC34" s="78">
        <v>2602</v>
      </c>
      <c r="AD34" s="78">
        <v>6885</v>
      </c>
    </row>
    <row r="35" spans="1:30" x14ac:dyDescent="0.2">
      <c r="A35" s="89">
        <v>1003</v>
      </c>
      <c r="B35" s="89" t="s">
        <v>344</v>
      </c>
      <c r="C35" s="89">
        <v>2019</v>
      </c>
      <c r="D35" s="89">
        <v>8</v>
      </c>
      <c r="E35" s="91">
        <v>23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x14ac:dyDescent="0.2">
      <c r="A36" s="89">
        <v>1003</v>
      </c>
      <c r="B36" s="89" t="s">
        <v>344</v>
      </c>
      <c r="C36" s="89">
        <v>2019</v>
      </c>
      <c r="D36" s="89">
        <v>9</v>
      </c>
      <c r="E36" s="91">
        <v>27</v>
      </c>
      <c r="K36"/>
      <c r="L36">
        <f t="shared" ref="L36:U36" si="0">L34-L33</f>
        <v>271</v>
      </c>
      <c r="M36">
        <f t="shared" si="0"/>
        <v>272</v>
      </c>
      <c r="N36">
        <f t="shared" si="0"/>
        <v>271</v>
      </c>
      <c r="O36">
        <f t="shared" si="0"/>
        <v>261</v>
      </c>
      <c r="P36">
        <f t="shared" si="0"/>
        <v>263</v>
      </c>
      <c r="Q36">
        <f t="shared" si="0"/>
        <v>266</v>
      </c>
      <c r="R36">
        <f t="shared" si="0"/>
        <v>272</v>
      </c>
      <c r="S36">
        <f t="shared" si="0"/>
        <v>272</v>
      </c>
      <c r="T36">
        <f t="shared" si="0"/>
        <v>273</v>
      </c>
      <c r="U36">
        <f t="shared" si="0"/>
        <v>266</v>
      </c>
      <c r="V36"/>
      <c r="W36">
        <f t="shared" ref="W36:AB36" si="1">W34-W33</f>
        <v>263</v>
      </c>
      <c r="X36">
        <f t="shared" si="1"/>
        <v>260</v>
      </c>
      <c r="Y36">
        <f t="shared" si="1"/>
        <v>257</v>
      </c>
      <c r="Z36">
        <f t="shared" si="1"/>
        <v>259</v>
      </c>
      <c r="AA36">
        <f t="shared" si="1"/>
        <v>248</v>
      </c>
      <c r="AB36">
        <f t="shared" si="1"/>
        <v>202</v>
      </c>
      <c r="AC36"/>
      <c r="AD36"/>
    </row>
    <row r="37" spans="1:30" x14ac:dyDescent="0.2">
      <c r="A37" s="89">
        <v>1003</v>
      </c>
      <c r="B37" s="89" t="s">
        <v>344</v>
      </c>
      <c r="C37" s="89">
        <v>2019</v>
      </c>
      <c r="D37" s="89">
        <v>10</v>
      </c>
      <c r="E37" s="91">
        <v>21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x14ac:dyDescent="0.2">
      <c r="A38" s="89">
        <v>1003</v>
      </c>
      <c r="B38" s="89" t="s">
        <v>344</v>
      </c>
      <c r="C38" s="89">
        <v>2019</v>
      </c>
      <c r="D38" s="89">
        <v>11</v>
      </c>
      <c r="E38" s="91">
        <v>12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x14ac:dyDescent="0.2">
      <c r="A39" s="89">
        <v>1003</v>
      </c>
      <c r="B39" s="89" t="s">
        <v>344</v>
      </c>
      <c r="C39" s="89">
        <v>2019</v>
      </c>
      <c r="D39" s="89">
        <v>12</v>
      </c>
      <c r="E39" s="91">
        <v>16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x14ac:dyDescent="0.2">
      <c r="A40" s="89">
        <v>1003</v>
      </c>
      <c r="B40" s="89" t="s">
        <v>344</v>
      </c>
      <c r="C40" s="89">
        <v>2020</v>
      </c>
      <c r="D40" s="89">
        <v>1</v>
      </c>
      <c r="E40" s="91">
        <v>27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x14ac:dyDescent="0.2">
      <c r="A41" s="89">
        <v>1003</v>
      </c>
      <c r="B41" s="89" t="s">
        <v>344</v>
      </c>
      <c r="C41" s="89">
        <v>2020</v>
      </c>
      <c r="D41" s="89">
        <v>2</v>
      </c>
      <c r="E41" s="91">
        <v>21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x14ac:dyDescent="0.2">
      <c r="A42" s="89">
        <v>1003</v>
      </c>
      <c r="B42" s="89" t="s">
        <v>344</v>
      </c>
      <c r="C42" s="89">
        <v>2020</v>
      </c>
      <c r="D42" s="89">
        <v>3</v>
      </c>
      <c r="E42" s="91">
        <v>30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x14ac:dyDescent="0.2">
      <c r="A43" s="89">
        <v>1003</v>
      </c>
      <c r="B43" s="89" t="s">
        <v>344</v>
      </c>
      <c r="C43" s="89">
        <v>2020</v>
      </c>
      <c r="D43" s="89">
        <v>4</v>
      </c>
      <c r="E43" s="91">
        <v>18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x14ac:dyDescent="0.2">
      <c r="A44" s="89">
        <v>1006</v>
      </c>
      <c r="B44" s="89" t="s">
        <v>361</v>
      </c>
      <c r="C44" s="89">
        <v>2019</v>
      </c>
      <c r="D44" s="89">
        <v>3</v>
      </c>
      <c r="E44" s="91">
        <v>1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x14ac:dyDescent="0.2">
      <c r="A45" s="89">
        <v>1006</v>
      </c>
      <c r="B45" s="89" t="s">
        <v>361</v>
      </c>
      <c r="C45" s="89">
        <v>2019</v>
      </c>
      <c r="D45" s="89">
        <v>4</v>
      </c>
      <c r="E45" s="91">
        <v>3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x14ac:dyDescent="0.2">
      <c r="A46" s="89">
        <v>1006</v>
      </c>
      <c r="B46" s="89" t="s">
        <v>361</v>
      </c>
      <c r="C46" s="89">
        <v>2019</v>
      </c>
      <c r="D46" s="89">
        <v>5</v>
      </c>
      <c r="E46" s="91">
        <v>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x14ac:dyDescent="0.2">
      <c r="A47" s="89">
        <v>1006</v>
      </c>
      <c r="B47" s="89" t="s">
        <v>361</v>
      </c>
      <c r="C47" s="89">
        <v>2019</v>
      </c>
      <c r="D47" s="89">
        <v>6</v>
      </c>
      <c r="E47" s="91">
        <v>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x14ac:dyDescent="0.2">
      <c r="A48" s="89">
        <v>1006</v>
      </c>
      <c r="B48" s="89" t="s">
        <v>361</v>
      </c>
      <c r="C48" s="89">
        <v>2019</v>
      </c>
      <c r="D48" s="89">
        <v>7</v>
      </c>
      <c r="E48" s="91">
        <v>1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x14ac:dyDescent="0.2">
      <c r="A49" s="89">
        <v>1006</v>
      </c>
      <c r="B49" s="89" t="s">
        <v>361</v>
      </c>
      <c r="C49" s="89">
        <v>2019</v>
      </c>
      <c r="D49" s="89">
        <v>8</v>
      </c>
      <c r="E49" s="91">
        <v>4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x14ac:dyDescent="0.2">
      <c r="A50" s="89">
        <v>1006</v>
      </c>
      <c r="B50" s="89" t="s">
        <v>361</v>
      </c>
      <c r="C50" s="89">
        <v>2019</v>
      </c>
      <c r="D50" s="89">
        <v>10</v>
      </c>
      <c r="E50" s="91">
        <v>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x14ac:dyDescent="0.2">
      <c r="A51" s="89">
        <v>1006</v>
      </c>
      <c r="B51" s="89" t="s">
        <v>361</v>
      </c>
      <c r="C51" s="89">
        <v>2019</v>
      </c>
      <c r="D51" s="89">
        <v>11</v>
      </c>
      <c r="E51" s="91">
        <v>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x14ac:dyDescent="0.2">
      <c r="A52" s="89">
        <v>1006</v>
      </c>
      <c r="B52" s="89" t="s">
        <v>361</v>
      </c>
      <c r="C52" s="89">
        <v>2020</v>
      </c>
      <c r="D52" s="89">
        <v>4</v>
      </c>
      <c r="E52" s="91">
        <v>1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x14ac:dyDescent="0.2">
      <c r="A53" s="89">
        <v>1007</v>
      </c>
      <c r="B53" s="89" t="s">
        <v>340</v>
      </c>
      <c r="C53" s="89">
        <v>2020</v>
      </c>
      <c r="D53" s="89">
        <v>1</v>
      </c>
      <c r="E53" s="91">
        <v>3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x14ac:dyDescent="0.2">
      <c r="A54" s="89">
        <v>1007</v>
      </c>
      <c r="B54" s="89" t="s">
        <v>340</v>
      </c>
      <c r="C54" s="89">
        <v>2020</v>
      </c>
      <c r="D54" s="89">
        <v>2</v>
      </c>
      <c r="E54" s="91">
        <v>1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x14ac:dyDescent="0.2">
      <c r="A55" s="89">
        <v>1007</v>
      </c>
      <c r="B55" s="89" t="s">
        <v>340</v>
      </c>
      <c r="C55" s="89">
        <v>2020</v>
      </c>
      <c r="D55" s="89">
        <v>3</v>
      </c>
      <c r="E55" s="91">
        <v>3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x14ac:dyDescent="0.2">
      <c r="A56" s="89">
        <v>1007</v>
      </c>
      <c r="B56" s="89" t="s">
        <v>340</v>
      </c>
      <c r="C56" s="89">
        <v>2020</v>
      </c>
      <c r="D56" s="89">
        <v>5</v>
      </c>
      <c r="E56" s="91">
        <v>2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x14ac:dyDescent="0.2">
      <c r="A57" s="89">
        <v>1008</v>
      </c>
      <c r="B57" s="89" t="s">
        <v>342</v>
      </c>
      <c r="C57" s="89">
        <v>2020</v>
      </c>
      <c r="D57" s="89">
        <v>1</v>
      </c>
      <c r="E57" s="91">
        <v>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x14ac:dyDescent="0.2">
      <c r="A58" s="89">
        <v>1011</v>
      </c>
      <c r="B58" s="89" t="s">
        <v>240</v>
      </c>
      <c r="C58" s="89">
        <v>2019</v>
      </c>
      <c r="D58" s="89">
        <v>3</v>
      </c>
      <c r="E58" s="91">
        <v>19010715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x14ac:dyDescent="0.2">
      <c r="A59" s="89">
        <v>1011</v>
      </c>
      <c r="B59" s="89" t="s">
        <v>240</v>
      </c>
      <c r="C59" s="89">
        <v>2019</v>
      </c>
      <c r="D59" s="89">
        <v>4</v>
      </c>
      <c r="E59" s="91">
        <v>23506031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x14ac:dyDescent="0.2">
      <c r="A60" s="89">
        <v>1011</v>
      </c>
      <c r="B60" s="89" t="s">
        <v>240</v>
      </c>
      <c r="C60" s="89">
        <v>2019</v>
      </c>
      <c r="D60" s="89">
        <v>5</v>
      </c>
      <c r="E60" s="91">
        <v>22643195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x14ac:dyDescent="0.2">
      <c r="A61" s="89">
        <v>1011</v>
      </c>
      <c r="B61" s="89" t="s">
        <v>240</v>
      </c>
      <c r="C61" s="89">
        <v>2019</v>
      </c>
      <c r="D61" s="89">
        <v>6</v>
      </c>
      <c r="E61" s="91">
        <v>18718206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x14ac:dyDescent="0.2">
      <c r="A62" s="89">
        <v>1011</v>
      </c>
      <c r="B62" s="89" t="s">
        <v>240</v>
      </c>
      <c r="C62" s="89">
        <v>2019</v>
      </c>
      <c r="D62" s="89">
        <v>7</v>
      </c>
      <c r="E62" s="91">
        <v>14903363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x14ac:dyDescent="0.2">
      <c r="A63" s="89">
        <v>1011</v>
      </c>
      <c r="B63" s="89" t="s">
        <v>240</v>
      </c>
      <c r="C63" s="89">
        <v>2019</v>
      </c>
      <c r="D63" s="89">
        <v>8</v>
      </c>
      <c r="E63" s="91">
        <v>249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x14ac:dyDescent="0.2">
      <c r="A64" s="89">
        <v>1011</v>
      </c>
      <c r="B64" s="89" t="s">
        <v>240</v>
      </c>
      <c r="C64" s="89">
        <v>2019</v>
      </c>
      <c r="D64" s="89">
        <v>9</v>
      </c>
      <c r="E64" s="91">
        <v>69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x14ac:dyDescent="0.2">
      <c r="A65" s="89">
        <v>1011</v>
      </c>
      <c r="B65" s="89" t="s">
        <v>240</v>
      </c>
      <c r="C65" s="89">
        <v>2019</v>
      </c>
      <c r="D65" s="89">
        <v>10</v>
      </c>
      <c r="E65" s="91">
        <v>47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x14ac:dyDescent="0.2">
      <c r="A66" s="89">
        <v>1011</v>
      </c>
      <c r="B66" s="89" t="s">
        <v>240</v>
      </c>
      <c r="C66" s="89">
        <v>2019</v>
      </c>
      <c r="D66" s="89">
        <v>11</v>
      </c>
      <c r="E66" s="91">
        <v>72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x14ac:dyDescent="0.2">
      <c r="A67" s="89">
        <v>1011</v>
      </c>
      <c r="B67" s="89" t="s">
        <v>240</v>
      </c>
      <c r="C67" s="89">
        <v>2019</v>
      </c>
      <c r="D67" s="89">
        <v>12</v>
      </c>
      <c r="E67" s="91">
        <v>40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x14ac:dyDescent="0.2">
      <c r="A68" s="89">
        <v>1011</v>
      </c>
      <c r="B68" s="89" t="s">
        <v>240</v>
      </c>
      <c r="C68" s="89">
        <v>2020</v>
      </c>
      <c r="D68" s="89">
        <v>1</v>
      </c>
      <c r="E68" s="91">
        <v>47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x14ac:dyDescent="0.2">
      <c r="A69" s="89">
        <v>1011</v>
      </c>
      <c r="B69" s="89" t="s">
        <v>240</v>
      </c>
      <c r="C69" s="89">
        <v>2020</v>
      </c>
      <c r="D69" s="89">
        <v>2</v>
      </c>
      <c r="E69" s="91">
        <v>22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x14ac:dyDescent="0.2">
      <c r="A70" s="89">
        <v>1011</v>
      </c>
      <c r="B70" s="89" t="s">
        <v>240</v>
      </c>
      <c r="C70" s="89">
        <v>2020</v>
      </c>
      <c r="D70" s="89">
        <v>3</v>
      </c>
      <c r="E70" s="91">
        <v>57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x14ac:dyDescent="0.2">
      <c r="A71" s="89">
        <v>1011</v>
      </c>
      <c r="B71" s="89" t="s">
        <v>240</v>
      </c>
      <c r="C71" s="89">
        <v>2020</v>
      </c>
      <c r="D71" s="89">
        <v>4</v>
      </c>
      <c r="E71" s="91">
        <v>6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x14ac:dyDescent="0.2">
      <c r="A72" s="89">
        <v>1011</v>
      </c>
      <c r="B72" s="89" t="s">
        <v>240</v>
      </c>
      <c r="C72" s="89">
        <v>2020</v>
      </c>
      <c r="D72" s="89">
        <v>5</v>
      </c>
      <c r="E72" s="91">
        <v>28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x14ac:dyDescent="0.2">
      <c r="A73" s="89">
        <v>1013</v>
      </c>
      <c r="B73" s="89" t="s">
        <v>276</v>
      </c>
      <c r="C73" s="89">
        <v>2019</v>
      </c>
      <c r="D73" s="89">
        <v>3</v>
      </c>
      <c r="E73" s="91">
        <v>771054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x14ac:dyDescent="0.2">
      <c r="A74" s="89">
        <v>1013</v>
      </c>
      <c r="B74" s="89" t="s">
        <v>276</v>
      </c>
      <c r="C74" s="89">
        <v>2019</v>
      </c>
      <c r="D74" s="89">
        <v>4</v>
      </c>
      <c r="E74" s="91">
        <v>852154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x14ac:dyDescent="0.2">
      <c r="A75" s="89">
        <v>1013</v>
      </c>
      <c r="B75" s="89" t="s">
        <v>276</v>
      </c>
      <c r="C75" s="89">
        <v>2019</v>
      </c>
      <c r="D75" s="89">
        <v>5</v>
      </c>
      <c r="E75" s="91">
        <v>1038622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x14ac:dyDescent="0.2">
      <c r="A76" s="89">
        <v>1013</v>
      </c>
      <c r="B76" s="89" t="s">
        <v>276</v>
      </c>
      <c r="C76" s="89">
        <v>2019</v>
      </c>
      <c r="D76" s="89">
        <v>6</v>
      </c>
      <c r="E76" s="91">
        <v>764252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x14ac:dyDescent="0.2">
      <c r="A77" s="89">
        <v>1013</v>
      </c>
      <c r="B77" s="89" t="s">
        <v>276</v>
      </c>
      <c r="C77" s="89">
        <v>2019</v>
      </c>
      <c r="D77" s="89">
        <v>7</v>
      </c>
      <c r="E77" s="91">
        <v>967338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x14ac:dyDescent="0.2">
      <c r="A78" s="89">
        <v>1013</v>
      </c>
      <c r="B78" s="89" t="s">
        <v>276</v>
      </c>
      <c r="C78" s="89">
        <v>2019</v>
      </c>
      <c r="D78" s="89">
        <v>8</v>
      </c>
      <c r="E78" s="91">
        <v>678851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x14ac:dyDescent="0.2">
      <c r="A79" s="89">
        <v>1013</v>
      </c>
      <c r="B79" s="89" t="s">
        <v>276</v>
      </c>
      <c r="C79" s="89">
        <v>2019</v>
      </c>
      <c r="D79" s="89">
        <v>9</v>
      </c>
      <c r="E79" s="91">
        <v>718437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x14ac:dyDescent="0.2">
      <c r="A80" s="89">
        <v>1013</v>
      </c>
      <c r="B80" s="89" t="s">
        <v>276</v>
      </c>
      <c r="C80" s="89">
        <v>2019</v>
      </c>
      <c r="D80" s="89">
        <v>10</v>
      </c>
      <c r="E80" s="91">
        <v>563508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x14ac:dyDescent="0.2">
      <c r="A81" s="89">
        <v>1013</v>
      </c>
      <c r="B81" s="89" t="s">
        <v>276</v>
      </c>
      <c r="C81" s="89">
        <v>2019</v>
      </c>
      <c r="D81" s="89">
        <v>11</v>
      </c>
      <c r="E81" s="91">
        <v>774267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x14ac:dyDescent="0.2">
      <c r="A82" s="89">
        <v>1013</v>
      </c>
      <c r="B82" s="89" t="s">
        <v>276</v>
      </c>
      <c r="C82" s="89">
        <v>2019</v>
      </c>
      <c r="D82" s="89">
        <v>12</v>
      </c>
      <c r="E82" s="91">
        <v>753004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x14ac:dyDescent="0.2">
      <c r="A83" s="89">
        <v>1013</v>
      </c>
      <c r="B83" s="89" t="s">
        <v>276</v>
      </c>
      <c r="C83" s="89">
        <v>2020</v>
      </c>
      <c r="D83" s="89">
        <v>1</v>
      </c>
      <c r="E83" s="91">
        <v>515250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x14ac:dyDescent="0.2">
      <c r="A84" s="89">
        <v>1013</v>
      </c>
      <c r="B84" s="89" t="s">
        <v>276</v>
      </c>
      <c r="C84" s="89">
        <v>2020</v>
      </c>
      <c r="D84" s="89">
        <v>2</v>
      </c>
      <c r="E84" s="91">
        <v>420842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x14ac:dyDescent="0.2">
      <c r="A85" s="89">
        <v>1013</v>
      </c>
      <c r="B85" s="89" t="s">
        <v>276</v>
      </c>
      <c r="C85" s="89">
        <v>2020</v>
      </c>
      <c r="D85" s="89">
        <v>3</v>
      </c>
      <c r="E85" s="91">
        <v>285405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x14ac:dyDescent="0.2">
      <c r="A86" s="89">
        <v>1013</v>
      </c>
      <c r="B86" s="89" t="s">
        <v>276</v>
      </c>
      <c r="C86" s="89">
        <v>2020</v>
      </c>
      <c r="D86" s="89">
        <v>4</v>
      </c>
      <c r="E86" s="91">
        <v>369716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x14ac:dyDescent="0.2">
      <c r="A87" s="89">
        <v>1013</v>
      </c>
      <c r="B87" s="89" t="s">
        <v>276</v>
      </c>
      <c r="C87" s="89">
        <v>2020</v>
      </c>
      <c r="D87" s="89">
        <v>5</v>
      </c>
      <c r="E87" s="91">
        <v>239551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x14ac:dyDescent="0.2">
      <c r="A88" s="89">
        <v>1013</v>
      </c>
      <c r="B88" s="89" t="s">
        <v>276</v>
      </c>
      <c r="C88" s="89">
        <v>2020</v>
      </c>
      <c r="D88" s="89">
        <v>6</v>
      </c>
      <c r="E88" s="91">
        <v>35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x14ac:dyDescent="0.2">
      <c r="A89" s="89">
        <v>1014</v>
      </c>
      <c r="B89" s="89" t="s">
        <v>55</v>
      </c>
      <c r="C89" s="89">
        <v>2019</v>
      </c>
      <c r="D89" s="89">
        <v>3</v>
      </c>
      <c r="E89" s="91">
        <v>202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x14ac:dyDescent="0.2">
      <c r="A90" s="89">
        <v>1014</v>
      </c>
      <c r="B90" s="89" t="s">
        <v>55</v>
      </c>
      <c r="C90" s="89">
        <v>2019</v>
      </c>
      <c r="D90" s="89">
        <v>4</v>
      </c>
      <c r="E90" s="91">
        <v>153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x14ac:dyDescent="0.2">
      <c r="A91" s="89">
        <v>1014</v>
      </c>
      <c r="B91" s="89" t="s">
        <v>55</v>
      </c>
      <c r="C91" s="89">
        <v>2019</v>
      </c>
      <c r="D91" s="89">
        <v>5</v>
      </c>
      <c r="E91" s="91">
        <v>199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x14ac:dyDescent="0.2">
      <c r="A92" s="89">
        <v>1014</v>
      </c>
      <c r="B92" s="89" t="s">
        <v>55</v>
      </c>
      <c r="C92" s="89">
        <v>2019</v>
      </c>
      <c r="D92" s="89">
        <v>6</v>
      </c>
      <c r="E92" s="91">
        <v>171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x14ac:dyDescent="0.2">
      <c r="A93" s="89">
        <v>1014</v>
      </c>
      <c r="B93" s="89" t="s">
        <v>55</v>
      </c>
      <c r="C93" s="89">
        <v>2019</v>
      </c>
      <c r="D93" s="89">
        <v>7</v>
      </c>
      <c r="E93" s="91">
        <v>149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x14ac:dyDescent="0.2">
      <c r="A94" s="89">
        <v>1014</v>
      </c>
      <c r="B94" s="89" t="s">
        <v>55</v>
      </c>
      <c r="C94" s="89">
        <v>2019</v>
      </c>
      <c r="D94" s="89">
        <v>8</v>
      </c>
      <c r="E94" s="91">
        <v>73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x14ac:dyDescent="0.2">
      <c r="A95" s="89">
        <v>1014</v>
      </c>
      <c r="B95" s="89" t="s">
        <v>55</v>
      </c>
      <c r="C95" s="89">
        <v>2019</v>
      </c>
      <c r="D95" s="89">
        <v>9</v>
      </c>
      <c r="E95" s="91">
        <v>52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x14ac:dyDescent="0.2">
      <c r="A96" s="89">
        <v>1014</v>
      </c>
      <c r="B96" s="89" t="s">
        <v>55</v>
      </c>
      <c r="C96" s="89">
        <v>2019</v>
      </c>
      <c r="D96" s="89">
        <v>10</v>
      </c>
      <c r="E96" s="91">
        <v>49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x14ac:dyDescent="0.2">
      <c r="A97" s="89">
        <v>1014</v>
      </c>
      <c r="B97" s="89" t="s">
        <v>55</v>
      </c>
      <c r="C97" s="89">
        <v>2019</v>
      </c>
      <c r="D97" s="89">
        <v>11</v>
      </c>
      <c r="E97" s="91">
        <v>68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x14ac:dyDescent="0.2">
      <c r="A98" s="89">
        <v>1014</v>
      </c>
      <c r="B98" s="89" t="s">
        <v>55</v>
      </c>
      <c r="C98" s="89">
        <v>2019</v>
      </c>
      <c r="D98" s="89">
        <v>12</v>
      </c>
      <c r="E98" s="91">
        <v>17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x14ac:dyDescent="0.2">
      <c r="A99" s="89">
        <v>1014</v>
      </c>
      <c r="B99" s="89" t="s">
        <v>55</v>
      </c>
      <c r="C99" s="89">
        <v>2020</v>
      </c>
      <c r="D99" s="89">
        <v>1</v>
      </c>
      <c r="E99" s="91">
        <v>63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x14ac:dyDescent="0.2">
      <c r="A100" s="89">
        <v>1014</v>
      </c>
      <c r="B100" s="89" t="s">
        <v>55</v>
      </c>
      <c r="C100" s="89">
        <v>2020</v>
      </c>
      <c r="D100" s="89">
        <v>2</v>
      </c>
      <c r="E100" s="91">
        <v>67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x14ac:dyDescent="0.2">
      <c r="A101" s="89">
        <v>1014</v>
      </c>
      <c r="B101" s="89" t="s">
        <v>55</v>
      </c>
      <c r="C101" s="89">
        <v>2020</v>
      </c>
      <c r="D101" s="89">
        <v>3</v>
      </c>
      <c r="E101" s="91">
        <v>80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x14ac:dyDescent="0.2">
      <c r="A102" s="89">
        <v>1014</v>
      </c>
      <c r="B102" s="89" t="s">
        <v>55</v>
      </c>
      <c r="C102" s="89">
        <v>2020</v>
      </c>
      <c r="D102" s="89">
        <v>4</v>
      </c>
      <c r="E102" s="91">
        <v>211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x14ac:dyDescent="0.2">
      <c r="A103" s="89">
        <v>1014</v>
      </c>
      <c r="B103" s="89" t="s">
        <v>55</v>
      </c>
      <c r="C103" s="89">
        <v>2020</v>
      </c>
      <c r="D103" s="89">
        <v>5</v>
      </c>
      <c r="E103" s="91">
        <v>11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x14ac:dyDescent="0.2">
      <c r="A104" s="89">
        <v>1015</v>
      </c>
      <c r="B104" s="89" t="s">
        <v>299</v>
      </c>
      <c r="C104" s="89">
        <v>2019</v>
      </c>
      <c r="D104" s="89">
        <v>8</v>
      </c>
      <c r="E104" s="91">
        <v>8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x14ac:dyDescent="0.2">
      <c r="A105" s="89">
        <v>1015</v>
      </c>
      <c r="B105" s="89" t="s">
        <v>299</v>
      </c>
      <c r="C105" s="89">
        <v>2019</v>
      </c>
      <c r="D105" s="89">
        <v>9</v>
      </c>
      <c r="E105" s="91">
        <v>35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x14ac:dyDescent="0.2">
      <c r="A106" s="89">
        <v>1015</v>
      </c>
      <c r="B106" s="89" t="s">
        <v>299</v>
      </c>
      <c r="C106" s="89">
        <v>2019</v>
      </c>
      <c r="D106" s="89">
        <v>10</v>
      </c>
      <c r="E106" s="91">
        <v>23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x14ac:dyDescent="0.2">
      <c r="A107" s="89">
        <v>1015</v>
      </c>
      <c r="B107" s="89" t="s">
        <v>299</v>
      </c>
      <c r="C107" s="89">
        <v>2019</v>
      </c>
      <c r="D107" s="89">
        <v>11</v>
      </c>
      <c r="E107" s="91">
        <v>22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x14ac:dyDescent="0.2">
      <c r="A108" s="89">
        <v>1015</v>
      </c>
      <c r="B108" s="89" t="s">
        <v>299</v>
      </c>
      <c r="C108" s="89">
        <v>2020</v>
      </c>
      <c r="D108" s="89">
        <v>1</v>
      </c>
      <c r="E108" s="91">
        <v>5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x14ac:dyDescent="0.2">
      <c r="A109" s="89">
        <v>1016</v>
      </c>
      <c r="B109" s="89" t="s">
        <v>406</v>
      </c>
      <c r="C109" s="89">
        <v>2019</v>
      </c>
      <c r="D109" s="89">
        <v>3</v>
      </c>
      <c r="E109" s="91">
        <v>4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x14ac:dyDescent="0.2">
      <c r="A110" s="89">
        <v>1016</v>
      </c>
      <c r="B110" s="89" t="s">
        <v>406</v>
      </c>
      <c r="C110" s="89">
        <v>2019</v>
      </c>
      <c r="D110" s="89">
        <v>4</v>
      </c>
      <c r="E110" s="91">
        <v>2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x14ac:dyDescent="0.2">
      <c r="A111" s="89">
        <v>1016</v>
      </c>
      <c r="B111" s="89" t="s">
        <v>406</v>
      </c>
      <c r="C111" s="89">
        <v>2019</v>
      </c>
      <c r="D111" s="89">
        <v>6</v>
      </c>
      <c r="E111" s="91">
        <v>4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x14ac:dyDescent="0.2">
      <c r="A112" s="89">
        <v>1016</v>
      </c>
      <c r="B112" s="89" t="s">
        <v>406</v>
      </c>
      <c r="C112" s="89">
        <v>2019</v>
      </c>
      <c r="D112" s="89">
        <v>7</v>
      </c>
      <c r="E112" s="91">
        <v>8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x14ac:dyDescent="0.2">
      <c r="A113" s="89">
        <v>1016</v>
      </c>
      <c r="B113" s="89" t="s">
        <v>406</v>
      </c>
      <c r="C113" s="89">
        <v>2019</v>
      </c>
      <c r="D113" s="89">
        <v>8</v>
      </c>
      <c r="E113" s="91">
        <v>1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x14ac:dyDescent="0.2">
      <c r="A114" s="89">
        <v>1016</v>
      </c>
      <c r="B114" s="89" t="s">
        <v>406</v>
      </c>
      <c r="C114" s="89">
        <v>2019</v>
      </c>
      <c r="D114" s="89">
        <v>9</v>
      </c>
      <c r="E114" s="91">
        <v>4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x14ac:dyDescent="0.2">
      <c r="A115" s="89">
        <v>1016</v>
      </c>
      <c r="B115" s="89" t="s">
        <v>406</v>
      </c>
      <c r="C115" s="89">
        <v>2019</v>
      </c>
      <c r="D115" s="89">
        <v>10</v>
      </c>
      <c r="E115" s="91">
        <v>10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x14ac:dyDescent="0.2">
      <c r="A116" s="89">
        <v>1021</v>
      </c>
      <c r="B116" s="89" t="s">
        <v>148</v>
      </c>
      <c r="C116" s="89">
        <v>2019</v>
      </c>
      <c r="D116" s="89">
        <v>7</v>
      </c>
      <c r="E116" s="91">
        <v>1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x14ac:dyDescent="0.2">
      <c r="A117" s="89">
        <v>1022</v>
      </c>
      <c r="B117" s="89" t="s">
        <v>266</v>
      </c>
      <c r="C117" s="89">
        <v>2019</v>
      </c>
      <c r="D117" s="89">
        <v>3</v>
      </c>
      <c r="E117" s="91">
        <v>6367479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x14ac:dyDescent="0.2">
      <c r="A118" s="89">
        <v>1022</v>
      </c>
      <c r="B118" s="89" t="s">
        <v>266</v>
      </c>
      <c r="C118" s="89">
        <v>2019</v>
      </c>
      <c r="D118" s="89">
        <v>4</v>
      </c>
      <c r="E118" s="91">
        <v>7732906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x14ac:dyDescent="0.2">
      <c r="A119" s="89">
        <v>1022</v>
      </c>
      <c r="B119" s="89" t="s">
        <v>266</v>
      </c>
      <c r="C119" s="89">
        <v>2019</v>
      </c>
      <c r="D119" s="89">
        <v>5</v>
      </c>
      <c r="E119" s="91">
        <v>7833071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x14ac:dyDescent="0.2">
      <c r="A120" s="89">
        <v>1022</v>
      </c>
      <c r="B120" s="89" t="s">
        <v>266</v>
      </c>
      <c r="C120" s="89">
        <v>2019</v>
      </c>
      <c r="D120" s="89">
        <v>6</v>
      </c>
      <c r="E120" s="91">
        <v>7435730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x14ac:dyDescent="0.2">
      <c r="A121" s="89">
        <v>1022</v>
      </c>
      <c r="B121" s="89" t="s">
        <v>266</v>
      </c>
      <c r="C121" s="89">
        <v>2019</v>
      </c>
      <c r="D121" s="89">
        <v>7</v>
      </c>
      <c r="E121" s="91">
        <v>9719508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x14ac:dyDescent="0.2">
      <c r="A122" s="89">
        <v>1022</v>
      </c>
      <c r="B122" s="89" t="s">
        <v>266</v>
      </c>
      <c r="C122" s="89">
        <v>2019</v>
      </c>
      <c r="D122" s="89">
        <v>8</v>
      </c>
      <c r="E122" s="91">
        <v>7218853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x14ac:dyDescent="0.2">
      <c r="A123" s="89">
        <v>1022</v>
      </c>
      <c r="B123" s="89" t="s">
        <v>266</v>
      </c>
      <c r="C123" s="89">
        <v>2019</v>
      </c>
      <c r="D123" s="89">
        <v>9</v>
      </c>
      <c r="E123" s="91">
        <v>7634217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x14ac:dyDescent="0.2">
      <c r="A124" s="89">
        <v>1022</v>
      </c>
      <c r="B124" s="89" t="s">
        <v>266</v>
      </c>
      <c r="C124" s="89">
        <v>2019</v>
      </c>
      <c r="D124" s="89">
        <v>10</v>
      </c>
      <c r="E124" s="91">
        <v>8625073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x14ac:dyDescent="0.2">
      <c r="A125" s="89">
        <v>1022</v>
      </c>
      <c r="B125" s="89" t="s">
        <v>266</v>
      </c>
      <c r="C125" s="89">
        <v>2019</v>
      </c>
      <c r="D125" s="89">
        <v>11</v>
      </c>
      <c r="E125" s="91">
        <v>7221674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x14ac:dyDescent="0.2">
      <c r="A126" s="89">
        <v>1022</v>
      </c>
      <c r="B126" s="89" t="s">
        <v>266</v>
      </c>
      <c r="C126" s="89">
        <v>2019</v>
      </c>
      <c r="D126" s="89">
        <v>12</v>
      </c>
      <c r="E126" s="91">
        <v>4811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x14ac:dyDescent="0.2">
      <c r="A127" s="89">
        <v>1022</v>
      </c>
      <c r="B127" s="89" t="s">
        <v>266</v>
      </c>
      <c r="C127" s="89">
        <v>2020</v>
      </c>
      <c r="D127" s="89">
        <v>1</v>
      </c>
      <c r="E127" s="91">
        <v>5662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x14ac:dyDescent="0.2">
      <c r="A128" s="89">
        <v>1022</v>
      </c>
      <c r="B128" s="89" t="s">
        <v>266</v>
      </c>
      <c r="C128" s="89">
        <v>2020</v>
      </c>
      <c r="D128" s="89">
        <v>2</v>
      </c>
      <c r="E128" s="91">
        <v>4276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x14ac:dyDescent="0.2">
      <c r="A129" s="89">
        <v>1022</v>
      </c>
      <c r="B129" s="89" t="s">
        <v>266</v>
      </c>
      <c r="C129" s="89">
        <v>2020</v>
      </c>
      <c r="D129" s="89">
        <v>3</v>
      </c>
      <c r="E129" s="91">
        <v>3926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x14ac:dyDescent="0.2">
      <c r="A130" s="89">
        <v>1022</v>
      </c>
      <c r="B130" s="89" t="s">
        <v>266</v>
      </c>
      <c r="C130" s="89">
        <v>2020</v>
      </c>
      <c r="D130" s="89">
        <v>4</v>
      </c>
      <c r="E130" s="91">
        <v>3165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x14ac:dyDescent="0.2">
      <c r="A131" s="89">
        <v>1022</v>
      </c>
      <c r="B131" s="89" t="s">
        <v>266</v>
      </c>
      <c r="C131" s="89">
        <v>2020</v>
      </c>
      <c r="D131" s="89">
        <v>5</v>
      </c>
      <c r="E131" s="91">
        <v>2629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x14ac:dyDescent="0.2">
      <c r="A132" s="89">
        <v>1022</v>
      </c>
      <c r="B132" s="89" t="s">
        <v>266</v>
      </c>
      <c r="C132" s="89">
        <v>2020</v>
      </c>
      <c r="D132" s="89">
        <v>6</v>
      </c>
      <c r="E132" s="91">
        <v>182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x14ac:dyDescent="0.2">
      <c r="A133" s="89">
        <v>1024</v>
      </c>
      <c r="B133" s="89" t="s">
        <v>206</v>
      </c>
      <c r="C133" s="89">
        <v>2019</v>
      </c>
      <c r="D133" s="89">
        <v>3</v>
      </c>
      <c r="E133" s="91">
        <v>17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x14ac:dyDescent="0.2">
      <c r="A134" s="89">
        <v>1024</v>
      </c>
      <c r="B134" s="89" t="s">
        <v>206</v>
      </c>
      <c r="C134" s="89">
        <v>2019</v>
      </c>
      <c r="D134" s="89">
        <v>4</v>
      </c>
      <c r="E134" s="91">
        <v>5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x14ac:dyDescent="0.2">
      <c r="A135" s="89">
        <v>1024</v>
      </c>
      <c r="B135" s="89" t="s">
        <v>206</v>
      </c>
      <c r="C135" s="89">
        <v>2019</v>
      </c>
      <c r="D135" s="89">
        <v>5</v>
      </c>
      <c r="E135" s="91">
        <v>8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x14ac:dyDescent="0.2">
      <c r="A136" s="89">
        <v>1024</v>
      </c>
      <c r="B136" s="89" t="s">
        <v>206</v>
      </c>
      <c r="C136" s="89">
        <v>2019</v>
      </c>
      <c r="D136" s="89">
        <v>6</v>
      </c>
      <c r="E136" s="91">
        <v>5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x14ac:dyDescent="0.2">
      <c r="A137" s="89">
        <v>1024</v>
      </c>
      <c r="B137" s="89" t="s">
        <v>206</v>
      </c>
      <c r="C137" s="89">
        <v>2019</v>
      </c>
      <c r="D137" s="89">
        <v>7</v>
      </c>
      <c r="E137" s="91">
        <v>3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x14ac:dyDescent="0.2">
      <c r="A138" s="89">
        <v>1024</v>
      </c>
      <c r="B138" s="89" t="s">
        <v>206</v>
      </c>
      <c r="C138" s="89">
        <v>2019</v>
      </c>
      <c r="D138" s="89">
        <v>8</v>
      </c>
      <c r="E138" s="91">
        <v>3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x14ac:dyDescent="0.2">
      <c r="A139" s="89">
        <v>1024</v>
      </c>
      <c r="B139" s="89" t="s">
        <v>206</v>
      </c>
      <c r="C139" s="89">
        <v>2019</v>
      </c>
      <c r="D139" s="89">
        <v>9</v>
      </c>
      <c r="E139" s="91">
        <v>4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x14ac:dyDescent="0.2">
      <c r="A140" s="89">
        <v>1024</v>
      </c>
      <c r="B140" s="89" t="s">
        <v>206</v>
      </c>
      <c r="C140" s="89">
        <v>2019</v>
      </c>
      <c r="D140" s="89">
        <v>10</v>
      </c>
      <c r="E140" s="91">
        <v>3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x14ac:dyDescent="0.2">
      <c r="A141" s="89">
        <v>1024</v>
      </c>
      <c r="B141" s="89" t="s">
        <v>206</v>
      </c>
      <c r="C141" s="89">
        <v>2019</v>
      </c>
      <c r="D141" s="89">
        <v>11</v>
      </c>
      <c r="E141" s="91">
        <v>4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x14ac:dyDescent="0.2">
      <c r="A142" s="89">
        <v>1024</v>
      </c>
      <c r="B142" s="89" t="s">
        <v>206</v>
      </c>
      <c r="C142" s="89">
        <v>2019</v>
      </c>
      <c r="D142" s="89">
        <v>12</v>
      </c>
      <c r="E142" s="91">
        <v>2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x14ac:dyDescent="0.2">
      <c r="A143" s="89">
        <v>1024</v>
      </c>
      <c r="B143" s="89" t="s">
        <v>206</v>
      </c>
      <c r="C143" s="89">
        <v>2020</v>
      </c>
      <c r="D143" s="89">
        <v>1</v>
      </c>
      <c r="E143" s="91">
        <v>2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x14ac:dyDescent="0.2">
      <c r="A144" s="89">
        <v>1024</v>
      </c>
      <c r="B144" s="89" t="s">
        <v>206</v>
      </c>
      <c r="C144" s="89">
        <v>2020</v>
      </c>
      <c r="D144" s="89">
        <v>2</v>
      </c>
      <c r="E144" s="91">
        <v>2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x14ac:dyDescent="0.2">
      <c r="A145" s="89">
        <v>1024</v>
      </c>
      <c r="B145" s="89" t="s">
        <v>206</v>
      </c>
      <c r="C145" s="89">
        <v>2020</v>
      </c>
      <c r="D145" s="89">
        <v>3</v>
      </c>
      <c r="E145" s="91">
        <v>3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x14ac:dyDescent="0.2">
      <c r="A146" s="89">
        <v>1024</v>
      </c>
      <c r="B146" s="89" t="s">
        <v>206</v>
      </c>
      <c r="C146" s="89">
        <v>2020</v>
      </c>
      <c r="D146" s="89">
        <v>4</v>
      </c>
      <c r="E146" s="91">
        <v>3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x14ac:dyDescent="0.2">
      <c r="A147" s="89">
        <v>1024</v>
      </c>
      <c r="B147" s="89" t="s">
        <v>206</v>
      </c>
      <c r="C147" s="89">
        <v>2020</v>
      </c>
      <c r="D147" s="89">
        <v>6</v>
      </c>
      <c r="E147" s="91">
        <v>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x14ac:dyDescent="0.2">
      <c r="A148" s="89">
        <v>1026</v>
      </c>
      <c r="B148" s="89" t="s">
        <v>664</v>
      </c>
      <c r="C148" s="89">
        <v>2019</v>
      </c>
      <c r="D148" s="89">
        <v>3</v>
      </c>
      <c r="E148" s="91">
        <v>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x14ac:dyDescent="0.2">
      <c r="A149" s="89">
        <v>1026</v>
      </c>
      <c r="B149" s="89" t="s">
        <v>664</v>
      </c>
      <c r="C149" s="89">
        <v>2019</v>
      </c>
      <c r="D149" s="89">
        <v>4</v>
      </c>
      <c r="E149" s="91">
        <v>2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x14ac:dyDescent="0.2">
      <c r="A150" s="89">
        <v>1026</v>
      </c>
      <c r="B150" s="89" t="s">
        <v>664</v>
      </c>
      <c r="C150" s="89">
        <v>2019</v>
      </c>
      <c r="D150" s="89">
        <v>6</v>
      </c>
      <c r="E150" s="91">
        <v>3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x14ac:dyDescent="0.2">
      <c r="A151" s="89">
        <v>1026</v>
      </c>
      <c r="B151" s="89" t="s">
        <v>664</v>
      </c>
      <c r="C151" s="89">
        <v>2019</v>
      </c>
      <c r="D151" s="89">
        <v>7</v>
      </c>
      <c r="E151" s="91">
        <v>3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x14ac:dyDescent="0.2">
      <c r="A152" s="89">
        <v>1026</v>
      </c>
      <c r="B152" s="89" t="s">
        <v>664</v>
      </c>
      <c r="C152" s="89">
        <v>2019</v>
      </c>
      <c r="D152" s="89">
        <v>8</v>
      </c>
      <c r="E152" s="91">
        <v>16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x14ac:dyDescent="0.2">
      <c r="A153" s="89">
        <v>1026</v>
      </c>
      <c r="B153" s="89" t="s">
        <v>664</v>
      </c>
      <c r="C153" s="89">
        <v>2019</v>
      </c>
      <c r="D153" s="89">
        <v>9</v>
      </c>
      <c r="E153" s="91">
        <v>86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x14ac:dyDescent="0.2">
      <c r="A154" s="89">
        <v>1026</v>
      </c>
      <c r="B154" s="89" t="s">
        <v>664</v>
      </c>
      <c r="C154" s="89">
        <v>2019</v>
      </c>
      <c r="D154" s="89">
        <v>10</v>
      </c>
      <c r="E154" s="91">
        <v>17655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x14ac:dyDescent="0.2">
      <c r="A155" s="89">
        <v>1026</v>
      </c>
      <c r="B155" s="89" t="s">
        <v>664</v>
      </c>
      <c r="C155" s="89">
        <v>2019</v>
      </c>
      <c r="D155" s="89">
        <v>11</v>
      </c>
      <c r="E155" s="91">
        <v>96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x14ac:dyDescent="0.2">
      <c r="A156" s="89">
        <v>1026</v>
      </c>
      <c r="B156" s="89" t="s">
        <v>664</v>
      </c>
      <c r="C156" s="89">
        <v>2019</v>
      </c>
      <c r="D156" s="89">
        <v>12</v>
      </c>
      <c r="E156" s="91">
        <v>56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x14ac:dyDescent="0.2">
      <c r="A157" s="89">
        <v>1026</v>
      </c>
      <c r="B157" s="89" t="s">
        <v>664</v>
      </c>
      <c r="C157" s="89">
        <v>2020</v>
      </c>
      <c r="D157" s="89">
        <v>1</v>
      </c>
      <c r="E157" s="91">
        <v>43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x14ac:dyDescent="0.2">
      <c r="A158" s="89">
        <v>1026</v>
      </c>
      <c r="B158" s="89" t="s">
        <v>664</v>
      </c>
      <c r="C158" s="89">
        <v>2020</v>
      </c>
      <c r="D158" s="89">
        <v>2</v>
      </c>
      <c r="E158" s="91">
        <v>17577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x14ac:dyDescent="0.2">
      <c r="A159" s="89">
        <v>1026</v>
      </c>
      <c r="B159" s="89" t="s">
        <v>664</v>
      </c>
      <c r="C159" s="89">
        <v>2020</v>
      </c>
      <c r="D159" s="89">
        <v>3</v>
      </c>
      <c r="E159" s="91">
        <v>47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x14ac:dyDescent="0.2">
      <c r="A160" s="89">
        <v>1026</v>
      </c>
      <c r="B160" s="89" t="s">
        <v>664</v>
      </c>
      <c r="C160" s="89">
        <v>2020</v>
      </c>
      <c r="D160" s="89">
        <v>4</v>
      </c>
      <c r="E160" s="91">
        <v>29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x14ac:dyDescent="0.2">
      <c r="A161" s="89">
        <v>1026</v>
      </c>
      <c r="B161" s="89" t="s">
        <v>664</v>
      </c>
      <c r="C161" s="89">
        <v>2020</v>
      </c>
      <c r="D161" s="89">
        <v>5</v>
      </c>
      <c r="E161" s="91">
        <v>57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x14ac:dyDescent="0.2">
      <c r="A162" s="89">
        <v>1027</v>
      </c>
      <c r="B162" s="89" t="s">
        <v>667</v>
      </c>
      <c r="C162" s="89">
        <v>2019</v>
      </c>
      <c r="D162" s="89">
        <v>3</v>
      </c>
      <c r="E162" s="91">
        <v>5391692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x14ac:dyDescent="0.2">
      <c r="A163" s="89">
        <v>1027</v>
      </c>
      <c r="B163" s="89" t="s">
        <v>667</v>
      </c>
      <c r="C163" s="89">
        <v>2019</v>
      </c>
      <c r="D163" s="89">
        <v>4</v>
      </c>
      <c r="E163" s="91">
        <v>4015394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x14ac:dyDescent="0.2">
      <c r="A164" s="89">
        <v>1027</v>
      </c>
      <c r="B164" s="89" t="s">
        <v>667</v>
      </c>
      <c r="C164" s="89">
        <v>2019</v>
      </c>
      <c r="D164" s="89">
        <v>5</v>
      </c>
      <c r="E164" s="91">
        <v>4212999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x14ac:dyDescent="0.2">
      <c r="A165" s="89">
        <v>1027</v>
      </c>
      <c r="B165" s="89" t="s">
        <v>667</v>
      </c>
      <c r="C165" s="89">
        <v>2019</v>
      </c>
      <c r="D165" s="89">
        <v>6</v>
      </c>
      <c r="E165" s="91">
        <v>3560369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x14ac:dyDescent="0.2">
      <c r="A166" s="89">
        <v>1027</v>
      </c>
      <c r="B166" s="89" t="s">
        <v>667</v>
      </c>
      <c r="C166" s="89">
        <v>2019</v>
      </c>
      <c r="D166" s="89">
        <v>7</v>
      </c>
      <c r="E166" s="91">
        <v>5028081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x14ac:dyDescent="0.2">
      <c r="A167" s="89">
        <v>1027</v>
      </c>
      <c r="B167" s="89" t="s">
        <v>667</v>
      </c>
      <c r="C167" s="89">
        <v>2019</v>
      </c>
      <c r="D167" s="89">
        <v>8</v>
      </c>
      <c r="E167" s="91">
        <v>3939315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x14ac:dyDescent="0.2">
      <c r="A168" s="89">
        <v>1027</v>
      </c>
      <c r="B168" s="89" t="s">
        <v>667</v>
      </c>
      <c r="C168" s="89">
        <v>2019</v>
      </c>
      <c r="D168" s="89">
        <v>9</v>
      </c>
      <c r="E168" s="91">
        <v>5453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x14ac:dyDescent="0.2">
      <c r="A169" s="89">
        <v>1027</v>
      </c>
      <c r="B169" s="89" t="s">
        <v>667</v>
      </c>
      <c r="C169" s="89">
        <v>2019</v>
      </c>
      <c r="D169" s="89">
        <v>10</v>
      </c>
      <c r="E169" s="91">
        <v>656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x14ac:dyDescent="0.2">
      <c r="A170" s="89">
        <v>1027</v>
      </c>
      <c r="B170" s="89" t="s">
        <v>667</v>
      </c>
      <c r="C170" s="89">
        <v>2019</v>
      </c>
      <c r="D170" s="89">
        <v>11</v>
      </c>
      <c r="E170" s="91">
        <v>108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x14ac:dyDescent="0.2">
      <c r="A171" s="89">
        <v>1027</v>
      </c>
      <c r="B171" s="89" t="s">
        <v>667</v>
      </c>
      <c r="C171" s="89">
        <v>2019</v>
      </c>
      <c r="D171" s="89">
        <v>12</v>
      </c>
      <c r="E171" s="91">
        <v>47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x14ac:dyDescent="0.2">
      <c r="A172" s="89">
        <v>1027</v>
      </c>
      <c r="B172" s="89" t="s">
        <v>667</v>
      </c>
      <c r="C172" s="89">
        <v>2020</v>
      </c>
      <c r="D172" s="89">
        <v>1</v>
      </c>
      <c r="E172" s="91">
        <v>50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x14ac:dyDescent="0.2">
      <c r="A173" s="89">
        <v>1027</v>
      </c>
      <c r="B173" s="89" t="s">
        <v>667</v>
      </c>
      <c r="C173" s="89">
        <v>2020</v>
      </c>
      <c r="D173" s="89">
        <v>2</v>
      </c>
      <c r="E173" s="91">
        <v>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x14ac:dyDescent="0.2">
      <c r="A174" s="89">
        <v>1027</v>
      </c>
      <c r="B174" s="89" t="s">
        <v>667</v>
      </c>
      <c r="C174" s="89">
        <v>2020</v>
      </c>
      <c r="D174" s="89">
        <v>3</v>
      </c>
      <c r="E174" s="91">
        <v>25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x14ac:dyDescent="0.2">
      <c r="A175" s="89">
        <v>1027</v>
      </c>
      <c r="B175" s="89" t="s">
        <v>667</v>
      </c>
      <c r="C175" s="89">
        <v>2020</v>
      </c>
      <c r="D175" s="89">
        <v>4</v>
      </c>
      <c r="E175" s="91">
        <v>22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x14ac:dyDescent="0.2">
      <c r="A176" s="89">
        <v>1027</v>
      </c>
      <c r="B176" s="89" t="s">
        <v>667</v>
      </c>
      <c r="C176" s="89">
        <v>2020</v>
      </c>
      <c r="D176" s="89">
        <v>5</v>
      </c>
      <c r="E176" s="91">
        <v>14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x14ac:dyDescent="0.2">
      <c r="A177" s="89">
        <v>1027</v>
      </c>
      <c r="B177" s="89" t="s">
        <v>667</v>
      </c>
      <c r="C177" s="89">
        <v>2020</v>
      </c>
      <c r="D177" s="89">
        <v>6</v>
      </c>
      <c r="E177" s="91">
        <v>2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x14ac:dyDescent="0.2">
      <c r="A178" s="89">
        <v>1028</v>
      </c>
      <c r="B178" s="89" t="s">
        <v>114</v>
      </c>
      <c r="C178" s="89">
        <v>2019</v>
      </c>
      <c r="D178" s="89">
        <v>9</v>
      </c>
      <c r="E178" s="91">
        <v>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x14ac:dyDescent="0.2">
      <c r="A179" s="89">
        <v>1028</v>
      </c>
      <c r="B179" s="89" t="s">
        <v>114</v>
      </c>
      <c r="C179" s="89">
        <v>2019</v>
      </c>
      <c r="D179" s="89">
        <v>10</v>
      </c>
      <c r="E179" s="91">
        <v>1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x14ac:dyDescent="0.2">
      <c r="A180" s="89">
        <v>1028</v>
      </c>
      <c r="B180" s="89" t="s">
        <v>114</v>
      </c>
      <c r="C180" s="89">
        <v>2020</v>
      </c>
      <c r="D180" s="89">
        <v>2</v>
      </c>
      <c r="E180" s="91">
        <v>1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x14ac:dyDescent="0.2">
      <c r="A181" s="89">
        <v>1028</v>
      </c>
      <c r="B181" s="89" t="s">
        <v>114</v>
      </c>
      <c r="C181" s="89">
        <v>2020</v>
      </c>
      <c r="D181" s="89">
        <v>5</v>
      </c>
      <c r="E181" s="91">
        <v>14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x14ac:dyDescent="0.2">
      <c r="A182" s="89">
        <v>1029</v>
      </c>
      <c r="B182" s="89" t="s">
        <v>346</v>
      </c>
      <c r="C182" s="89">
        <v>2019</v>
      </c>
      <c r="D182" s="89">
        <v>3</v>
      </c>
      <c r="E182" s="91">
        <v>8815198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x14ac:dyDescent="0.2">
      <c r="A183" s="89">
        <v>1029</v>
      </c>
      <c r="B183" s="89" t="s">
        <v>346</v>
      </c>
      <c r="C183" s="89">
        <v>2019</v>
      </c>
      <c r="D183" s="89">
        <v>4</v>
      </c>
      <c r="E183" s="91">
        <v>10085276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x14ac:dyDescent="0.2">
      <c r="A184" s="89">
        <v>1029</v>
      </c>
      <c r="B184" s="89" t="s">
        <v>346</v>
      </c>
      <c r="C184" s="89">
        <v>2019</v>
      </c>
      <c r="D184" s="89">
        <v>5</v>
      </c>
      <c r="E184" s="91">
        <v>8962614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x14ac:dyDescent="0.2">
      <c r="A185" s="89">
        <v>1029</v>
      </c>
      <c r="B185" s="89" t="s">
        <v>346</v>
      </c>
      <c r="C185" s="89">
        <v>2019</v>
      </c>
      <c r="D185" s="89">
        <v>6</v>
      </c>
      <c r="E185" s="91">
        <v>9444009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x14ac:dyDescent="0.2">
      <c r="A186" s="89">
        <v>1029</v>
      </c>
      <c r="B186" s="89" t="s">
        <v>346</v>
      </c>
      <c r="C186" s="89">
        <v>2019</v>
      </c>
      <c r="D186" s="89">
        <v>7</v>
      </c>
      <c r="E186" s="91">
        <v>10248156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x14ac:dyDescent="0.2">
      <c r="A187" s="89">
        <v>1029</v>
      </c>
      <c r="B187" s="89" t="s">
        <v>346</v>
      </c>
      <c r="C187" s="89">
        <v>2019</v>
      </c>
      <c r="D187" s="89">
        <v>8</v>
      </c>
      <c r="E187" s="91">
        <v>8668618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x14ac:dyDescent="0.2">
      <c r="A188" s="89">
        <v>1029</v>
      </c>
      <c r="B188" s="89" t="s">
        <v>346</v>
      </c>
      <c r="C188" s="89">
        <v>2019</v>
      </c>
      <c r="D188" s="89">
        <v>9</v>
      </c>
      <c r="E188" s="91">
        <v>8492038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x14ac:dyDescent="0.2">
      <c r="A189" s="89">
        <v>1029</v>
      </c>
      <c r="B189" s="89" t="s">
        <v>346</v>
      </c>
      <c r="C189" s="89">
        <v>2019</v>
      </c>
      <c r="D189" s="89">
        <v>10</v>
      </c>
      <c r="E189" s="91">
        <v>7187330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x14ac:dyDescent="0.2">
      <c r="A190" s="89">
        <v>1029</v>
      </c>
      <c r="B190" s="89" t="s">
        <v>346</v>
      </c>
      <c r="C190" s="89">
        <v>2019</v>
      </c>
      <c r="D190" s="89">
        <v>11</v>
      </c>
      <c r="E190" s="91">
        <v>7431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x14ac:dyDescent="0.2">
      <c r="A191" s="89">
        <v>1029</v>
      </c>
      <c r="B191" s="89" t="s">
        <v>346</v>
      </c>
      <c r="C191" s="89">
        <v>2019</v>
      </c>
      <c r="D191" s="89">
        <v>12</v>
      </c>
      <c r="E191" s="91">
        <v>982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x14ac:dyDescent="0.2">
      <c r="A192" s="89">
        <v>1029</v>
      </c>
      <c r="B192" s="89" t="s">
        <v>346</v>
      </c>
      <c r="C192" s="89">
        <v>2020</v>
      </c>
      <c r="D192" s="89">
        <v>1</v>
      </c>
      <c r="E192" s="91">
        <v>576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x14ac:dyDescent="0.2">
      <c r="A193" s="89">
        <v>1029</v>
      </c>
      <c r="B193" s="89" t="s">
        <v>346</v>
      </c>
      <c r="C193" s="89">
        <v>2020</v>
      </c>
      <c r="D193" s="89">
        <v>2</v>
      </c>
      <c r="E193" s="91">
        <v>366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x14ac:dyDescent="0.2">
      <c r="A194" s="89">
        <v>1029</v>
      </c>
      <c r="B194" s="89" t="s">
        <v>346</v>
      </c>
      <c r="C194" s="89">
        <v>2020</v>
      </c>
      <c r="D194" s="89">
        <v>3</v>
      </c>
      <c r="E194" s="91">
        <v>298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x14ac:dyDescent="0.2">
      <c r="A195" s="89">
        <v>1029</v>
      </c>
      <c r="B195" s="89" t="s">
        <v>346</v>
      </c>
      <c r="C195" s="89">
        <v>2020</v>
      </c>
      <c r="D195" s="89">
        <v>4</v>
      </c>
      <c r="E195" s="91">
        <v>216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x14ac:dyDescent="0.2">
      <c r="A196" s="89">
        <v>1029</v>
      </c>
      <c r="B196" s="89" t="s">
        <v>346</v>
      </c>
      <c r="C196" s="89">
        <v>2020</v>
      </c>
      <c r="D196" s="89">
        <v>5</v>
      </c>
      <c r="E196" s="91">
        <v>57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x14ac:dyDescent="0.2">
      <c r="A197" s="89">
        <v>1029</v>
      </c>
      <c r="B197" s="89" t="s">
        <v>346</v>
      </c>
      <c r="C197" s="89">
        <v>2020</v>
      </c>
      <c r="D197" s="89">
        <v>6</v>
      </c>
      <c r="E197" s="91">
        <v>4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x14ac:dyDescent="0.2">
      <c r="A198" s="89">
        <v>1030</v>
      </c>
      <c r="B198" s="89" t="s">
        <v>153</v>
      </c>
      <c r="C198" s="89">
        <v>2019</v>
      </c>
      <c r="D198" s="89">
        <v>3</v>
      </c>
      <c r="E198" s="91">
        <v>4515116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x14ac:dyDescent="0.2">
      <c r="A199" s="89">
        <v>1030</v>
      </c>
      <c r="B199" s="89" t="s">
        <v>153</v>
      </c>
      <c r="C199" s="89">
        <v>2019</v>
      </c>
      <c r="D199" s="89">
        <v>4</v>
      </c>
      <c r="E199" s="91">
        <v>4204939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x14ac:dyDescent="0.2">
      <c r="A200" s="89">
        <v>1030</v>
      </c>
      <c r="B200" s="89" t="s">
        <v>153</v>
      </c>
      <c r="C200" s="89">
        <v>2019</v>
      </c>
      <c r="D200" s="89">
        <v>5</v>
      </c>
      <c r="E200" s="91">
        <v>4040026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x14ac:dyDescent="0.2">
      <c r="A201" s="89">
        <v>1030</v>
      </c>
      <c r="B201" s="89" t="s">
        <v>153</v>
      </c>
      <c r="C201" s="89">
        <v>2019</v>
      </c>
      <c r="D201" s="89">
        <v>6</v>
      </c>
      <c r="E201" s="91">
        <v>3707509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x14ac:dyDescent="0.2">
      <c r="A202" s="89">
        <v>1030</v>
      </c>
      <c r="B202" s="89" t="s">
        <v>153</v>
      </c>
      <c r="C202" s="89">
        <v>2019</v>
      </c>
      <c r="D202" s="89">
        <v>7</v>
      </c>
      <c r="E202" s="91">
        <v>3791852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x14ac:dyDescent="0.2">
      <c r="A203" s="89">
        <v>1030</v>
      </c>
      <c r="B203" s="89" t="s">
        <v>153</v>
      </c>
      <c r="C203" s="89">
        <v>2019</v>
      </c>
      <c r="D203" s="89">
        <v>8</v>
      </c>
      <c r="E203" s="91">
        <v>4148103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x14ac:dyDescent="0.2">
      <c r="A204" s="89">
        <v>1030</v>
      </c>
      <c r="B204" s="89" t="s">
        <v>153</v>
      </c>
      <c r="C204" s="89">
        <v>2019</v>
      </c>
      <c r="D204" s="89">
        <v>9</v>
      </c>
      <c r="E204" s="91">
        <v>4117107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x14ac:dyDescent="0.2">
      <c r="A205" s="89">
        <v>1030</v>
      </c>
      <c r="B205" s="89" t="s">
        <v>153</v>
      </c>
      <c r="C205" s="89">
        <v>2019</v>
      </c>
      <c r="D205" s="89">
        <v>10</v>
      </c>
      <c r="E205" s="91">
        <v>3728175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x14ac:dyDescent="0.2">
      <c r="A206" s="89">
        <v>1030</v>
      </c>
      <c r="B206" s="89" t="s">
        <v>153</v>
      </c>
      <c r="C206" s="89">
        <v>2019</v>
      </c>
      <c r="D206" s="89">
        <v>11</v>
      </c>
      <c r="E206" s="91">
        <v>3236783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x14ac:dyDescent="0.2">
      <c r="A207" s="89">
        <v>1030</v>
      </c>
      <c r="B207" s="89" t="s">
        <v>153</v>
      </c>
      <c r="C207" s="89">
        <v>2019</v>
      </c>
      <c r="D207" s="89">
        <v>12</v>
      </c>
      <c r="E207" s="91">
        <v>3458282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x14ac:dyDescent="0.2">
      <c r="A208" s="89">
        <v>1030</v>
      </c>
      <c r="B208" s="89" t="s">
        <v>153</v>
      </c>
      <c r="C208" s="89">
        <v>2020</v>
      </c>
      <c r="D208" s="89">
        <v>1</v>
      </c>
      <c r="E208" s="91">
        <v>5655545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x14ac:dyDescent="0.2">
      <c r="A209" s="89">
        <v>1030</v>
      </c>
      <c r="B209" s="89" t="s">
        <v>153</v>
      </c>
      <c r="C209" s="89">
        <v>2020</v>
      </c>
      <c r="D209" s="89">
        <v>2</v>
      </c>
      <c r="E209" s="91">
        <v>4468419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x14ac:dyDescent="0.2">
      <c r="A210" s="89">
        <v>1030</v>
      </c>
      <c r="B210" s="89" t="s">
        <v>153</v>
      </c>
      <c r="C210" s="89">
        <v>2020</v>
      </c>
      <c r="D210" s="89">
        <v>3</v>
      </c>
      <c r="E210" s="91">
        <v>5084097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x14ac:dyDescent="0.2">
      <c r="A211" s="89">
        <v>1030</v>
      </c>
      <c r="B211" s="89" t="s">
        <v>153</v>
      </c>
      <c r="C211" s="89">
        <v>2020</v>
      </c>
      <c r="D211" s="89">
        <v>4</v>
      </c>
      <c r="E211" s="91">
        <v>4969583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x14ac:dyDescent="0.2">
      <c r="A212" s="89">
        <v>1030</v>
      </c>
      <c r="B212" s="89" t="s">
        <v>153</v>
      </c>
      <c r="C212" s="89">
        <v>2020</v>
      </c>
      <c r="D212" s="89">
        <v>5</v>
      </c>
      <c r="E212" s="91">
        <v>5276528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x14ac:dyDescent="0.2">
      <c r="A213" s="89">
        <v>1030</v>
      </c>
      <c r="B213" s="89" t="s">
        <v>153</v>
      </c>
      <c r="C213" s="89">
        <v>2020</v>
      </c>
      <c r="D213" s="89">
        <v>6</v>
      </c>
      <c r="E213" s="91">
        <v>310495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x14ac:dyDescent="0.2">
      <c r="A214" s="89">
        <v>1031</v>
      </c>
      <c r="B214" s="89" t="s">
        <v>683</v>
      </c>
      <c r="C214" s="89">
        <v>2019</v>
      </c>
      <c r="D214" s="89">
        <v>3</v>
      </c>
      <c r="E214" s="91">
        <v>1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x14ac:dyDescent="0.2">
      <c r="A215" s="89">
        <v>1031</v>
      </c>
      <c r="B215" s="89" t="s">
        <v>683</v>
      </c>
      <c r="C215" s="89">
        <v>2019</v>
      </c>
      <c r="D215" s="89">
        <v>4</v>
      </c>
      <c r="E215" s="91">
        <v>2</v>
      </c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x14ac:dyDescent="0.2">
      <c r="A216" s="89">
        <v>1031</v>
      </c>
      <c r="B216" s="89" t="s">
        <v>683</v>
      </c>
      <c r="C216" s="89">
        <v>2019</v>
      </c>
      <c r="D216" s="89">
        <v>8</v>
      </c>
      <c r="E216" s="91">
        <v>1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x14ac:dyDescent="0.2">
      <c r="A217" s="89">
        <v>1031</v>
      </c>
      <c r="B217" s="89" t="s">
        <v>683</v>
      </c>
      <c r="C217" s="89">
        <v>2019</v>
      </c>
      <c r="D217" s="89">
        <v>9</v>
      </c>
      <c r="E217" s="91">
        <v>1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x14ac:dyDescent="0.2">
      <c r="A218" s="89">
        <v>1031</v>
      </c>
      <c r="B218" s="89" t="s">
        <v>683</v>
      </c>
      <c r="C218" s="89">
        <v>2019</v>
      </c>
      <c r="D218" s="89">
        <v>10</v>
      </c>
      <c r="E218" s="91">
        <v>1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x14ac:dyDescent="0.2">
      <c r="A219" s="89">
        <v>1031</v>
      </c>
      <c r="B219" s="89" t="s">
        <v>683</v>
      </c>
      <c r="C219" s="89">
        <v>2020</v>
      </c>
      <c r="D219" s="89">
        <v>1</v>
      </c>
      <c r="E219" s="91">
        <v>1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x14ac:dyDescent="0.2">
      <c r="A220" s="89">
        <v>1031</v>
      </c>
      <c r="B220" s="89" t="s">
        <v>683</v>
      </c>
      <c r="C220" s="89">
        <v>2020</v>
      </c>
      <c r="D220" s="89">
        <v>3</v>
      </c>
      <c r="E220" s="91">
        <v>2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x14ac:dyDescent="0.2">
      <c r="A221" s="89">
        <v>1031</v>
      </c>
      <c r="B221" s="89" t="s">
        <v>683</v>
      </c>
      <c r="C221" s="89">
        <v>2020</v>
      </c>
      <c r="D221" s="89">
        <v>4</v>
      </c>
      <c r="E221" s="91">
        <v>1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x14ac:dyDescent="0.2">
      <c r="A222" s="89">
        <v>1031</v>
      </c>
      <c r="B222" s="89" t="s">
        <v>683</v>
      </c>
      <c r="C222" s="89">
        <v>2020</v>
      </c>
      <c r="D222" s="89">
        <v>5</v>
      </c>
      <c r="E222" s="91">
        <v>2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x14ac:dyDescent="0.2">
      <c r="A223" s="89">
        <v>1034</v>
      </c>
      <c r="B223" s="89" t="s">
        <v>173</v>
      </c>
      <c r="C223" s="89">
        <v>2019</v>
      </c>
      <c r="D223" s="89">
        <v>3</v>
      </c>
      <c r="E223" s="91">
        <v>8254173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x14ac:dyDescent="0.2">
      <c r="A224" s="89">
        <v>1034</v>
      </c>
      <c r="B224" s="89" t="s">
        <v>173</v>
      </c>
      <c r="C224" s="89">
        <v>2019</v>
      </c>
      <c r="D224" s="89">
        <v>4</v>
      </c>
      <c r="E224" s="91">
        <v>9773449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x14ac:dyDescent="0.2">
      <c r="A225" s="89">
        <v>1034</v>
      </c>
      <c r="B225" s="89" t="s">
        <v>173</v>
      </c>
      <c r="C225" s="89">
        <v>2019</v>
      </c>
      <c r="D225" s="89">
        <v>5</v>
      </c>
      <c r="E225" s="91">
        <v>11481642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x14ac:dyDescent="0.2">
      <c r="A226" s="89">
        <v>1034</v>
      </c>
      <c r="B226" s="89" t="s">
        <v>173</v>
      </c>
      <c r="C226" s="89">
        <v>2019</v>
      </c>
      <c r="D226" s="89">
        <v>6</v>
      </c>
      <c r="E226" s="91">
        <v>10040731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x14ac:dyDescent="0.2">
      <c r="A227" s="89">
        <v>1034</v>
      </c>
      <c r="B227" s="89" t="s">
        <v>173</v>
      </c>
      <c r="C227" s="89">
        <v>2019</v>
      </c>
      <c r="D227" s="89">
        <v>7</v>
      </c>
      <c r="E227" s="91">
        <v>10973461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x14ac:dyDescent="0.2">
      <c r="A228" s="89">
        <v>1034</v>
      </c>
      <c r="B228" s="89" t="s">
        <v>173</v>
      </c>
      <c r="C228" s="89">
        <v>2019</v>
      </c>
      <c r="D228" s="89">
        <v>8</v>
      </c>
      <c r="E228" s="91">
        <v>11479392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x14ac:dyDescent="0.2">
      <c r="A229" s="89">
        <v>1034</v>
      </c>
      <c r="B229" s="89" t="s">
        <v>173</v>
      </c>
      <c r="C229" s="89">
        <v>2019</v>
      </c>
      <c r="D229" s="89">
        <v>9</v>
      </c>
      <c r="E229" s="91">
        <v>10982301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x14ac:dyDescent="0.2">
      <c r="A230" s="89">
        <v>1034</v>
      </c>
      <c r="B230" s="89" t="s">
        <v>173</v>
      </c>
      <c r="C230" s="89">
        <v>2019</v>
      </c>
      <c r="D230" s="89">
        <v>10</v>
      </c>
      <c r="E230" s="91">
        <v>10628487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x14ac:dyDescent="0.2">
      <c r="A231" s="89">
        <v>1034</v>
      </c>
      <c r="B231" s="89" t="s">
        <v>173</v>
      </c>
      <c r="C231" s="89">
        <v>2019</v>
      </c>
      <c r="D231" s="89">
        <v>11</v>
      </c>
      <c r="E231" s="91">
        <v>8860133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x14ac:dyDescent="0.2">
      <c r="A232" s="89">
        <v>1034</v>
      </c>
      <c r="B232" s="89" t="s">
        <v>173</v>
      </c>
      <c r="C232" s="89">
        <v>2019</v>
      </c>
      <c r="D232" s="89">
        <v>12</v>
      </c>
      <c r="E232" s="91">
        <v>6867946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x14ac:dyDescent="0.2">
      <c r="A233" s="89">
        <v>1034</v>
      </c>
      <c r="B233" s="89" t="s">
        <v>173</v>
      </c>
      <c r="C233" s="89">
        <v>2020</v>
      </c>
      <c r="D233" s="89">
        <v>1</v>
      </c>
      <c r="E233" s="91">
        <v>6711728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x14ac:dyDescent="0.2">
      <c r="A234" s="89">
        <v>1034</v>
      </c>
      <c r="B234" s="89" t="s">
        <v>173</v>
      </c>
      <c r="C234" s="89">
        <v>2020</v>
      </c>
      <c r="D234" s="89">
        <v>2</v>
      </c>
      <c r="E234" s="91">
        <v>413</v>
      </c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x14ac:dyDescent="0.2">
      <c r="A235" s="89">
        <v>1034</v>
      </c>
      <c r="B235" s="89" t="s">
        <v>173</v>
      </c>
      <c r="C235" s="89">
        <v>2020</v>
      </c>
      <c r="D235" s="89">
        <v>3</v>
      </c>
      <c r="E235" s="91">
        <v>44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x14ac:dyDescent="0.2">
      <c r="A236" s="89">
        <v>1034</v>
      </c>
      <c r="B236" s="89" t="s">
        <v>173</v>
      </c>
      <c r="C236" s="89">
        <v>2020</v>
      </c>
      <c r="D236" s="89">
        <v>4</v>
      </c>
      <c r="E236" s="91">
        <v>9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x14ac:dyDescent="0.2">
      <c r="A237" s="89">
        <v>1034</v>
      </c>
      <c r="B237" s="89" t="s">
        <v>173</v>
      </c>
      <c r="C237" s="89">
        <v>2020</v>
      </c>
      <c r="D237" s="89">
        <v>5</v>
      </c>
      <c r="E237" s="91">
        <v>15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x14ac:dyDescent="0.2">
      <c r="A238" s="89">
        <v>1035</v>
      </c>
      <c r="B238" s="89" t="s">
        <v>135</v>
      </c>
      <c r="C238" s="89">
        <v>2019</v>
      </c>
      <c r="D238" s="89">
        <v>3</v>
      </c>
      <c r="E238" s="91">
        <v>2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x14ac:dyDescent="0.2">
      <c r="A239" s="89">
        <v>1035</v>
      </c>
      <c r="B239" s="89" t="s">
        <v>135</v>
      </c>
      <c r="C239" s="89">
        <v>2019</v>
      </c>
      <c r="D239" s="89">
        <v>5</v>
      </c>
      <c r="E239" s="91">
        <v>2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x14ac:dyDescent="0.2">
      <c r="A240" s="89">
        <v>1035</v>
      </c>
      <c r="B240" s="89" t="s">
        <v>135</v>
      </c>
      <c r="C240" s="89">
        <v>2019</v>
      </c>
      <c r="D240" s="89">
        <v>6</v>
      </c>
      <c r="E240" s="91">
        <v>2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x14ac:dyDescent="0.2">
      <c r="A241" s="89">
        <v>1035</v>
      </c>
      <c r="B241" s="89" t="s">
        <v>135</v>
      </c>
      <c r="C241" s="89">
        <v>2019</v>
      </c>
      <c r="D241" s="89">
        <v>7</v>
      </c>
      <c r="E241" s="91">
        <v>3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x14ac:dyDescent="0.2">
      <c r="A242" s="89">
        <v>1035</v>
      </c>
      <c r="B242" s="89" t="s">
        <v>135</v>
      </c>
      <c r="C242" s="89">
        <v>2019</v>
      </c>
      <c r="D242" s="89">
        <v>10</v>
      </c>
      <c r="E242" s="91">
        <v>1</v>
      </c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x14ac:dyDescent="0.2">
      <c r="A243" s="89">
        <v>1035</v>
      </c>
      <c r="B243" s="89" t="s">
        <v>135</v>
      </c>
      <c r="C243" s="89">
        <v>2020</v>
      </c>
      <c r="D243" s="89">
        <v>2</v>
      </c>
      <c r="E243" s="91">
        <v>3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x14ac:dyDescent="0.2">
      <c r="A244" s="89">
        <v>1037</v>
      </c>
      <c r="B244" s="89" t="s">
        <v>658</v>
      </c>
      <c r="C244" s="89">
        <v>2019</v>
      </c>
      <c r="D244" s="89">
        <v>3</v>
      </c>
      <c r="E244" s="91">
        <v>24780707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x14ac:dyDescent="0.2">
      <c r="A245" s="89">
        <v>1037</v>
      </c>
      <c r="B245" s="89" t="s">
        <v>658</v>
      </c>
      <c r="C245" s="89">
        <v>2019</v>
      </c>
      <c r="D245" s="89">
        <v>4</v>
      </c>
      <c r="E245" s="91">
        <v>15136324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x14ac:dyDescent="0.2">
      <c r="A246" s="89">
        <v>1037</v>
      </c>
      <c r="B246" s="89" t="s">
        <v>658</v>
      </c>
      <c r="C246" s="89">
        <v>2019</v>
      </c>
      <c r="D246" s="89">
        <v>5</v>
      </c>
      <c r="E246" s="91">
        <v>14575099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x14ac:dyDescent="0.2">
      <c r="A247" s="89">
        <v>1037</v>
      </c>
      <c r="B247" s="89" t="s">
        <v>658</v>
      </c>
      <c r="C247" s="89">
        <v>2019</v>
      </c>
      <c r="D247" s="89">
        <v>6</v>
      </c>
      <c r="E247" s="91">
        <v>14922058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x14ac:dyDescent="0.2">
      <c r="A248" s="89">
        <v>1037</v>
      </c>
      <c r="B248" s="89" t="s">
        <v>658</v>
      </c>
      <c r="C248" s="89">
        <v>2019</v>
      </c>
      <c r="D248" s="89">
        <v>7</v>
      </c>
      <c r="E248" s="91">
        <v>23864433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x14ac:dyDescent="0.2">
      <c r="A249" s="89">
        <v>1037</v>
      </c>
      <c r="B249" s="89" t="s">
        <v>658</v>
      </c>
      <c r="C249" s="89">
        <v>2019</v>
      </c>
      <c r="D249" s="89">
        <v>8</v>
      </c>
      <c r="E249" s="91">
        <v>22559821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x14ac:dyDescent="0.2">
      <c r="A250" s="89">
        <v>1037</v>
      </c>
      <c r="B250" s="89" t="s">
        <v>658</v>
      </c>
      <c r="C250" s="89">
        <v>2019</v>
      </c>
      <c r="D250" s="89">
        <v>9</v>
      </c>
      <c r="E250" s="91">
        <v>22147401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x14ac:dyDescent="0.2">
      <c r="A251" s="89">
        <v>1037</v>
      </c>
      <c r="B251" s="89" t="s">
        <v>658</v>
      </c>
      <c r="C251" s="89">
        <v>2019</v>
      </c>
      <c r="D251" s="89">
        <v>10</v>
      </c>
      <c r="E251" s="91">
        <v>37632791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x14ac:dyDescent="0.2">
      <c r="A252" s="89">
        <v>1037</v>
      </c>
      <c r="B252" s="89" t="s">
        <v>658</v>
      </c>
      <c r="C252" s="89">
        <v>2019</v>
      </c>
      <c r="D252" s="89">
        <v>11</v>
      </c>
      <c r="E252" s="91">
        <v>54404284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x14ac:dyDescent="0.2">
      <c r="A253" s="89">
        <v>1037</v>
      </c>
      <c r="B253" s="89" t="s">
        <v>658</v>
      </c>
      <c r="C253" s="89">
        <v>2019</v>
      </c>
      <c r="D253" s="89">
        <v>12</v>
      </c>
      <c r="E253" s="91">
        <v>46067750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x14ac:dyDescent="0.2">
      <c r="A254" s="89">
        <v>1037</v>
      </c>
      <c r="B254" s="89" t="s">
        <v>658</v>
      </c>
      <c r="C254" s="89">
        <v>2020</v>
      </c>
      <c r="D254" s="89">
        <v>1</v>
      </c>
      <c r="E254" s="91">
        <v>27796347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x14ac:dyDescent="0.2">
      <c r="A255" s="89">
        <v>1037</v>
      </c>
      <c r="B255" s="89" t="s">
        <v>658</v>
      </c>
      <c r="C255" s="89">
        <v>2020</v>
      </c>
      <c r="D255" s="89">
        <v>2</v>
      </c>
      <c r="E255" s="91">
        <v>3088779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x14ac:dyDescent="0.2">
      <c r="A256" s="89">
        <v>1037</v>
      </c>
      <c r="B256" s="89" t="s">
        <v>658</v>
      </c>
      <c r="C256" s="89">
        <v>2020</v>
      </c>
      <c r="D256" s="89">
        <v>3</v>
      </c>
      <c r="E256" s="91">
        <v>2723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x14ac:dyDescent="0.2">
      <c r="A257" s="89">
        <v>1037</v>
      </c>
      <c r="B257" s="89" t="s">
        <v>658</v>
      </c>
      <c r="C257" s="89">
        <v>2020</v>
      </c>
      <c r="D257" s="89">
        <v>4</v>
      </c>
      <c r="E257" s="91">
        <v>944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x14ac:dyDescent="0.2">
      <c r="A258" s="89">
        <v>1037</v>
      </c>
      <c r="B258" s="89" t="s">
        <v>658</v>
      </c>
      <c r="C258" s="89">
        <v>2020</v>
      </c>
      <c r="D258" s="89">
        <v>5</v>
      </c>
      <c r="E258" s="91">
        <v>366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x14ac:dyDescent="0.2">
      <c r="A259" s="89">
        <v>1037</v>
      </c>
      <c r="B259" s="89" t="s">
        <v>658</v>
      </c>
      <c r="C259" s="89">
        <v>2020</v>
      </c>
      <c r="D259" s="89">
        <v>6</v>
      </c>
      <c r="E259" s="91">
        <v>18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x14ac:dyDescent="0.2">
      <c r="A260" s="89">
        <v>1039</v>
      </c>
      <c r="B260" s="89" t="s">
        <v>684</v>
      </c>
      <c r="C260" s="89">
        <v>2020</v>
      </c>
      <c r="D260" s="89">
        <v>1</v>
      </c>
      <c r="E260" s="91">
        <v>1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x14ac:dyDescent="0.2">
      <c r="A261" s="89">
        <v>1039</v>
      </c>
      <c r="B261" s="89" t="s">
        <v>684</v>
      </c>
      <c r="C261" s="89">
        <v>2020</v>
      </c>
      <c r="D261" s="89">
        <v>2</v>
      </c>
      <c r="E261" s="91">
        <v>3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x14ac:dyDescent="0.2">
      <c r="A262" s="89">
        <v>1040</v>
      </c>
      <c r="B262" s="89" t="s">
        <v>685</v>
      </c>
      <c r="C262" s="89">
        <v>2019</v>
      </c>
      <c r="D262" s="89">
        <v>3</v>
      </c>
      <c r="E262" s="91">
        <v>27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x14ac:dyDescent="0.2">
      <c r="A263" s="89">
        <v>1040</v>
      </c>
      <c r="B263" s="89" t="s">
        <v>685</v>
      </c>
      <c r="C263" s="89">
        <v>2019</v>
      </c>
      <c r="D263" s="89">
        <v>6</v>
      </c>
      <c r="E263" s="91">
        <v>2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x14ac:dyDescent="0.2">
      <c r="A264" s="89">
        <v>1040</v>
      </c>
      <c r="B264" s="89" t="s">
        <v>685</v>
      </c>
      <c r="C264" s="89">
        <v>2020</v>
      </c>
      <c r="D264" s="89">
        <v>6</v>
      </c>
      <c r="E264" s="91">
        <v>4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x14ac:dyDescent="0.2">
      <c r="A265" s="89">
        <v>1043</v>
      </c>
      <c r="B265" s="89" t="s">
        <v>686</v>
      </c>
      <c r="C265" s="89">
        <v>2019</v>
      </c>
      <c r="D265" s="89">
        <v>3</v>
      </c>
      <c r="E265" s="91">
        <v>31888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x14ac:dyDescent="0.2">
      <c r="A266" s="89">
        <v>1043</v>
      </c>
      <c r="B266" s="89" t="s">
        <v>686</v>
      </c>
      <c r="C266" s="89">
        <v>2019</v>
      </c>
      <c r="D266" s="89">
        <v>4</v>
      </c>
      <c r="E266" s="91">
        <v>34382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x14ac:dyDescent="0.2">
      <c r="A267" s="89">
        <v>1043</v>
      </c>
      <c r="B267" s="89" t="s">
        <v>686</v>
      </c>
      <c r="C267" s="89">
        <v>2019</v>
      </c>
      <c r="D267" s="89">
        <v>5</v>
      </c>
      <c r="E267" s="91">
        <v>40353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x14ac:dyDescent="0.2">
      <c r="A268" s="89">
        <v>1043</v>
      </c>
      <c r="B268" s="89" t="s">
        <v>686</v>
      </c>
      <c r="C268" s="89">
        <v>2019</v>
      </c>
      <c r="D268" s="89">
        <v>6</v>
      </c>
      <c r="E268" s="91">
        <v>40252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x14ac:dyDescent="0.2">
      <c r="A269" s="89">
        <v>1043</v>
      </c>
      <c r="B269" s="89" t="s">
        <v>686</v>
      </c>
      <c r="C269" s="89">
        <v>2019</v>
      </c>
      <c r="D269" s="89">
        <v>7</v>
      </c>
      <c r="E269" s="91">
        <v>80253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x14ac:dyDescent="0.2">
      <c r="A270" s="89">
        <v>1043</v>
      </c>
      <c r="B270" s="89" t="s">
        <v>686</v>
      </c>
      <c r="C270" s="89">
        <v>2019</v>
      </c>
      <c r="D270" s="89">
        <v>8</v>
      </c>
      <c r="E270" s="91">
        <v>146778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x14ac:dyDescent="0.2">
      <c r="A271" s="89">
        <v>1043</v>
      </c>
      <c r="B271" s="89" t="s">
        <v>686</v>
      </c>
      <c r="C271" s="89">
        <v>2019</v>
      </c>
      <c r="D271" s="89">
        <v>9</v>
      </c>
      <c r="E271" s="91">
        <v>27830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x14ac:dyDescent="0.2">
      <c r="A272" s="89">
        <v>1043</v>
      </c>
      <c r="B272" s="89" t="s">
        <v>686</v>
      </c>
      <c r="C272" s="89">
        <v>2019</v>
      </c>
      <c r="D272" s="89">
        <v>10</v>
      </c>
      <c r="E272" s="91">
        <v>728</v>
      </c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x14ac:dyDescent="0.2">
      <c r="A273" s="89">
        <v>1043</v>
      </c>
      <c r="B273" s="89" t="s">
        <v>686</v>
      </c>
      <c r="C273" s="89">
        <v>2019</v>
      </c>
      <c r="D273" s="89">
        <v>11</v>
      </c>
      <c r="E273" s="91">
        <v>411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x14ac:dyDescent="0.2">
      <c r="A274" s="89">
        <v>1043</v>
      </c>
      <c r="B274" s="89" t="s">
        <v>686</v>
      </c>
      <c r="C274" s="89">
        <v>2019</v>
      </c>
      <c r="D274" s="89">
        <v>12</v>
      </c>
      <c r="E274" s="91">
        <v>261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x14ac:dyDescent="0.2">
      <c r="A275" s="89">
        <v>1043</v>
      </c>
      <c r="B275" s="89" t="s">
        <v>686</v>
      </c>
      <c r="C275" s="89">
        <v>2020</v>
      </c>
      <c r="D275" s="89">
        <v>1</v>
      </c>
      <c r="E275" s="91">
        <v>264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x14ac:dyDescent="0.2">
      <c r="A276" s="89">
        <v>1043</v>
      </c>
      <c r="B276" s="89" t="s">
        <v>686</v>
      </c>
      <c r="C276" s="89">
        <v>2020</v>
      </c>
      <c r="D276" s="89">
        <v>2</v>
      </c>
      <c r="E276" s="91">
        <v>214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x14ac:dyDescent="0.2">
      <c r="A277" s="89">
        <v>1043</v>
      </c>
      <c r="B277" s="89" t="s">
        <v>686</v>
      </c>
      <c r="C277" s="89">
        <v>2020</v>
      </c>
      <c r="D277" s="89">
        <v>3</v>
      </c>
      <c r="E277" s="91">
        <v>2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x14ac:dyDescent="0.2">
      <c r="A278" s="89">
        <v>1043</v>
      </c>
      <c r="B278" s="89" t="s">
        <v>686</v>
      </c>
      <c r="C278" s="89">
        <v>2020</v>
      </c>
      <c r="D278" s="89">
        <v>5</v>
      </c>
      <c r="E278" s="91">
        <v>3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x14ac:dyDescent="0.2">
      <c r="A279" s="89">
        <v>1047</v>
      </c>
      <c r="B279" s="89" t="s">
        <v>129</v>
      </c>
      <c r="C279" s="89">
        <v>2019</v>
      </c>
      <c r="D279" s="89">
        <v>3</v>
      </c>
      <c r="E279" s="91">
        <v>391905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x14ac:dyDescent="0.2">
      <c r="A280" s="89">
        <v>1047</v>
      </c>
      <c r="B280" s="89" t="s">
        <v>129</v>
      </c>
      <c r="C280" s="89">
        <v>2019</v>
      </c>
      <c r="D280" s="89">
        <v>4</v>
      </c>
      <c r="E280" s="91">
        <v>423340</v>
      </c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x14ac:dyDescent="0.2">
      <c r="A281" s="89">
        <v>1047</v>
      </c>
      <c r="B281" s="89" t="s">
        <v>129</v>
      </c>
      <c r="C281" s="89">
        <v>2019</v>
      </c>
      <c r="D281" s="89">
        <v>5</v>
      </c>
      <c r="E281" s="91">
        <v>922698</v>
      </c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x14ac:dyDescent="0.2">
      <c r="A282" s="89">
        <v>1047</v>
      </c>
      <c r="B282" s="89" t="s">
        <v>129</v>
      </c>
      <c r="C282" s="89">
        <v>2019</v>
      </c>
      <c r="D282" s="89">
        <v>6</v>
      </c>
      <c r="E282" s="91">
        <v>969661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x14ac:dyDescent="0.2">
      <c r="A283" s="89">
        <v>1047</v>
      </c>
      <c r="B283" s="89" t="s">
        <v>129</v>
      </c>
      <c r="C283" s="89">
        <v>2019</v>
      </c>
      <c r="D283" s="89">
        <v>7</v>
      </c>
      <c r="E283" s="91">
        <v>1192779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x14ac:dyDescent="0.2">
      <c r="A284" s="89">
        <v>1047</v>
      </c>
      <c r="B284" s="89" t="s">
        <v>129</v>
      </c>
      <c r="C284" s="89">
        <v>2019</v>
      </c>
      <c r="D284" s="89">
        <v>8</v>
      </c>
      <c r="E284" s="91">
        <v>963522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x14ac:dyDescent="0.2">
      <c r="A285" s="89">
        <v>1047</v>
      </c>
      <c r="B285" s="89" t="s">
        <v>129</v>
      </c>
      <c r="C285" s="89">
        <v>2019</v>
      </c>
      <c r="D285" s="89">
        <v>9</v>
      </c>
      <c r="E285" s="91">
        <v>665877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x14ac:dyDescent="0.2">
      <c r="A286" s="89">
        <v>1047</v>
      </c>
      <c r="B286" s="89" t="s">
        <v>129</v>
      </c>
      <c r="C286" s="89">
        <v>2019</v>
      </c>
      <c r="D286" s="89">
        <v>10</v>
      </c>
      <c r="E286" s="91">
        <v>775375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x14ac:dyDescent="0.2">
      <c r="A287" s="89">
        <v>1047</v>
      </c>
      <c r="B287" s="89" t="s">
        <v>129</v>
      </c>
      <c r="C287" s="89">
        <v>2019</v>
      </c>
      <c r="D287" s="89">
        <v>11</v>
      </c>
      <c r="E287" s="91">
        <v>759723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x14ac:dyDescent="0.2">
      <c r="A288" s="89">
        <v>1047</v>
      </c>
      <c r="B288" s="89" t="s">
        <v>129</v>
      </c>
      <c r="C288" s="89">
        <v>2019</v>
      </c>
      <c r="D288" s="89">
        <v>12</v>
      </c>
      <c r="E288" s="91">
        <v>833160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x14ac:dyDescent="0.2">
      <c r="A289" s="89">
        <v>1047</v>
      </c>
      <c r="B289" s="89" t="s">
        <v>129</v>
      </c>
      <c r="C289" s="89">
        <v>2020</v>
      </c>
      <c r="D289" s="89">
        <v>1</v>
      </c>
      <c r="E289" s="91">
        <v>617434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x14ac:dyDescent="0.2">
      <c r="A290" s="89">
        <v>1047</v>
      </c>
      <c r="B290" s="89" t="s">
        <v>129</v>
      </c>
      <c r="C290" s="89">
        <v>2020</v>
      </c>
      <c r="D290" s="89">
        <v>2</v>
      </c>
      <c r="E290" s="91">
        <v>572320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x14ac:dyDescent="0.2">
      <c r="A291" s="89">
        <v>1047</v>
      </c>
      <c r="B291" s="89" t="s">
        <v>129</v>
      </c>
      <c r="C291" s="89">
        <v>2020</v>
      </c>
      <c r="D291" s="89">
        <v>3</v>
      </c>
      <c r="E291" s="91">
        <v>700674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x14ac:dyDescent="0.2">
      <c r="A292" s="89">
        <v>1047</v>
      </c>
      <c r="B292" s="89" t="s">
        <v>129</v>
      </c>
      <c r="C292" s="89">
        <v>2020</v>
      </c>
      <c r="D292" s="89">
        <v>4</v>
      </c>
      <c r="E292" s="91">
        <v>752681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x14ac:dyDescent="0.2">
      <c r="A293" s="89">
        <v>1047</v>
      </c>
      <c r="B293" s="89" t="s">
        <v>129</v>
      </c>
      <c r="C293" s="89">
        <v>2020</v>
      </c>
      <c r="D293" s="89">
        <v>5</v>
      </c>
      <c r="E293" s="91">
        <v>795779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x14ac:dyDescent="0.2">
      <c r="A294" s="89">
        <v>1047</v>
      </c>
      <c r="B294" s="89" t="s">
        <v>129</v>
      </c>
      <c r="C294" s="89">
        <v>2020</v>
      </c>
      <c r="D294" s="89">
        <v>6</v>
      </c>
      <c r="E294" s="91">
        <v>57800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x14ac:dyDescent="0.2">
      <c r="A295" s="89">
        <v>1049</v>
      </c>
      <c r="B295" s="89" t="s">
        <v>644</v>
      </c>
      <c r="C295" s="89">
        <v>2019</v>
      </c>
      <c r="D295" s="89">
        <v>3</v>
      </c>
      <c r="E295" s="91">
        <v>10387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x14ac:dyDescent="0.2">
      <c r="A296" s="89">
        <v>1049</v>
      </c>
      <c r="B296" s="89" t="s">
        <v>644</v>
      </c>
      <c r="C296" s="89">
        <v>2019</v>
      </c>
      <c r="D296" s="89">
        <v>4</v>
      </c>
      <c r="E296" s="91">
        <v>10613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x14ac:dyDescent="0.2">
      <c r="A297" s="89">
        <v>1049</v>
      </c>
      <c r="B297" s="89" t="s">
        <v>644</v>
      </c>
      <c r="C297" s="89">
        <v>2019</v>
      </c>
      <c r="D297" s="89">
        <v>5</v>
      </c>
      <c r="E297" s="91">
        <v>11951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x14ac:dyDescent="0.2">
      <c r="A298" s="89">
        <v>1049</v>
      </c>
      <c r="B298" s="89" t="s">
        <v>644</v>
      </c>
      <c r="C298" s="89">
        <v>2019</v>
      </c>
      <c r="D298" s="89">
        <v>6</v>
      </c>
      <c r="E298" s="91">
        <v>11764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x14ac:dyDescent="0.2">
      <c r="A299" s="89">
        <v>1049</v>
      </c>
      <c r="B299" s="89" t="s">
        <v>644</v>
      </c>
      <c r="C299" s="89">
        <v>2019</v>
      </c>
      <c r="D299" s="89">
        <v>7</v>
      </c>
      <c r="E299" s="91">
        <v>14619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x14ac:dyDescent="0.2">
      <c r="A300" s="89">
        <v>1049</v>
      </c>
      <c r="B300" s="89" t="s">
        <v>644</v>
      </c>
      <c r="C300" s="89">
        <v>2019</v>
      </c>
      <c r="D300" s="89">
        <v>8</v>
      </c>
      <c r="E300" s="91">
        <v>9005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x14ac:dyDescent="0.2">
      <c r="A301" s="89">
        <v>1049</v>
      </c>
      <c r="B301" s="89" t="s">
        <v>644</v>
      </c>
      <c r="C301" s="89">
        <v>2019</v>
      </c>
      <c r="D301" s="89">
        <v>9</v>
      </c>
      <c r="E301" s="91">
        <v>11114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x14ac:dyDescent="0.2">
      <c r="A302" s="89">
        <v>1049</v>
      </c>
      <c r="B302" s="89" t="s">
        <v>644</v>
      </c>
      <c r="C302" s="89">
        <v>2019</v>
      </c>
      <c r="D302" s="89">
        <v>10</v>
      </c>
      <c r="E302" s="91">
        <v>10362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x14ac:dyDescent="0.2">
      <c r="A303" s="89">
        <v>1049</v>
      </c>
      <c r="B303" s="89" t="s">
        <v>644</v>
      </c>
      <c r="C303" s="89">
        <v>2019</v>
      </c>
      <c r="D303" s="89">
        <v>11</v>
      </c>
      <c r="E303" s="91">
        <v>11932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x14ac:dyDescent="0.2">
      <c r="A304" s="89">
        <v>1049</v>
      </c>
      <c r="B304" s="89" t="s">
        <v>644</v>
      </c>
      <c r="C304" s="89">
        <v>2019</v>
      </c>
      <c r="D304" s="89">
        <v>12</v>
      </c>
      <c r="E304" s="91">
        <v>10701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x14ac:dyDescent="0.2">
      <c r="A305" s="89">
        <v>1049</v>
      </c>
      <c r="B305" s="89" t="s">
        <v>644</v>
      </c>
      <c r="C305" s="89">
        <v>2020</v>
      </c>
      <c r="D305" s="89">
        <v>1</v>
      </c>
      <c r="E305" s="91">
        <v>24907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x14ac:dyDescent="0.2">
      <c r="A306" s="89">
        <v>1049</v>
      </c>
      <c r="B306" s="89" t="s">
        <v>644</v>
      </c>
      <c r="C306" s="89">
        <v>2020</v>
      </c>
      <c r="D306" s="89">
        <v>2</v>
      </c>
      <c r="E306" s="91">
        <v>23788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x14ac:dyDescent="0.2">
      <c r="A307" s="89">
        <v>1049</v>
      </c>
      <c r="B307" s="89" t="s">
        <v>644</v>
      </c>
      <c r="C307" s="89">
        <v>2020</v>
      </c>
      <c r="D307" s="89">
        <v>3</v>
      </c>
      <c r="E307" s="91">
        <v>22009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x14ac:dyDescent="0.2">
      <c r="A308" s="89">
        <v>1049</v>
      </c>
      <c r="B308" s="89" t="s">
        <v>644</v>
      </c>
      <c r="C308" s="89">
        <v>2020</v>
      </c>
      <c r="D308" s="89">
        <v>4</v>
      </c>
      <c r="E308" s="91">
        <v>10725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x14ac:dyDescent="0.2">
      <c r="A309" s="89">
        <v>1049</v>
      </c>
      <c r="B309" s="89" t="s">
        <v>644</v>
      </c>
      <c r="C309" s="89">
        <v>2020</v>
      </c>
      <c r="D309" s="89">
        <v>5</v>
      </c>
      <c r="E309" s="91">
        <v>4690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x14ac:dyDescent="0.2">
      <c r="A310" s="89">
        <v>1049</v>
      </c>
      <c r="B310" s="89" t="s">
        <v>644</v>
      </c>
      <c r="C310" s="89">
        <v>2020</v>
      </c>
      <c r="D310" s="89">
        <v>6</v>
      </c>
      <c r="E310" s="91">
        <v>397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x14ac:dyDescent="0.2">
      <c r="A311" s="89">
        <v>1053</v>
      </c>
      <c r="B311" s="89" t="s">
        <v>687</v>
      </c>
      <c r="C311" s="89">
        <v>2019</v>
      </c>
      <c r="D311" s="89">
        <v>3</v>
      </c>
      <c r="E311" s="91">
        <v>15009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x14ac:dyDescent="0.2">
      <c r="A312" s="89">
        <v>1053</v>
      </c>
      <c r="B312" s="89" t="s">
        <v>687</v>
      </c>
      <c r="C312" s="89">
        <v>2019</v>
      </c>
      <c r="D312" s="89">
        <v>4</v>
      </c>
      <c r="E312" s="91">
        <v>14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x14ac:dyDescent="0.2">
      <c r="A313" s="89">
        <v>1053</v>
      </c>
      <c r="B313" s="89" t="s">
        <v>687</v>
      </c>
      <c r="C313" s="89">
        <v>2019</v>
      </c>
      <c r="D313" s="89">
        <v>5</v>
      </c>
      <c r="E313" s="91">
        <v>3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x14ac:dyDescent="0.2">
      <c r="A314" s="89">
        <v>1053</v>
      </c>
      <c r="B314" s="89" t="s">
        <v>687</v>
      </c>
      <c r="C314" s="89">
        <v>2019</v>
      </c>
      <c r="D314" s="89">
        <v>7</v>
      </c>
      <c r="E314" s="91">
        <v>1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x14ac:dyDescent="0.2">
      <c r="A315" s="89">
        <v>1054</v>
      </c>
      <c r="B315" s="89" t="s">
        <v>242</v>
      </c>
      <c r="C315" s="89">
        <v>2019</v>
      </c>
      <c r="D315" s="89">
        <v>3</v>
      </c>
      <c r="E315" s="91">
        <v>14111791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x14ac:dyDescent="0.2">
      <c r="A316" s="89">
        <v>1054</v>
      </c>
      <c r="B316" s="89" t="s">
        <v>242</v>
      </c>
      <c r="C316" s="89">
        <v>2019</v>
      </c>
      <c r="D316" s="89">
        <v>4</v>
      </c>
      <c r="E316" s="91">
        <v>15423202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x14ac:dyDescent="0.2">
      <c r="A317" s="89">
        <v>1054</v>
      </c>
      <c r="B317" s="89" t="s">
        <v>242</v>
      </c>
      <c r="C317" s="89">
        <v>2019</v>
      </c>
      <c r="D317" s="89">
        <v>5</v>
      </c>
      <c r="E317" s="91">
        <v>18383571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x14ac:dyDescent="0.2">
      <c r="A318" s="89">
        <v>1054</v>
      </c>
      <c r="B318" s="89" t="s">
        <v>242</v>
      </c>
      <c r="C318" s="89">
        <v>2019</v>
      </c>
      <c r="D318" s="89">
        <v>6</v>
      </c>
      <c r="E318" s="91">
        <v>2298932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x14ac:dyDescent="0.2">
      <c r="A319" s="89">
        <v>1054</v>
      </c>
      <c r="B319" s="89" t="s">
        <v>242</v>
      </c>
      <c r="C319" s="89">
        <v>2019</v>
      </c>
      <c r="D319" s="89">
        <v>7</v>
      </c>
      <c r="E319" s="91">
        <v>567057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x14ac:dyDescent="0.2">
      <c r="A320" s="89">
        <v>1054</v>
      </c>
      <c r="B320" s="89" t="s">
        <v>242</v>
      </c>
      <c r="C320" s="89">
        <v>2019</v>
      </c>
      <c r="D320" s="89">
        <v>8</v>
      </c>
      <c r="E320" s="91">
        <v>238601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x14ac:dyDescent="0.2">
      <c r="A321" s="89">
        <v>1054</v>
      </c>
      <c r="B321" s="89" t="s">
        <v>242</v>
      </c>
      <c r="C321" s="89">
        <v>2019</v>
      </c>
      <c r="D321" s="89">
        <v>9</v>
      </c>
      <c r="E321" s="91">
        <v>145804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x14ac:dyDescent="0.2">
      <c r="A322" s="89">
        <v>1054</v>
      </c>
      <c r="B322" s="89" t="s">
        <v>242</v>
      </c>
      <c r="C322" s="89">
        <v>2019</v>
      </c>
      <c r="D322" s="89">
        <v>10</v>
      </c>
      <c r="E322" s="91">
        <v>7832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x14ac:dyDescent="0.2">
      <c r="A323" s="89">
        <v>1054</v>
      </c>
      <c r="B323" s="89" t="s">
        <v>242</v>
      </c>
      <c r="C323" s="89">
        <v>2019</v>
      </c>
      <c r="D323" s="89">
        <v>11</v>
      </c>
      <c r="E323" s="91">
        <v>79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x14ac:dyDescent="0.2">
      <c r="A324" s="89">
        <v>1054</v>
      </c>
      <c r="B324" s="89" t="s">
        <v>242</v>
      </c>
      <c r="C324" s="89">
        <v>2019</v>
      </c>
      <c r="D324" s="89">
        <v>12</v>
      </c>
      <c r="E324" s="91">
        <v>37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x14ac:dyDescent="0.2">
      <c r="A325" s="89">
        <v>1054</v>
      </c>
      <c r="B325" s="89" t="s">
        <v>242</v>
      </c>
      <c r="C325" s="89">
        <v>2020</v>
      </c>
      <c r="D325" s="89">
        <v>1</v>
      </c>
      <c r="E325" s="91">
        <v>41</v>
      </c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x14ac:dyDescent="0.2">
      <c r="A326" s="89">
        <v>1054</v>
      </c>
      <c r="B326" s="89" t="s">
        <v>242</v>
      </c>
      <c r="C326" s="89">
        <v>2020</v>
      </c>
      <c r="D326" s="89">
        <v>2</v>
      </c>
      <c r="E326" s="91">
        <v>41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x14ac:dyDescent="0.2">
      <c r="A327" s="89">
        <v>1054</v>
      </c>
      <c r="B327" s="89" t="s">
        <v>242</v>
      </c>
      <c r="C327" s="89">
        <v>2020</v>
      </c>
      <c r="D327" s="89">
        <v>3</v>
      </c>
      <c r="E327" s="91">
        <v>63</v>
      </c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x14ac:dyDescent="0.2">
      <c r="A328" s="89">
        <v>1054</v>
      </c>
      <c r="B328" s="89" t="s">
        <v>242</v>
      </c>
      <c r="C328" s="89">
        <v>2020</v>
      </c>
      <c r="D328" s="89">
        <v>4</v>
      </c>
      <c r="E328" s="91">
        <v>39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x14ac:dyDescent="0.2">
      <c r="A329" s="89">
        <v>1054</v>
      </c>
      <c r="B329" s="89" t="s">
        <v>242</v>
      </c>
      <c r="C329" s="89">
        <v>2020</v>
      </c>
      <c r="D329" s="89">
        <v>5</v>
      </c>
      <c r="E329" s="91">
        <v>46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x14ac:dyDescent="0.2">
      <c r="A330" s="89">
        <v>1054</v>
      </c>
      <c r="B330" s="89" t="s">
        <v>242</v>
      </c>
      <c r="C330" s="89">
        <v>2020</v>
      </c>
      <c r="D330" s="89">
        <v>6</v>
      </c>
      <c r="E330" s="91">
        <v>4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x14ac:dyDescent="0.2">
      <c r="A331" s="89">
        <v>1057</v>
      </c>
      <c r="B331" s="89" t="s">
        <v>282</v>
      </c>
      <c r="C331" s="89">
        <v>2019</v>
      </c>
      <c r="D331" s="89">
        <v>6</v>
      </c>
      <c r="E331" s="91">
        <v>1</v>
      </c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x14ac:dyDescent="0.2">
      <c r="A332" s="89">
        <v>1058</v>
      </c>
      <c r="B332" s="89" t="s">
        <v>445</v>
      </c>
      <c r="C332" s="89">
        <v>2019</v>
      </c>
      <c r="D332" s="89">
        <v>3</v>
      </c>
      <c r="E332" s="91">
        <v>11469109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x14ac:dyDescent="0.2">
      <c r="A333" s="89">
        <v>1058</v>
      </c>
      <c r="B333" s="89" t="s">
        <v>445</v>
      </c>
      <c r="C333" s="89">
        <v>2019</v>
      </c>
      <c r="D333" s="89">
        <v>4</v>
      </c>
      <c r="E333" s="91">
        <v>11764346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x14ac:dyDescent="0.2">
      <c r="A334" s="89">
        <v>1058</v>
      </c>
      <c r="B334" s="89" t="s">
        <v>445</v>
      </c>
      <c r="C334" s="89">
        <v>2019</v>
      </c>
      <c r="D334" s="89">
        <v>5</v>
      </c>
      <c r="E334" s="91">
        <v>11212594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x14ac:dyDescent="0.2">
      <c r="A335" s="89">
        <v>1058</v>
      </c>
      <c r="B335" s="89" t="s">
        <v>445</v>
      </c>
      <c r="C335" s="89">
        <v>2019</v>
      </c>
      <c r="D335" s="89">
        <v>6</v>
      </c>
      <c r="E335" s="91">
        <v>10247496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x14ac:dyDescent="0.2">
      <c r="A336" s="89">
        <v>1058</v>
      </c>
      <c r="B336" s="89" t="s">
        <v>445</v>
      </c>
      <c r="C336" s="89">
        <v>2019</v>
      </c>
      <c r="D336" s="89">
        <v>7</v>
      </c>
      <c r="E336" s="91">
        <v>10411544</v>
      </c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x14ac:dyDescent="0.2">
      <c r="A337" s="89">
        <v>1058</v>
      </c>
      <c r="B337" s="89" t="s">
        <v>445</v>
      </c>
      <c r="C337" s="89">
        <v>2019</v>
      </c>
      <c r="D337" s="89">
        <v>8</v>
      </c>
      <c r="E337" s="91">
        <v>20372862</v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x14ac:dyDescent="0.2">
      <c r="A338" s="89">
        <v>1058</v>
      </c>
      <c r="B338" s="89" t="s">
        <v>445</v>
      </c>
      <c r="C338" s="89">
        <v>2019</v>
      </c>
      <c r="D338" s="89">
        <v>9</v>
      </c>
      <c r="E338" s="91">
        <v>24611934</v>
      </c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x14ac:dyDescent="0.2">
      <c r="A339" s="89">
        <v>1058</v>
      </c>
      <c r="B339" s="89" t="s">
        <v>445</v>
      </c>
      <c r="C339" s="89">
        <v>2019</v>
      </c>
      <c r="D339" s="89">
        <v>10</v>
      </c>
      <c r="E339" s="91">
        <v>28324829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x14ac:dyDescent="0.2">
      <c r="A340" s="89">
        <v>1058</v>
      </c>
      <c r="B340" s="89" t="s">
        <v>445</v>
      </c>
      <c r="C340" s="89">
        <v>2019</v>
      </c>
      <c r="D340" s="89">
        <v>11</v>
      </c>
      <c r="E340" s="91">
        <v>28034016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x14ac:dyDescent="0.2">
      <c r="A341" s="89">
        <v>1058</v>
      </c>
      <c r="B341" s="89" t="s">
        <v>445</v>
      </c>
      <c r="C341" s="89">
        <v>2019</v>
      </c>
      <c r="D341" s="89">
        <v>12</v>
      </c>
      <c r="E341" s="91">
        <v>26952184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x14ac:dyDescent="0.2">
      <c r="A342" s="89">
        <v>1058</v>
      </c>
      <c r="B342" s="89" t="s">
        <v>445</v>
      </c>
      <c r="C342" s="89">
        <v>2020</v>
      </c>
      <c r="D342" s="89">
        <v>1</v>
      </c>
      <c r="E342" s="91">
        <v>44997000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x14ac:dyDescent="0.2">
      <c r="A343" s="89">
        <v>1058</v>
      </c>
      <c r="B343" s="89" t="s">
        <v>445</v>
      </c>
      <c r="C343" s="89">
        <v>2020</v>
      </c>
      <c r="D343" s="89">
        <v>2</v>
      </c>
      <c r="E343" s="91">
        <v>46126862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x14ac:dyDescent="0.2">
      <c r="A344" s="89">
        <v>1058</v>
      </c>
      <c r="B344" s="89" t="s">
        <v>445</v>
      </c>
      <c r="C344" s="89">
        <v>2020</v>
      </c>
      <c r="D344" s="89">
        <v>3</v>
      </c>
      <c r="E344" s="91">
        <v>85140830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x14ac:dyDescent="0.2">
      <c r="A345" s="89">
        <v>1058</v>
      </c>
      <c r="B345" s="89" t="s">
        <v>445</v>
      </c>
      <c r="C345" s="89">
        <v>2020</v>
      </c>
      <c r="D345" s="89">
        <v>4</v>
      </c>
      <c r="E345" s="91">
        <v>98323710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x14ac:dyDescent="0.2">
      <c r="A346" s="89">
        <v>1058</v>
      </c>
      <c r="B346" s="89" t="s">
        <v>445</v>
      </c>
      <c r="C346" s="89">
        <v>2020</v>
      </c>
      <c r="D346" s="89">
        <v>5</v>
      </c>
      <c r="E346" s="91">
        <v>81927325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x14ac:dyDescent="0.2">
      <c r="A347" s="89">
        <v>1058</v>
      </c>
      <c r="B347" s="89" t="s">
        <v>445</v>
      </c>
      <c r="C347" s="89">
        <v>2020</v>
      </c>
      <c r="D347" s="89">
        <v>6</v>
      </c>
      <c r="E347" s="91">
        <v>5337664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x14ac:dyDescent="0.2">
      <c r="A348" s="89">
        <v>1059</v>
      </c>
      <c r="B348" s="89" t="s">
        <v>605</v>
      </c>
      <c r="C348" s="89">
        <v>2019</v>
      </c>
      <c r="D348" s="89">
        <v>3</v>
      </c>
      <c r="E348" s="91">
        <v>495761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x14ac:dyDescent="0.2">
      <c r="A349" s="89">
        <v>1059</v>
      </c>
      <c r="B349" s="89" t="s">
        <v>605</v>
      </c>
      <c r="C349" s="89">
        <v>2019</v>
      </c>
      <c r="D349" s="89">
        <v>4</v>
      </c>
      <c r="E349" s="91">
        <v>470511</v>
      </c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x14ac:dyDescent="0.2">
      <c r="A350" s="89">
        <v>1059</v>
      </c>
      <c r="B350" s="89" t="s">
        <v>605</v>
      </c>
      <c r="C350" s="89">
        <v>2019</v>
      </c>
      <c r="D350" s="89">
        <v>5</v>
      </c>
      <c r="E350" s="91">
        <v>457925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x14ac:dyDescent="0.2">
      <c r="A351" s="89">
        <v>1059</v>
      </c>
      <c r="B351" s="89" t="s">
        <v>605</v>
      </c>
      <c r="C351" s="89">
        <v>2019</v>
      </c>
      <c r="D351" s="89">
        <v>6</v>
      </c>
      <c r="E351" s="91">
        <v>381931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x14ac:dyDescent="0.2">
      <c r="A352" s="89">
        <v>1059</v>
      </c>
      <c r="B352" s="89" t="s">
        <v>605</v>
      </c>
      <c r="C352" s="89">
        <v>2019</v>
      </c>
      <c r="D352" s="89">
        <v>7</v>
      </c>
      <c r="E352" s="91">
        <v>402439</v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x14ac:dyDescent="0.2">
      <c r="A353" s="89">
        <v>1059</v>
      </c>
      <c r="B353" s="89" t="s">
        <v>605</v>
      </c>
      <c r="C353" s="89">
        <v>2019</v>
      </c>
      <c r="D353" s="89">
        <v>8</v>
      </c>
      <c r="E353" s="91">
        <v>389993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x14ac:dyDescent="0.2">
      <c r="A354" s="89">
        <v>1059</v>
      </c>
      <c r="B354" s="89" t="s">
        <v>605</v>
      </c>
      <c r="C354" s="89">
        <v>2019</v>
      </c>
      <c r="D354" s="89">
        <v>9</v>
      </c>
      <c r="E354" s="91">
        <v>334923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x14ac:dyDescent="0.2">
      <c r="A355" s="89">
        <v>1059</v>
      </c>
      <c r="B355" s="89" t="s">
        <v>605</v>
      </c>
      <c r="C355" s="89">
        <v>2019</v>
      </c>
      <c r="D355" s="89">
        <v>10</v>
      </c>
      <c r="E355" s="91">
        <v>366010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x14ac:dyDescent="0.2">
      <c r="A356" s="89">
        <v>1059</v>
      </c>
      <c r="B356" s="89" t="s">
        <v>605</v>
      </c>
      <c r="C356" s="89">
        <v>2019</v>
      </c>
      <c r="D356" s="89">
        <v>11</v>
      </c>
      <c r="E356" s="91">
        <v>476159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x14ac:dyDescent="0.2">
      <c r="A357" s="89">
        <v>1059</v>
      </c>
      <c r="B357" s="89" t="s">
        <v>605</v>
      </c>
      <c r="C357" s="89">
        <v>2019</v>
      </c>
      <c r="D357" s="89">
        <v>12</v>
      </c>
      <c r="E357" s="91">
        <v>446746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x14ac:dyDescent="0.2">
      <c r="A358" s="89">
        <v>1059</v>
      </c>
      <c r="B358" s="89" t="s">
        <v>605</v>
      </c>
      <c r="C358" s="89">
        <v>2020</v>
      </c>
      <c r="D358" s="89">
        <v>1</v>
      </c>
      <c r="E358" s="91">
        <v>599203</v>
      </c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x14ac:dyDescent="0.2">
      <c r="A359" s="89">
        <v>1059</v>
      </c>
      <c r="B359" s="89" t="s">
        <v>605</v>
      </c>
      <c r="C359" s="89">
        <v>2020</v>
      </c>
      <c r="D359" s="89">
        <v>2</v>
      </c>
      <c r="E359" s="91">
        <v>663134</v>
      </c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x14ac:dyDescent="0.2">
      <c r="A360" s="89">
        <v>1059</v>
      </c>
      <c r="B360" s="89" t="s">
        <v>605</v>
      </c>
      <c r="C360" s="89">
        <v>2020</v>
      </c>
      <c r="D360" s="89">
        <v>3</v>
      </c>
      <c r="E360" s="91">
        <v>464121</v>
      </c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x14ac:dyDescent="0.2">
      <c r="A361" s="89">
        <v>1059</v>
      </c>
      <c r="B361" s="89" t="s">
        <v>605</v>
      </c>
      <c r="C361" s="89">
        <v>2020</v>
      </c>
      <c r="D361" s="89">
        <v>4</v>
      </c>
      <c r="E361" s="91">
        <v>791233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x14ac:dyDescent="0.2">
      <c r="A362" s="89">
        <v>1059</v>
      </c>
      <c r="B362" s="89" t="s">
        <v>605</v>
      </c>
      <c r="C362" s="89">
        <v>2020</v>
      </c>
      <c r="D362" s="89">
        <v>5</v>
      </c>
      <c r="E362" s="91">
        <v>877614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x14ac:dyDescent="0.2">
      <c r="A363" s="89">
        <v>1059</v>
      </c>
      <c r="B363" s="89" t="s">
        <v>605</v>
      </c>
      <c r="C363" s="89">
        <v>2020</v>
      </c>
      <c r="D363" s="89">
        <v>6</v>
      </c>
      <c r="E363" s="91">
        <v>60945</v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x14ac:dyDescent="0.2">
      <c r="A364" s="89">
        <v>1060</v>
      </c>
      <c r="B364" s="89" t="s">
        <v>669</v>
      </c>
      <c r="C364" s="89">
        <v>2019</v>
      </c>
      <c r="D364" s="89">
        <v>3</v>
      </c>
      <c r="E364" s="91">
        <v>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x14ac:dyDescent="0.2">
      <c r="A365" s="89">
        <v>1060</v>
      </c>
      <c r="B365" s="89" t="s">
        <v>669</v>
      </c>
      <c r="C365" s="89">
        <v>2019</v>
      </c>
      <c r="D365" s="89">
        <v>5</v>
      </c>
      <c r="E365" s="91">
        <v>11</v>
      </c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x14ac:dyDescent="0.2">
      <c r="A366" s="89">
        <v>1060</v>
      </c>
      <c r="B366" s="89" t="s">
        <v>669</v>
      </c>
      <c r="C366" s="89">
        <v>2019</v>
      </c>
      <c r="D366" s="89">
        <v>6</v>
      </c>
      <c r="E366" s="91">
        <v>11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x14ac:dyDescent="0.2">
      <c r="A367" s="89">
        <v>1060</v>
      </c>
      <c r="B367" s="89" t="s">
        <v>669</v>
      </c>
      <c r="C367" s="89">
        <v>2019</v>
      </c>
      <c r="D367" s="89">
        <v>7</v>
      </c>
      <c r="E367" s="91">
        <v>5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x14ac:dyDescent="0.2">
      <c r="A368" s="89">
        <v>1060</v>
      </c>
      <c r="B368" s="89" t="s">
        <v>669</v>
      </c>
      <c r="C368" s="89">
        <v>2019</v>
      </c>
      <c r="D368" s="89">
        <v>8</v>
      </c>
      <c r="E368" s="91">
        <v>4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x14ac:dyDescent="0.2">
      <c r="A369" s="89">
        <v>1060</v>
      </c>
      <c r="B369" s="89" t="s">
        <v>669</v>
      </c>
      <c r="C369" s="89">
        <v>2019</v>
      </c>
      <c r="D369" s="89">
        <v>9</v>
      </c>
      <c r="E369" s="91">
        <v>1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x14ac:dyDescent="0.2">
      <c r="A370" s="89">
        <v>1060</v>
      </c>
      <c r="B370" s="89" t="s">
        <v>669</v>
      </c>
      <c r="C370" s="89">
        <v>2019</v>
      </c>
      <c r="D370" s="89">
        <v>10</v>
      </c>
      <c r="E370" s="91">
        <v>1</v>
      </c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x14ac:dyDescent="0.2">
      <c r="A371" s="89">
        <v>1060</v>
      </c>
      <c r="B371" s="89" t="s">
        <v>669</v>
      </c>
      <c r="C371" s="89">
        <v>2019</v>
      </c>
      <c r="D371" s="89">
        <v>11</v>
      </c>
      <c r="E371" s="91">
        <v>1</v>
      </c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x14ac:dyDescent="0.2">
      <c r="A372" s="89">
        <v>1060</v>
      </c>
      <c r="B372" s="89" t="s">
        <v>669</v>
      </c>
      <c r="C372" s="89">
        <v>2019</v>
      </c>
      <c r="D372" s="89">
        <v>12</v>
      </c>
      <c r="E372" s="91">
        <v>1</v>
      </c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x14ac:dyDescent="0.2">
      <c r="A373" s="89">
        <v>1060</v>
      </c>
      <c r="B373" s="89" t="s">
        <v>669</v>
      </c>
      <c r="C373" s="89">
        <v>2020</v>
      </c>
      <c r="D373" s="89">
        <v>1</v>
      </c>
      <c r="E373" s="91">
        <v>10</v>
      </c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x14ac:dyDescent="0.2">
      <c r="A374" s="89">
        <v>1060</v>
      </c>
      <c r="B374" s="89" t="s">
        <v>669</v>
      </c>
      <c r="C374" s="89">
        <v>2020</v>
      </c>
      <c r="D374" s="89">
        <v>2</v>
      </c>
      <c r="E374" s="91">
        <v>3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x14ac:dyDescent="0.2">
      <c r="A375" s="89">
        <v>1060</v>
      </c>
      <c r="B375" s="89" t="s">
        <v>669</v>
      </c>
      <c r="C375" s="89">
        <v>2020</v>
      </c>
      <c r="D375" s="89">
        <v>3</v>
      </c>
      <c r="E375" s="91">
        <v>2</v>
      </c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x14ac:dyDescent="0.2">
      <c r="A376" s="89">
        <v>1060</v>
      </c>
      <c r="B376" s="89" t="s">
        <v>669</v>
      </c>
      <c r="C376" s="89">
        <v>2020</v>
      </c>
      <c r="D376" s="89">
        <v>5</v>
      </c>
      <c r="E376" s="91">
        <v>4</v>
      </c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x14ac:dyDescent="0.2">
      <c r="A377" s="89">
        <v>1061</v>
      </c>
      <c r="B377" s="89" t="s">
        <v>329</v>
      </c>
      <c r="C377" s="89">
        <v>2019</v>
      </c>
      <c r="D377" s="89">
        <v>3</v>
      </c>
      <c r="E377" s="91">
        <v>28</v>
      </c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x14ac:dyDescent="0.2">
      <c r="A378" s="89">
        <v>1061</v>
      </c>
      <c r="B378" s="89" t="s">
        <v>329</v>
      </c>
      <c r="C378" s="89">
        <v>2019</v>
      </c>
      <c r="D378" s="89">
        <v>4</v>
      </c>
      <c r="E378" s="91">
        <v>52</v>
      </c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x14ac:dyDescent="0.2">
      <c r="A379" s="89">
        <v>1061</v>
      </c>
      <c r="B379" s="89" t="s">
        <v>329</v>
      </c>
      <c r="C379" s="89">
        <v>2019</v>
      </c>
      <c r="D379" s="89">
        <v>5</v>
      </c>
      <c r="E379" s="91">
        <v>23</v>
      </c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x14ac:dyDescent="0.2">
      <c r="A380" s="89">
        <v>1061</v>
      </c>
      <c r="B380" s="89" t="s">
        <v>329</v>
      </c>
      <c r="C380" s="89">
        <v>2019</v>
      </c>
      <c r="D380" s="89">
        <v>6</v>
      </c>
      <c r="E380" s="91">
        <v>15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x14ac:dyDescent="0.2">
      <c r="A381" s="89">
        <v>1061</v>
      </c>
      <c r="B381" s="89" t="s">
        <v>329</v>
      </c>
      <c r="C381" s="89">
        <v>2019</v>
      </c>
      <c r="D381" s="89">
        <v>7</v>
      </c>
      <c r="E381" s="91">
        <v>13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x14ac:dyDescent="0.2">
      <c r="A382" s="89">
        <v>1061</v>
      </c>
      <c r="B382" s="89" t="s">
        <v>329</v>
      </c>
      <c r="C382" s="89">
        <v>2019</v>
      </c>
      <c r="D382" s="89">
        <v>8</v>
      </c>
      <c r="E382" s="91">
        <v>21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x14ac:dyDescent="0.2">
      <c r="A383" s="89">
        <v>1061</v>
      </c>
      <c r="B383" s="89" t="s">
        <v>329</v>
      </c>
      <c r="C383" s="89">
        <v>2019</v>
      </c>
      <c r="D383" s="89">
        <v>9</v>
      </c>
      <c r="E383" s="91">
        <v>6</v>
      </c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x14ac:dyDescent="0.2">
      <c r="A384" s="89">
        <v>1061</v>
      </c>
      <c r="B384" s="89" t="s">
        <v>329</v>
      </c>
      <c r="C384" s="89">
        <v>2019</v>
      </c>
      <c r="D384" s="89">
        <v>10</v>
      </c>
      <c r="E384" s="91">
        <v>3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x14ac:dyDescent="0.2">
      <c r="A385" s="89">
        <v>1061</v>
      </c>
      <c r="B385" s="89" t="s">
        <v>329</v>
      </c>
      <c r="C385" s="89">
        <v>2019</v>
      </c>
      <c r="D385" s="89">
        <v>11</v>
      </c>
      <c r="E385" s="91">
        <v>12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x14ac:dyDescent="0.2">
      <c r="A386" s="89">
        <v>1061</v>
      </c>
      <c r="B386" s="89" t="s">
        <v>329</v>
      </c>
      <c r="C386" s="89">
        <v>2019</v>
      </c>
      <c r="D386" s="89">
        <v>12</v>
      </c>
      <c r="E386" s="91">
        <v>12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x14ac:dyDescent="0.2">
      <c r="A387" s="89">
        <v>1061</v>
      </c>
      <c r="B387" s="89" t="s">
        <v>329</v>
      </c>
      <c r="C387" s="89">
        <v>2020</v>
      </c>
      <c r="D387" s="89">
        <v>1</v>
      </c>
      <c r="E387" s="91">
        <v>4</v>
      </c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x14ac:dyDescent="0.2">
      <c r="A388" s="89">
        <v>1061</v>
      </c>
      <c r="B388" s="89" t="s">
        <v>329</v>
      </c>
      <c r="C388" s="89">
        <v>2020</v>
      </c>
      <c r="D388" s="89">
        <v>2</v>
      </c>
      <c r="E388" s="91">
        <v>10</v>
      </c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x14ac:dyDescent="0.2">
      <c r="A389" s="89">
        <v>1061</v>
      </c>
      <c r="B389" s="89" t="s">
        <v>329</v>
      </c>
      <c r="C389" s="89">
        <v>2020</v>
      </c>
      <c r="D389" s="89">
        <v>3</v>
      </c>
      <c r="E389" s="91">
        <v>4</v>
      </c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x14ac:dyDescent="0.2">
      <c r="A390" s="89">
        <v>1061</v>
      </c>
      <c r="B390" s="89" t="s">
        <v>329</v>
      </c>
      <c r="C390" s="89">
        <v>2020</v>
      </c>
      <c r="D390" s="89">
        <v>4</v>
      </c>
      <c r="E390" s="91">
        <v>4</v>
      </c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x14ac:dyDescent="0.2">
      <c r="A391" s="89">
        <v>1061</v>
      </c>
      <c r="B391" s="89" t="s">
        <v>329</v>
      </c>
      <c r="C391" s="89">
        <v>2020</v>
      </c>
      <c r="D391" s="89">
        <v>5</v>
      </c>
      <c r="E391" s="91">
        <v>23</v>
      </c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x14ac:dyDescent="0.2">
      <c r="A392" s="89">
        <v>1062</v>
      </c>
      <c r="B392" s="89" t="s">
        <v>387</v>
      </c>
      <c r="C392" s="89">
        <v>2019</v>
      </c>
      <c r="D392" s="89">
        <v>3</v>
      </c>
      <c r="E392" s="91">
        <v>69</v>
      </c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x14ac:dyDescent="0.2">
      <c r="A393" s="89">
        <v>1062</v>
      </c>
      <c r="B393" s="89" t="s">
        <v>387</v>
      </c>
      <c r="C393" s="89">
        <v>2019</v>
      </c>
      <c r="D393" s="89">
        <v>4</v>
      </c>
      <c r="E393" s="91">
        <v>42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x14ac:dyDescent="0.2">
      <c r="A394" s="89">
        <v>1062</v>
      </c>
      <c r="B394" s="89" t="s">
        <v>387</v>
      </c>
      <c r="C394" s="89">
        <v>2019</v>
      </c>
      <c r="D394" s="89">
        <v>5</v>
      </c>
      <c r="E394" s="91">
        <v>66</v>
      </c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x14ac:dyDescent="0.2">
      <c r="A395" s="89">
        <v>1062</v>
      </c>
      <c r="B395" s="89" t="s">
        <v>387</v>
      </c>
      <c r="C395" s="89">
        <v>2019</v>
      </c>
      <c r="D395" s="89">
        <v>6</v>
      </c>
      <c r="E395" s="91">
        <v>66</v>
      </c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x14ac:dyDescent="0.2">
      <c r="A396" s="89">
        <v>1062</v>
      </c>
      <c r="B396" s="89" t="s">
        <v>387</v>
      </c>
      <c r="C396" s="89">
        <v>2019</v>
      </c>
      <c r="D396" s="89">
        <v>7</v>
      </c>
      <c r="E396" s="91">
        <v>51</v>
      </c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x14ac:dyDescent="0.2">
      <c r="A397" s="89">
        <v>1062</v>
      </c>
      <c r="B397" s="89" t="s">
        <v>387</v>
      </c>
      <c r="C397" s="89">
        <v>2019</v>
      </c>
      <c r="D397" s="89">
        <v>8</v>
      </c>
      <c r="E397" s="91">
        <v>25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x14ac:dyDescent="0.2">
      <c r="A398" s="89">
        <v>1062</v>
      </c>
      <c r="B398" s="89" t="s">
        <v>387</v>
      </c>
      <c r="C398" s="89">
        <v>2019</v>
      </c>
      <c r="D398" s="89">
        <v>9</v>
      </c>
      <c r="E398" s="91">
        <v>57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x14ac:dyDescent="0.2">
      <c r="A399" s="89">
        <v>1062</v>
      </c>
      <c r="B399" s="89" t="s">
        <v>387</v>
      </c>
      <c r="C399" s="89">
        <v>2019</v>
      </c>
      <c r="D399" s="89">
        <v>10</v>
      </c>
      <c r="E399" s="91">
        <v>69</v>
      </c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x14ac:dyDescent="0.2">
      <c r="A400" s="89">
        <v>1062</v>
      </c>
      <c r="B400" s="89" t="s">
        <v>387</v>
      </c>
      <c r="C400" s="89">
        <v>2019</v>
      </c>
      <c r="D400" s="89">
        <v>11</v>
      </c>
      <c r="E400" s="91">
        <v>56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x14ac:dyDescent="0.2">
      <c r="A401" s="89">
        <v>1062</v>
      </c>
      <c r="B401" s="89" t="s">
        <v>387</v>
      </c>
      <c r="C401" s="89">
        <v>2019</v>
      </c>
      <c r="D401" s="89">
        <v>12</v>
      </c>
      <c r="E401" s="91">
        <v>47</v>
      </c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x14ac:dyDescent="0.2">
      <c r="A402" s="89">
        <v>1062</v>
      </c>
      <c r="B402" s="89" t="s">
        <v>387</v>
      </c>
      <c r="C402" s="89">
        <v>2020</v>
      </c>
      <c r="D402" s="89">
        <v>1</v>
      </c>
      <c r="E402" s="91">
        <v>36</v>
      </c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x14ac:dyDescent="0.2">
      <c r="A403" s="89">
        <v>1062</v>
      </c>
      <c r="B403" s="89" t="s">
        <v>387</v>
      </c>
      <c r="C403" s="89">
        <v>2020</v>
      </c>
      <c r="D403" s="89">
        <v>2</v>
      </c>
      <c r="E403" s="91">
        <v>31</v>
      </c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x14ac:dyDescent="0.2">
      <c r="A404" s="89">
        <v>1062</v>
      </c>
      <c r="B404" s="89" t="s">
        <v>387</v>
      </c>
      <c r="C404" s="89">
        <v>2020</v>
      </c>
      <c r="D404" s="89">
        <v>3</v>
      </c>
      <c r="E404" s="91">
        <v>75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x14ac:dyDescent="0.2">
      <c r="A405" s="89">
        <v>1062</v>
      </c>
      <c r="B405" s="89" t="s">
        <v>387</v>
      </c>
      <c r="C405" s="89">
        <v>2020</v>
      </c>
      <c r="D405" s="89">
        <v>4</v>
      </c>
      <c r="E405" s="91">
        <v>54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x14ac:dyDescent="0.2">
      <c r="A406" s="89">
        <v>1062</v>
      </c>
      <c r="B406" s="89" t="s">
        <v>387</v>
      </c>
      <c r="C406" s="89">
        <v>2020</v>
      </c>
      <c r="D406" s="89">
        <v>5</v>
      </c>
      <c r="E406" s="91">
        <v>9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x14ac:dyDescent="0.2">
      <c r="A407" s="89">
        <v>1064</v>
      </c>
      <c r="B407" s="89" t="s">
        <v>326</v>
      </c>
      <c r="C407" s="89">
        <v>2019</v>
      </c>
      <c r="D407" s="89">
        <v>3</v>
      </c>
      <c r="E407" s="91">
        <v>2</v>
      </c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x14ac:dyDescent="0.2">
      <c r="A408" s="89">
        <v>1064</v>
      </c>
      <c r="B408" s="89" t="s">
        <v>326</v>
      </c>
      <c r="C408" s="89">
        <v>2019</v>
      </c>
      <c r="D408" s="89">
        <v>4</v>
      </c>
      <c r="E408" s="91">
        <v>1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x14ac:dyDescent="0.2">
      <c r="A409" s="89">
        <v>1064</v>
      </c>
      <c r="B409" s="89" t="s">
        <v>326</v>
      </c>
      <c r="C409" s="89">
        <v>2019</v>
      </c>
      <c r="D409" s="89">
        <v>5</v>
      </c>
      <c r="E409" s="91">
        <v>4</v>
      </c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x14ac:dyDescent="0.2">
      <c r="A410" s="89">
        <v>1064</v>
      </c>
      <c r="B410" s="89" t="s">
        <v>326</v>
      </c>
      <c r="C410" s="89">
        <v>2019</v>
      </c>
      <c r="D410" s="89">
        <v>6</v>
      </c>
      <c r="E410" s="91">
        <v>4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x14ac:dyDescent="0.2">
      <c r="A411" s="89">
        <v>1064</v>
      </c>
      <c r="B411" s="89" t="s">
        <v>326</v>
      </c>
      <c r="C411" s="89">
        <v>2019</v>
      </c>
      <c r="D411" s="89">
        <v>7</v>
      </c>
      <c r="E411" s="91">
        <v>21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x14ac:dyDescent="0.2">
      <c r="A412" s="89">
        <v>1064</v>
      </c>
      <c r="B412" s="89" t="s">
        <v>326</v>
      </c>
      <c r="C412" s="89">
        <v>2019</v>
      </c>
      <c r="D412" s="89">
        <v>8</v>
      </c>
      <c r="E412" s="91">
        <v>3</v>
      </c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x14ac:dyDescent="0.2">
      <c r="A413" s="89">
        <v>1064</v>
      </c>
      <c r="B413" s="89" t="s">
        <v>326</v>
      </c>
      <c r="C413" s="89">
        <v>2019</v>
      </c>
      <c r="D413" s="89">
        <v>9</v>
      </c>
      <c r="E413" s="91">
        <v>1</v>
      </c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x14ac:dyDescent="0.2">
      <c r="A414" s="89">
        <v>1064</v>
      </c>
      <c r="B414" s="89" t="s">
        <v>326</v>
      </c>
      <c r="C414" s="89">
        <v>2019</v>
      </c>
      <c r="D414" s="89">
        <v>12</v>
      </c>
      <c r="E414" s="91">
        <v>40</v>
      </c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x14ac:dyDescent="0.2">
      <c r="A415" s="89">
        <v>1064</v>
      </c>
      <c r="B415" s="89" t="s">
        <v>326</v>
      </c>
      <c r="C415" s="89">
        <v>2020</v>
      </c>
      <c r="D415" s="89">
        <v>1</v>
      </c>
      <c r="E415" s="91">
        <v>64</v>
      </c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x14ac:dyDescent="0.2">
      <c r="A416" s="89">
        <v>1064</v>
      </c>
      <c r="B416" s="89" t="s">
        <v>326</v>
      </c>
      <c r="C416" s="89">
        <v>2020</v>
      </c>
      <c r="D416" s="89">
        <v>3</v>
      </c>
      <c r="E416" s="91">
        <v>6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x14ac:dyDescent="0.2">
      <c r="A417" s="89">
        <v>1064</v>
      </c>
      <c r="B417" s="89" t="s">
        <v>326</v>
      </c>
      <c r="C417" s="89">
        <v>2020</v>
      </c>
      <c r="D417" s="89">
        <v>4</v>
      </c>
      <c r="E417" s="91">
        <v>462716</v>
      </c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x14ac:dyDescent="0.2">
      <c r="A418" s="89">
        <v>1064</v>
      </c>
      <c r="B418" s="89" t="s">
        <v>326</v>
      </c>
      <c r="C418" s="89">
        <v>2020</v>
      </c>
      <c r="D418" s="89">
        <v>5</v>
      </c>
      <c r="E418" s="91">
        <v>1443971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x14ac:dyDescent="0.2">
      <c r="A419" s="89">
        <v>1064</v>
      </c>
      <c r="B419" s="89" t="s">
        <v>326</v>
      </c>
      <c r="C419" s="89">
        <v>2020</v>
      </c>
      <c r="D419" s="89">
        <v>6</v>
      </c>
      <c r="E419" s="91">
        <v>80419</v>
      </c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x14ac:dyDescent="0.2">
      <c r="A420" s="89">
        <v>1065</v>
      </c>
      <c r="B420" s="89" t="s">
        <v>391</v>
      </c>
      <c r="C420" s="89">
        <v>2019</v>
      </c>
      <c r="D420" s="89">
        <v>3</v>
      </c>
      <c r="E420" s="91">
        <v>645886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x14ac:dyDescent="0.2">
      <c r="A421" s="89">
        <v>1065</v>
      </c>
      <c r="B421" s="89" t="s">
        <v>391</v>
      </c>
      <c r="C421" s="89">
        <v>2019</v>
      </c>
      <c r="D421" s="89">
        <v>4</v>
      </c>
      <c r="E421" s="91">
        <v>461274</v>
      </c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x14ac:dyDescent="0.2">
      <c r="A422" s="89">
        <v>1065</v>
      </c>
      <c r="B422" s="89" t="s">
        <v>391</v>
      </c>
      <c r="C422" s="89">
        <v>2019</v>
      </c>
      <c r="D422" s="89">
        <v>5</v>
      </c>
      <c r="E422" s="91">
        <v>561380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x14ac:dyDescent="0.2">
      <c r="A423" s="89">
        <v>1065</v>
      </c>
      <c r="B423" s="89" t="s">
        <v>391</v>
      </c>
      <c r="C423" s="89">
        <v>2019</v>
      </c>
      <c r="D423" s="89">
        <v>6</v>
      </c>
      <c r="E423" s="91">
        <v>513960</v>
      </c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x14ac:dyDescent="0.2">
      <c r="A424" s="89">
        <v>1065</v>
      </c>
      <c r="B424" s="89" t="s">
        <v>391</v>
      </c>
      <c r="C424" s="89">
        <v>2019</v>
      </c>
      <c r="D424" s="89">
        <v>7</v>
      </c>
      <c r="E424" s="91">
        <v>382308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x14ac:dyDescent="0.2">
      <c r="A425" s="89">
        <v>1065</v>
      </c>
      <c r="B425" s="89" t="s">
        <v>391</v>
      </c>
      <c r="C425" s="89">
        <v>2019</v>
      </c>
      <c r="D425" s="89">
        <v>8</v>
      </c>
      <c r="E425" s="91">
        <v>363891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x14ac:dyDescent="0.2">
      <c r="A426" s="89">
        <v>1065</v>
      </c>
      <c r="B426" s="89" t="s">
        <v>391</v>
      </c>
      <c r="C426" s="89">
        <v>2019</v>
      </c>
      <c r="D426" s="89">
        <v>9</v>
      </c>
      <c r="E426" s="91">
        <v>312785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x14ac:dyDescent="0.2">
      <c r="A427" s="89">
        <v>1065</v>
      </c>
      <c r="B427" s="89" t="s">
        <v>391</v>
      </c>
      <c r="C427" s="89">
        <v>2019</v>
      </c>
      <c r="D427" s="89">
        <v>10</v>
      </c>
      <c r="E427" s="91">
        <v>484674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x14ac:dyDescent="0.2">
      <c r="A428" s="89">
        <v>1065</v>
      </c>
      <c r="B428" s="89" t="s">
        <v>391</v>
      </c>
      <c r="C428" s="89">
        <v>2019</v>
      </c>
      <c r="D428" s="89">
        <v>11</v>
      </c>
      <c r="E428" s="91">
        <v>236630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x14ac:dyDescent="0.2">
      <c r="A429" s="89">
        <v>1065</v>
      </c>
      <c r="B429" s="89" t="s">
        <v>391</v>
      </c>
      <c r="C429" s="89">
        <v>2019</v>
      </c>
      <c r="D429" s="89">
        <v>12</v>
      </c>
      <c r="E429" s="91">
        <v>516034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x14ac:dyDescent="0.2">
      <c r="A430" s="89">
        <v>1065</v>
      </c>
      <c r="B430" s="89" t="s">
        <v>391</v>
      </c>
      <c r="C430" s="89">
        <v>2020</v>
      </c>
      <c r="D430" s="89">
        <v>1</v>
      </c>
      <c r="E430" s="91">
        <v>861761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x14ac:dyDescent="0.2">
      <c r="A431" s="89">
        <v>1065</v>
      </c>
      <c r="B431" s="89" t="s">
        <v>391</v>
      </c>
      <c r="C431" s="89">
        <v>2020</v>
      </c>
      <c r="D431" s="89">
        <v>2</v>
      </c>
      <c r="E431" s="91">
        <v>36393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x14ac:dyDescent="0.2">
      <c r="A432" s="89">
        <v>1065</v>
      </c>
      <c r="B432" s="89" t="s">
        <v>391</v>
      </c>
      <c r="C432" s="89">
        <v>2020</v>
      </c>
      <c r="D432" s="89">
        <v>3</v>
      </c>
      <c r="E432" s="91">
        <v>1157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x14ac:dyDescent="0.2">
      <c r="A433" s="89">
        <v>1065</v>
      </c>
      <c r="B433" s="89" t="s">
        <v>391</v>
      </c>
      <c r="C433" s="89">
        <v>2020</v>
      </c>
      <c r="D433" s="89">
        <v>4</v>
      </c>
      <c r="E433" s="91">
        <v>372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x14ac:dyDescent="0.2">
      <c r="A434" s="89">
        <v>1065</v>
      </c>
      <c r="B434" s="89" t="s">
        <v>391</v>
      </c>
      <c r="C434" s="89">
        <v>2020</v>
      </c>
      <c r="D434" s="89">
        <v>5</v>
      </c>
      <c r="E434" s="91">
        <v>199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x14ac:dyDescent="0.2">
      <c r="A435" s="89">
        <v>1065</v>
      </c>
      <c r="B435" s="89" t="s">
        <v>391</v>
      </c>
      <c r="C435" s="89">
        <v>2020</v>
      </c>
      <c r="D435" s="89">
        <v>6</v>
      </c>
      <c r="E435" s="91">
        <v>6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x14ac:dyDescent="0.2">
      <c r="A436" s="89">
        <v>1066</v>
      </c>
      <c r="B436" s="89" t="s">
        <v>252</v>
      </c>
      <c r="C436" s="89">
        <v>2020</v>
      </c>
      <c r="D436" s="89">
        <v>4</v>
      </c>
      <c r="E436" s="91">
        <v>2</v>
      </c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x14ac:dyDescent="0.2">
      <c r="A437" s="89">
        <v>1074</v>
      </c>
      <c r="B437" s="89" t="s">
        <v>17</v>
      </c>
      <c r="C437" s="89">
        <v>2019</v>
      </c>
      <c r="D437" s="89">
        <v>4</v>
      </c>
      <c r="E437" s="91">
        <v>2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x14ac:dyDescent="0.2">
      <c r="A438" s="89">
        <v>1075</v>
      </c>
      <c r="B438" s="89" t="s">
        <v>443</v>
      </c>
      <c r="C438" s="89">
        <v>2019</v>
      </c>
      <c r="D438" s="89">
        <v>3</v>
      </c>
      <c r="E438" s="91">
        <v>73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x14ac:dyDescent="0.2">
      <c r="A439" s="89">
        <v>1075</v>
      </c>
      <c r="B439" s="89" t="s">
        <v>443</v>
      </c>
      <c r="C439" s="89">
        <v>2019</v>
      </c>
      <c r="D439" s="89">
        <v>4</v>
      </c>
      <c r="E439" s="91">
        <v>72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x14ac:dyDescent="0.2">
      <c r="A440" s="89">
        <v>1075</v>
      </c>
      <c r="B440" s="89" t="s">
        <v>443</v>
      </c>
      <c r="C440" s="89">
        <v>2019</v>
      </c>
      <c r="D440" s="89">
        <v>5</v>
      </c>
      <c r="E440" s="91">
        <v>73</v>
      </c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x14ac:dyDescent="0.2">
      <c r="A441" s="89">
        <v>1075</v>
      </c>
      <c r="B441" s="89" t="s">
        <v>443</v>
      </c>
      <c r="C441" s="89">
        <v>2019</v>
      </c>
      <c r="D441" s="89">
        <v>6</v>
      </c>
      <c r="E441" s="91">
        <v>60</v>
      </c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x14ac:dyDescent="0.2">
      <c r="A442" s="89">
        <v>1075</v>
      </c>
      <c r="B442" s="89" t="s">
        <v>443</v>
      </c>
      <c r="C442" s="89">
        <v>2019</v>
      </c>
      <c r="D442" s="89">
        <v>7</v>
      </c>
      <c r="E442" s="91">
        <v>40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x14ac:dyDescent="0.2">
      <c r="A443" s="89">
        <v>1075</v>
      </c>
      <c r="B443" s="89" t="s">
        <v>443</v>
      </c>
      <c r="C443" s="89">
        <v>2019</v>
      </c>
      <c r="D443" s="89">
        <v>8</v>
      </c>
      <c r="E443" s="91">
        <v>87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x14ac:dyDescent="0.2">
      <c r="A444" s="89">
        <v>1075</v>
      </c>
      <c r="B444" s="89" t="s">
        <v>443</v>
      </c>
      <c r="C444" s="89">
        <v>2019</v>
      </c>
      <c r="D444" s="89">
        <v>9</v>
      </c>
      <c r="E444" s="91">
        <v>76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x14ac:dyDescent="0.2">
      <c r="A445" s="89">
        <v>1075</v>
      </c>
      <c r="B445" s="89" t="s">
        <v>443</v>
      </c>
      <c r="C445" s="89">
        <v>2019</v>
      </c>
      <c r="D445" s="89">
        <v>10</v>
      </c>
      <c r="E445" s="91">
        <v>96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x14ac:dyDescent="0.2">
      <c r="A446" s="89">
        <v>1075</v>
      </c>
      <c r="B446" s="89" t="s">
        <v>443</v>
      </c>
      <c r="C446" s="89">
        <v>2019</v>
      </c>
      <c r="D446" s="89">
        <v>11</v>
      </c>
      <c r="E446" s="91">
        <v>85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x14ac:dyDescent="0.2">
      <c r="A447" s="89">
        <v>1075</v>
      </c>
      <c r="B447" s="89" t="s">
        <v>443</v>
      </c>
      <c r="C447" s="89">
        <v>2019</v>
      </c>
      <c r="D447" s="89">
        <v>12</v>
      </c>
      <c r="E447" s="91">
        <v>65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x14ac:dyDescent="0.2">
      <c r="A448" s="89">
        <v>1075</v>
      </c>
      <c r="B448" s="89" t="s">
        <v>443</v>
      </c>
      <c r="C448" s="89">
        <v>2020</v>
      </c>
      <c r="D448" s="89">
        <v>1</v>
      </c>
      <c r="E448" s="91">
        <v>67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x14ac:dyDescent="0.2">
      <c r="A449" s="89">
        <v>1075</v>
      </c>
      <c r="B449" s="89" t="s">
        <v>443</v>
      </c>
      <c r="C449" s="89">
        <v>2020</v>
      </c>
      <c r="D449" s="89">
        <v>2</v>
      </c>
      <c r="E449" s="91">
        <v>67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x14ac:dyDescent="0.2">
      <c r="A450" s="89">
        <v>1075</v>
      </c>
      <c r="B450" s="89" t="s">
        <v>443</v>
      </c>
      <c r="C450" s="89">
        <v>2020</v>
      </c>
      <c r="D450" s="89">
        <v>3</v>
      </c>
      <c r="E450" s="91">
        <v>37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x14ac:dyDescent="0.2">
      <c r="A451" s="89">
        <v>1075</v>
      </c>
      <c r="B451" s="89" t="s">
        <v>443</v>
      </c>
      <c r="C451" s="89">
        <v>2020</v>
      </c>
      <c r="D451" s="89">
        <v>4</v>
      </c>
      <c r="E451" s="91">
        <v>30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x14ac:dyDescent="0.2">
      <c r="A452" s="89">
        <v>1075</v>
      </c>
      <c r="B452" s="89" t="s">
        <v>443</v>
      </c>
      <c r="C452" s="89">
        <v>2020</v>
      </c>
      <c r="D452" s="89">
        <v>5</v>
      </c>
      <c r="E452" s="91">
        <v>28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x14ac:dyDescent="0.2">
      <c r="A453" s="89">
        <v>1076</v>
      </c>
      <c r="B453" s="89" t="s">
        <v>259</v>
      </c>
      <c r="C453" s="89">
        <v>2019</v>
      </c>
      <c r="D453" s="89">
        <v>8</v>
      </c>
      <c r="E453" s="91">
        <v>1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x14ac:dyDescent="0.2">
      <c r="A454" s="89">
        <v>1079</v>
      </c>
      <c r="B454" s="89" t="s">
        <v>290</v>
      </c>
      <c r="C454" s="89">
        <v>2019</v>
      </c>
      <c r="D454" s="89">
        <v>3</v>
      </c>
      <c r="E454" s="91">
        <v>159486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x14ac:dyDescent="0.2">
      <c r="A455" s="89">
        <v>1079</v>
      </c>
      <c r="B455" s="89" t="s">
        <v>290</v>
      </c>
      <c r="C455" s="89">
        <v>2019</v>
      </c>
      <c r="D455" s="89">
        <v>4</v>
      </c>
      <c r="E455" s="91">
        <v>7886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x14ac:dyDescent="0.2">
      <c r="A456" s="89">
        <v>1079</v>
      </c>
      <c r="B456" s="89" t="s">
        <v>290</v>
      </c>
      <c r="C456" s="89">
        <v>2019</v>
      </c>
      <c r="D456" s="89">
        <v>5</v>
      </c>
      <c r="E456" s="91">
        <v>51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x14ac:dyDescent="0.2">
      <c r="A457" s="89">
        <v>1079</v>
      </c>
      <c r="B457" s="89" t="s">
        <v>290</v>
      </c>
      <c r="C457" s="89">
        <v>2019</v>
      </c>
      <c r="D457" s="89">
        <v>6</v>
      </c>
      <c r="E457" s="91">
        <v>35</v>
      </c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x14ac:dyDescent="0.2">
      <c r="A458" s="89">
        <v>1079</v>
      </c>
      <c r="B458" s="89" t="s">
        <v>290</v>
      </c>
      <c r="C458" s="89">
        <v>2019</v>
      </c>
      <c r="D458" s="89">
        <v>7</v>
      </c>
      <c r="E458" s="91">
        <v>30</v>
      </c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x14ac:dyDescent="0.2">
      <c r="A459" s="89">
        <v>1079</v>
      </c>
      <c r="B459" s="89" t="s">
        <v>290</v>
      </c>
      <c r="C459" s="89">
        <v>2019</v>
      </c>
      <c r="D459" s="89">
        <v>8</v>
      </c>
      <c r="E459" s="91">
        <v>15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x14ac:dyDescent="0.2">
      <c r="A460" s="89">
        <v>1079</v>
      </c>
      <c r="B460" s="89" t="s">
        <v>290</v>
      </c>
      <c r="C460" s="89">
        <v>2019</v>
      </c>
      <c r="D460" s="89">
        <v>9</v>
      </c>
      <c r="E460" s="91">
        <v>7</v>
      </c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x14ac:dyDescent="0.2">
      <c r="A461" s="89">
        <v>1079</v>
      </c>
      <c r="B461" s="89" t="s">
        <v>290</v>
      </c>
      <c r="C461" s="89">
        <v>2019</v>
      </c>
      <c r="D461" s="89">
        <v>10</v>
      </c>
      <c r="E461" s="91">
        <v>8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x14ac:dyDescent="0.2">
      <c r="A462" s="89">
        <v>1079</v>
      </c>
      <c r="B462" s="89" t="s">
        <v>290</v>
      </c>
      <c r="C462" s="89">
        <v>2019</v>
      </c>
      <c r="D462" s="89">
        <v>11</v>
      </c>
      <c r="E462" s="91">
        <v>13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x14ac:dyDescent="0.2">
      <c r="A463" s="89">
        <v>1079</v>
      </c>
      <c r="B463" s="89" t="s">
        <v>290</v>
      </c>
      <c r="C463" s="89">
        <v>2019</v>
      </c>
      <c r="D463" s="89">
        <v>12</v>
      </c>
      <c r="E463" s="91">
        <v>2</v>
      </c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x14ac:dyDescent="0.2">
      <c r="A464" s="89">
        <v>1079</v>
      </c>
      <c r="B464" s="89" t="s">
        <v>290</v>
      </c>
      <c r="C464" s="89">
        <v>2020</v>
      </c>
      <c r="D464" s="89">
        <v>1</v>
      </c>
      <c r="E464" s="91">
        <v>2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x14ac:dyDescent="0.2">
      <c r="A465" s="89">
        <v>1079</v>
      </c>
      <c r="B465" s="89" t="s">
        <v>290</v>
      </c>
      <c r="C465" s="89">
        <v>2020</v>
      </c>
      <c r="D465" s="89">
        <v>2</v>
      </c>
      <c r="E465" s="91">
        <v>3</v>
      </c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x14ac:dyDescent="0.2">
      <c r="A466" s="89">
        <v>1079</v>
      </c>
      <c r="B466" s="89" t="s">
        <v>290</v>
      </c>
      <c r="C466" s="89">
        <v>2020</v>
      </c>
      <c r="D466" s="89">
        <v>3</v>
      </c>
      <c r="E466" s="91">
        <v>6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x14ac:dyDescent="0.2">
      <c r="A467" s="89">
        <v>1079</v>
      </c>
      <c r="B467" s="89" t="s">
        <v>290</v>
      </c>
      <c r="C467" s="89">
        <v>2020</v>
      </c>
      <c r="D467" s="89">
        <v>4</v>
      </c>
      <c r="E467" s="91">
        <v>2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x14ac:dyDescent="0.2">
      <c r="A468" s="89">
        <v>1079</v>
      </c>
      <c r="B468" s="89" t="s">
        <v>290</v>
      </c>
      <c r="C468" s="89">
        <v>2020</v>
      </c>
      <c r="D468" s="89">
        <v>5</v>
      </c>
      <c r="E468" s="91">
        <v>15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x14ac:dyDescent="0.2">
      <c r="A469" s="89">
        <v>1080</v>
      </c>
      <c r="B469" s="89" t="s">
        <v>225</v>
      </c>
      <c r="C469" s="89">
        <v>2019</v>
      </c>
      <c r="D469" s="89">
        <v>3</v>
      </c>
      <c r="E469" s="91">
        <v>134140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x14ac:dyDescent="0.2">
      <c r="A470" s="89">
        <v>1080</v>
      </c>
      <c r="B470" s="89" t="s">
        <v>225</v>
      </c>
      <c r="C470" s="89">
        <v>2019</v>
      </c>
      <c r="D470" s="89">
        <v>4</v>
      </c>
      <c r="E470" s="91">
        <v>141106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x14ac:dyDescent="0.2">
      <c r="A471" s="89">
        <v>1080</v>
      </c>
      <c r="B471" s="89" t="s">
        <v>225</v>
      </c>
      <c r="C471" s="89">
        <v>2019</v>
      </c>
      <c r="D471" s="89">
        <v>5</v>
      </c>
      <c r="E471" s="91">
        <v>143912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x14ac:dyDescent="0.2">
      <c r="A472" s="89">
        <v>1080</v>
      </c>
      <c r="B472" s="89" t="s">
        <v>225</v>
      </c>
      <c r="C472" s="89">
        <v>2019</v>
      </c>
      <c r="D472" s="89">
        <v>6</v>
      </c>
      <c r="E472" s="91">
        <v>146770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x14ac:dyDescent="0.2">
      <c r="A473" s="89">
        <v>1080</v>
      </c>
      <c r="B473" s="89" t="s">
        <v>225</v>
      </c>
      <c r="C473" s="89">
        <v>2019</v>
      </c>
      <c r="D473" s="89">
        <v>7</v>
      </c>
      <c r="E473" s="91">
        <v>136113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x14ac:dyDescent="0.2">
      <c r="A474" s="89">
        <v>1080</v>
      </c>
      <c r="B474" s="89" t="s">
        <v>225</v>
      </c>
      <c r="C474" s="89">
        <v>2019</v>
      </c>
      <c r="D474" s="89">
        <v>8</v>
      </c>
      <c r="E474" s="91">
        <v>138000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x14ac:dyDescent="0.2">
      <c r="A475" s="89">
        <v>1080</v>
      </c>
      <c r="B475" s="89" t="s">
        <v>225</v>
      </c>
      <c r="C475" s="89">
        <v>2019</v>
      </c>
      <c r="D475" s="89">
        <v>9</v>
      </c>
      <c r="E475" s="91">
        <v>129923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x14ac:dyDescent="0.2">
      <c r="A476" s="89">
        <v>1080</v>
      </c>
      <c r="B476" s="89" t="s">
        <v>225</v>
      </c>
      <c r="C476" s="89">
        <v>2019</v>
      </c>
      <c r="D476" s="89">
        <v>10</v>
      </c>
      <c r="E476" s="91">
        <v>170308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x14ac:dyDescent="0.2">
      <c r="A477" s="89">
        <v>1080</v>
      </c>
      <c r="B477" s="89" t="s">
        <v>225</v>
      </c>
      <c r="C477" s="89">
        <v>2019</v>
      </c>
      <c r="D477" s="89">
        <v>11</v>
      </c>
      <c r="E477" s="91">
        <v>178554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x14ac:dyDescent="0.2">
      <c r="A478" s="89">
        <v>1080</v>
      </c>
      <c r="B478" s="89" t="s">
        <v>225</v>
      </c>
      <c r="C478" s="89">
        <v>2019</v>
      </c>
      <c r="D478" s="89">
        <v>12</v>
      </c>
      <c r="E478" s="91">
        <v>187915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x14ac:dyDescent="0.2">
      <c r="A479" s="89">
        <v>1080</v>
      </c>
      <c r="B479" s="89" t="s">
        <v>225</v>
      </c>
      <c r="C479" s="89">
        <v>2020</v>
      </c>
      <c r="D479" s="89">
        <v>1</v>
      </c>
      <c r="E479" s="91">
        <v>170875</v>
      </c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x14ac:dyDescent="0.2">
      <c r="A480" s="89">
        <v>1080</v>
      </c>
      <c r="B480" s="89" t="s">
        <v>225</v>
      </c>
      <c r="C480" s="89">
        <v>2020</v>
      </c>
      <c r="D480" s="89">
        <v>2</v>
      </c>
      <c r="E480" s="91">
        <v>153632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x14ac:dyDescent="0.2">
      <c r="A481" s="89">
        <v>1080</v>
      </c>
      <c r="B481" s="89" t="s">
        <v>225</v>
      </c>
      <c r="C481" s="89">
        <v>2020</v>
      </c>
      <c r="D481" s="89">
        <v>3</v>
      </c>
      <c r="E481" s="91">
        <v>209898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x14ac:dyDescent="0.2">
      <c r="A482" s="89">
        <v>1080</v>
      </c>
      <c r="B482" s="89" t="s">
        <v>225</v>
      </c>
      <c r="C482" s="89">
        <v>2020</v>
      </c>
      <c r="D482" s="89">
        <v>4</v>
      </c>
      <c r="E482" s="91">
        <v>313579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x14ac:dyDescent="0.2">
      <c r="A483" s="89">
        <v>1080</v>
      </c>
      <c r="B483" s="89" t="s">
        <v>225</v>
      </c>
      <c r="C483" s="89">
        <v>2020</v>
      </c>
      <c r="D483" s="89">
        <v>5</v>
      </c>
      <c r="E483" s="91">
        <v>261500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x14ac:dyDescent="0.2">
      <c r="A484" s="89">
        <v>1080</v>
      </c>
      <c r="B484" s="89" t="s">
        <v>225</v>
      </c>
      <c r="C484" s="89">
        <v>2020</v>
      </c>
      <c r="D484" s="89">
        <v>6</v>
      </c>
      <c r="E484" s="91">
        <v>16065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x14ac:dyDescent="0.2">
      <c r="A485" s="89">
        <v>1083</v>
      </c>
      <c r="B485" s="89" t="s">
        <v>365</v>
      </c>
      <c r="C485" s="89">
        <v>2019</v>
      </c>
      <c r="D485" s="89">
        <v>3</v>
      </c>
      <c r="E485" s="91">
        <v>17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x14ac:dyDescent="0.2">
      <c r="A486" s="89">
        <v>1083</v>
      </c>
      <c r="B486" s="89" t="s">
        <v>365</v>
      </c>
      <c r="C486" s="89">
        <v>2019</v>
      </c>
      <c r="D486" s="89">
        <v>4</v>
      </c>
      <c r="E486" s="91">
        <v>10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x14ac:dyDescent="0.2">
      <c r="A487" s="89">
        <v>1083</v>
      </c>
      <c r="B487" s="89" t="s">
        <v>365</v>
      </c>
      <c r="C487" s="89">
        <v>2019</v>
      </c>
      <c r="D487" s="89">
        <v>5</v>
      </c>
      <c r="E487" s="91">
        <v>4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x14ac:dyDescent="0.2">
      <c r="A488" s="89">
        <v>1083</v>
      </c>
      <c r="B488" s="89" t="s">
        <v>365</v>
      </c>
      <c r="C488" s="89">
        <v>2019</v>
      </c>
      <c r="D488" s="89">
        <v>6</v>
      </c>
      <c r="E488" s="91">
        <v>1</v>
      </c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x14ac:dyDescent="0.2">
      <c r="A489" s="89">
        <v>1083</v>
      </c>
      <c r="B489" s="89" t="s">
        <v>365</v>
      </c>
      <c r="C489" s="89">
        <v>2019</v>
      </c>
      <c r="D489" s="89">
        <v>7</v>
      </c>
      <c r="E489" s="91">
        <v>8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x14ac:dyDescent="0.2">
      <c r="A490" s="89">
        <v>1083</v>
      </c>
      <c r="B490" s="89" t="s">
        <v>365</v>
      </c>
      <c r="C490" s="89">
        <v>2019</v>
      </c>
      <c r="D490" s="89">
        <v>8</v>
      </c>
      <c r="E490" s="91">
        <v>2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x14ac:dyDescent="0.2">
      <c r="A491" s="89">
        <v>1083</v>
      </c>
      <c r="B491" s="89" t="s">
        <v>365</v>
      </c>
      <c r="C491" s="89">
        <v>2019</v>
      </c>
      <c r="D491" s="89">
        <v>9</v>
      </c>
      <c r="E491" s="91">
        <v>4</v>
      </c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x14ac:dyDescent="0.2">
      <c r="A492" s="89">
        <v>1083</v>
      </c>
      <c r="B492" s="89" t="s">
        <v>365</v>
      </c>
      <c r="C492" s="89">
        <v>2019</v>
      </c>
      <c r="D492" s="89">
        <v>10</v>
      </c>
      <c r="E492" s="91">
        <v>3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x14ac:dyDescent="0.2">
      <c r="A493" s="89">
        <v>1083</v>
      </c>
      <c r="B493" s="89" t="s">
        <v>365</v>
      </c>
      <c r="C493" s="89">
        <v>2019</v>
      </c>
      <c r="D493" s="89">
        <v>11</v>
      </c>
      <c r="E493" s="91">
        <v>2</v>
      </c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x14ac:dyDescent="0.2">
      <c r="A494" s="89">
        <v>1083</v>
      </c>
      <c r="B494" s="89" t="s">
        <v>365</v>
      </c>
      <c r="C494" s="89">
        <v>2019</v>
      </c>
      <c r="D494" s="89">
        <v>12</v>
      </c>
      <c r="E494" s="91">
        <v>5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x14ac:dyDescent="0.2">
      <c r="A495" s="89">
        <v>1083</v>
      </c>
      <c r="B495" s="89" t="s">
        <v>365</v>
      </c>
      <c r="C495" s="89">
        <v>2020</v>
      </c>
      <c r="D495" s="89">
        <v>1</v>
      </c>
      <c r="E495" s="91">
        <v>6</v>
      </c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x14ac:dyDescent="0.2">
      <c r="A496" s="89">
        <v>1083</v>
      </c>
      <c r="B496" s="89" t="s">
        <v>365</v>
      </c>
      <c r="C496" s="89">
        <v>2020</v>
      </c>
      <c r="D496" s="89">
        <v>2</v>
      </c>
      <c r="E496" s="91">
        <v>8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x14ac:dyDescent="0.2">
      <c r="A497" s="89">
        <v>1083</v>
      </c>
      <c r="B497" s="89" t="s">
        <v>365</v>
      </c>
      <c r="C497" s="89">
        <v>2020</v>
      </c>
      <c r="D497" s="89">
        <v>4</v>
      </c>
      <c r="E497" s="91">
        <v>2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x14ac:dyDescent="0.2">
      <c r="A498" s="89">
        <v>1083</v>
      </c>
      <c r="B498" s="89" t="s">
        <v>365</v>
      </c>
      <c r="C498" s="89">
        <v>2020</v>
      </c>
      <c r="D498" s="89">
        <v>5</v>
      </c>
      <c r="E498" s="91">
        <v>2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x14ac:dyDescent="0.2">
      <c r="A499" s="89">
        <v>1084</v>
      </c>
      <c r="B499" s="89" t="s">
        <v>422</v>
      </c>
      <c r="C499" s="89">
        <v>2019</v>
      </c>
      <c r="D499" s="89">
        <v>3</v>
      </c>
      <c r="E499" s="91">
        <v>7010166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x14ac:dyDescent="0.2">
      <c r="A500" s="89">
        <v>1084</v>
      </c>
      <c r="B500" s="89" t="s">
        <v>422</v>
      </c>
      <c r="C500" s="89">
        <v>2019</v>
      </c>
      <c r="D500" s="89">
        <v>4</v>
      </c>
      <c r="E500" s="91">
        <v>7508101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x14ac:dyDescent="0.2">
      <c r="A501" s="89">
        <v>1084</v>
      </c>
      <c r="B501" s="89" t="s">
        <v>422</v>
      </c>
      <c r="C501" s="89">
        <v>2019</v>
      </c>
      <c r="D501" s="89">
        <v>5</v>
      </c>
      <c r="E501" s="91">
        <v>6810455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x14ac:dyDescent="0.2">
      <c r="A502" s="89">
        <v>1084</v>
      </c>
      <c r="B502" s="89" t="s">
        <v>422</v>
      </c>
      <c r="C502" s="89">
        <v>2019</v>
      </c>
      <c r="D502" s="89">
        <v>6</v>
      </c>
      <c r="E502" s="91">
        <v>5189116</v>
      </c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x14ac:dyDescent="0.2">
      <c r="A503" s="89">
        <v>1084</v>
      </c>
      <c r="B503" s="89" t="s">
        <v>422</v>
      </c>
      <c r="C503" s="89">
        <v>2019</v>
      </c>
      <c r="D503" s="89">
        <v>7</v>
      </c>
      <c r="E503" s="91">
        <v>5604624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x14ac:dyDescent="0.2">
      <c r="A504" s="89">
        <v>1084</v>
      </c>
      <c r="B504" s="89" t="s">
        <v>422</v>
      </c>
      <c r="C504" s="89">
        <v>2019</v>
      </c>
      <c r="D504" s="89">
        <v>8</v>
      </c>
      <c r="E504" s="91">
        <v>5782317</v>
      </c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x14ac:dyDescent="0.2">
      <c r="A505" s="89">
        <v>1084</v>
      </c>
      <c r="B505" s="89" t="s">
        <v>422</v>
      </c>
      <c r="C505" s="89">
        <v>2019</v>
      </c>
      <c r="D505" s="89">
        <v>9</v>
      </c>
      <c r="E505" s="91">
        <v>6127387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x14ac:dyDescent="0.2">
      <c r="A506" s="89">
        <v>1084</v>
      </c>
      <c r="B506" s="89" t="s">
        <v>422</v>
      </c>
      <c r="C506" s="89">
        <v>2019</v>
      </c>
      <c r="D506" s="89">
        <v>10</v>
      </c>
      <c r="E506" s="91">
        <v>6600426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x14ac:dyDescent="0.2">
      <c r="A507" s="89">
        <v>1084</v>
      </c>
      <c r="B507" s="89" t="s">
        <v>422</v>
      </c>
      <c r="C507" s="89">
        <v>2019</v>
      </c>
      <c r="D507" s="89">
        <v>11</v>
      </c>
      <c r="E507" s="91">
        <v>6519907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x14ac:dyDescent="0.2">
      <c r="A508" s="89">
        <v>1084</v>
      </c>
      <c r="B508" s="89" t="s">
        <v>422</v>
      </c>
      <c r="C508" s="89">
        <v>2019</v>
      </c>
      <c r="D508" s="89">
        <v>12</v>
      </c>
      <c r="E508" s="91">
        <v>4640167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x14ac:dyDescent="0.2">
      <c r="A509" s="89">
        <v>1084</v>
      </c>
      <c r="B509" s="89" t="s">
        <v>422</v>
      </c>
      <c r="C509" s="89">
        <v>2020</v>
      </c>
      <c r="D509" s="89">
        <v>1</v>
      </c>
      <c r="E509" s="91">
        <v>6373644</v>
      </c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x14ac:dyDescent="0.2">
      <c r="A510" s="89">
        <v>1084</v>
      </c>
      <c r="B510" s="89" t="s">
        <v>422</v>
      </c>
      <c r="C510" s="89">
        <v>2020</v>
      </c>
      <c r="D510" s="89">
        <v>2</v>
      </c>
      <c r="E510" s="91">
        <v>5711230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x14ac:dyDescent="0.2">
      <c r="A511" s="89">
        <v>1084</v>
      </c>
      <c r="B511" s="89" t="s">
        <v>422</v>
      </c>
      <c r="C511" s="89">
        <v>2020</v>
      </c>
      <c r="D511" s="89">
        <v>3</v>
      </c>
      <c r="E511" s="91">
        <v>5611414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x14ac:dyDescent="0.2">
      <c r="A512" s="89">
        <v>1084</v>
      </c>
      <c r="B512" s="89" t="s">
        <v>422</v>
      </c>
      <c r="C512" s="89">
        <v>2020</v>
      </c>
      <c r="D512" s="89">
        <v>4</v>
      </c>
      <c r="E512" s="91">
        <v>8130240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x14ac:dyDescent="0.2">
      <c r="A513" s="89">
        <v>1084</v>
      </c>
      <c r="B513" s="89" t="s">
        <v>422</v>
      </c>
      <c r="C513" s="89">
        <v>2020</v>
      </c>
      <c r="D513" s="89">
        <v>5</v>
      </c>
      <c r="E513" s="91">
        <v>8163366</v>
      </c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x14ac:dyDescent="0.2">
      <c r="A514" s="89">
        <v>1084</v>
      </c>
      <c r="B514" s="89" t="s">
        <v>422</v>
      </c>
      <c r="C514" s="89">
        <v>2020</v>
      </c>
      <c r="D514" s="89">
        <v>6</v>
      </c>
      <c r="E514" s="91">
        <v>376157</v>
      </c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x14ac:dyDescent="0.2">
      <c r="A515" s="89">
        <v>1085</v>
      </c>
      <c r="B515" s="89" t="s">
        <v>688</v>
      </c>
      <c r="C515" s="89">
        <v>2019</v>
      </c>
      <c r="D515" s="89">
        <v>4</v>
      </c>
      <c r="E515" s="91">
        <v>2</v>
      </c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x14ac:dyDescent="0.2">
      <c r="A516" s="89">
        <v>1085</v>
      </c>
      <c r="B516" s="89" t="s">
        <v>688</v>
      </c>
      <c r="C516" s="89">
        <v>2019</v>
      </c>
      <c r="D516" s="89">
        <v>5</v>
      </c>
      <c r="E516" s="91">
        <v>4</v>
      </c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x14ac:dyDescent="0.2">
      <c r="A517" s="89">
        <v>1085</v>
      </c>
      <c r="B517" s="89" t="s">
        <v>688</v>
      </c>
      <c r="C517" s="89">
        <v>2019</v>
      </c>
      <c r="D517" s="89">
        <v>8</v>
      </c>
      <c r="E517" s="91">
        <v>1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x14ac:dyDescent="0.2">
      <c r="A518" s="89">
        <v>1085</v>
      </c>
      <c r="B518" s="89" t="s">
        <v>688</v>
      </c>
      <c r="C518" s="89">
        <v>2020</v>
      </c>
      <c r="D518" s="89">
        <v>4</v>
      </c>
      <c r="E518" s="91">
        <v>3</v>
      </c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x14ac:dyDescent="0.2">
      <c r="A519" s="89">
        <v>1086</v>
      </c>
      <c r="B519" s="89" t="s">
        <v>568</v>
      </c>
      <c r="C519" s="89">
        <v>2019</v>
      </c>
      <c r="D519" s="89">
        <v>3</v>
      </c>
      <c r="E519" s="91">
        <v>34879184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x14ac:dyDescent="0.2">
      <c r="A520" s="89">
        <v>1086</v>
      </c>
      <c r="B520" s="89" t="s">
        <v>568</v>
      </c>
      <c r="C520" s="89">
        <v>2019</v>
      </c>
      <c r="D520" s="89">
        <v>4</v>
      </c>
      <c r="E520" s="91">
        <v>43732132</v>
      </c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x14ac:dyDescent="0.2">
      <c r="A521" s="89">
        <v>1086</v>
      </c>
      <c r="B521" s="89" t="s">
        <v>568</v>
      </c>
      <c r="C521" s="89">
        <v>2019</v>
      </c>
      <c r="D521" s="89">
        <v>5</v>
      </c>
      <c r="E521" s="91">
        <v>43718578</v>
      </c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x14ac:dyDescent="0.2">
      <c r="A522" s="89">
        <v>1086</v>
      </c>
      <c r="B522" s="89" t="s">
        <v>568</v>
      </c>
      <c r="C522" s="89">
        <v>2019</v>
      </c>
      <c r="D522" s="89">
        <v>6</v>
      </c>
      <c r="E522" s="91">
        <v>37858927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x14ac:dyDescent="0.2">
      <c r="A523" s="89">
        <v>1086</v>
      </c>
      <c r="B523" s="89" t="s">
        <v>568</v>
      </c>
      <c r="C523" s="89">
        <v>2019</v>
      </c>
      <c r="D523" s="89">
        <v>7</v>
      </c>
      <c r="E523" s="91">
        <v>47392412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x14ac:dyDescent="0.2">
      <c r="A524" s="89">
        <v>1086</v>
      </c>
      <c r="B524" s="89" t="s">
        <v>568</v>
      </c>
      <c r="C524" s="89">
        <v>2019</v>
      </c>
      <c r="D524" s="89">
        <v>8</v>
      </c>
      <c r="E524" s="91">
        <v>36360709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x14ac:dyDescent="0.2">
      <c r="A525" s="89">
        <v>1086</v>
      </c>
      <c r="B525" s="89" t="s">
        <v>568</v>
      </c>
      <c r="C525" s="89">
        <v>2019</v>
      </c>
      <c r="D525" s="89">
        <v>9</v>
      </c>
      <c r="E525" s="91">
        <v>39823325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x14ac:dyDescent="0.2">
      <c r="A526" s="89">
        <v>1086</v>
      </c>
      <c r="B526" s="89" t="s">
        <v>568</v>
      </c>
      <c r="C526" s="89">
        <v>2019</v>
      </c>
      <c r="D526" s="89">
        <v>10</v>
      </c>
      <c r="E526" s="91">
        <v>47061825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x14ac:dyDescent="0.2">
      <c r="A527" s="89">
        <v>1086</v>
      </c>
      <c r="B527" s="89" t="s">
        <v>568</v>
      </c>
      <c r="C527" s="89">
        <v>2019</v>
      </c>
      <c r="D527" s="89">
        <v>11</v>
      </c>
      <c r="E527" s="91">
        <v>48874856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x14ac:dyDescent="0.2">
      <c r="A528" s="89">
        <v>1086</v>
      </c>
      <c r="B528" s="89" t="s">
        <v>568</v>
      </c>
      <c r="C528" s="89">
        <v>2019</v>
      </c>
      <c r="D528" s="89">
        <v>12</v>
      </c>
      <c r="E528" s="91">
        <v>49783947</v>
      </c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x14ac:dyDescent="0.2">
      <c r="A529" s="89">
        <v>1086</v>
      </c>
      <c r="B529" s="89" t="s">
        <v>568</v>
      </c>
      <c r="C529" s="89">
        <v>2020</v>
      </c>
      <c r="D529" s="89">
        <v>1</v>
      </c>
      <c r="E529" s="91">
        <v>43123648</v>
      </c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x14ac:dyDescent="0.2">
      <c r="A530" s="89">
        <v>1086</v>
      </c>
      <c r="B530" s="89" t="s">
        <v>568</v>
      </c>
      <c r="C530" s="89">
        <v>2020</v>
      </c>
      <c r="D530" s="89">
        <v>2</v>
      </c>
      <c r="E530" s="91">
        <v>37339327</v>
      </c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x14ac:dyDescent="0.2">
      <c r="A531" s="89">
        <v>1086</v>
      </c>
      <c r="B531" s="89" t="s">
        <v>568</v>
      </c>
      <c r="C531" s="89">
        <v>2020</v>
      </c>
      <c r="D531" s="89">
        <v>3</v>
      </c>
      <c r="E531" s="91">
        <v>37124899</v>
      </c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x14ac:dyDescent="0.2">
      <c r="A532" s="89">
        <v>1086</v>
      </c>
      <c r="B532" s="89" t="s">
        <v>568</v>
      </c>
      <c r="C532" s="89">
        <v>2020</v>
      </c>
      <c r="D532" s="89">
        <v>4</v>
      </c>
      <c r="E532" s="91">
        <v>80362286</v>
      </c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x14ac:dyDescent="0.2">
      <c r="A533" s="89">
        <v>1086</v>
      </c>
      <c r="B533" s="89" t="s">
        <v>568</v>
      </c>
      <c r="C533" s="89">
        <v>2020</v>
      </c>
      <c r="D533" s="89">
        <v>5</v>
      </c>
      <c r="E533" s="91">
        <v>65176287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x14ac:dyDescent="0.2">
      <c r="A534" s="89">
        <v>1086</v>
      </c>
      <c r="B534" s="89" t="s">
        <v>568</v>
      </c>
      <c r="C534" s="89">
        <v>2020</v>
      </c>
      <c r="D534" s="89">
        <v>6</v>
      </c>
      <c r="E534" s="91">
        <v>4054746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x14ac:dyDescent="0.2">
      <c r="A535" s="89">
        <v>1088</v>
      </c>
      <c r="B535" s="89" t="s">
        <v>432</v>
      </c>
      <c r="C535" s="89">
        <v>2019</v>
      </c>
      <c r="D535" s="89">
        <v>3</v>
      </c>
      <c r="E535" s="91">
        <v>241064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x14ac:dyDescent="0.2">
      <c r="A536" s="89">
        <v>1088</v>
      </c>
      <c r="B536" s="89" t="s">
        <v>432</v>
      </c>
      <c r="C536" s="89">
        <v>2019</v>
      </c>
      <c r="D536" s="89">
        <v>4</v>
      </c>
      <c r="E536" s="91">
        <v>218818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x14ac:dyDescent="0.2">
      <c r="A537" s="89">
        <v>1088</v>
      </c>
      <c r="B537" s="89" t="s">
        <v>432</v>
      </c>
      <c r="C537" s="89">
        <v>2019</v>
      </c>
      <c r="D537" s="89">
        <v>5</v>
      </c>
      <c r="E537" s="91">
        <v>245979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x14ac:dyDescent="0.2">
      <c r="A538" s="89">
        <v>1088</v>
      </c>
      <c r="B538" s="89" t="s">
        <v>432</v>
      </c>
      <c r="C538" s="89">
        <v>2019</v>
      </c>
      <c r="D538" s="89">
        <v>6</v>
      </c>
      <c r="E538" s="91">
        <v>222596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x14ac:dyDescent="0.2">
      <c r="A539" s="89">
        <v>1088</v>
      </c>
      <c r="B539" s="89" t="s">
        <v>432</v>
      </c>
      <c r="C539" s="89">
        <v>2019</v>
      </c>
      <c r="D539" s="89">
        <v>7</v>
      </c>
      <c r="E539" s="91">
        <v>324362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x14ac:dyDescent="0.2">
      <c r="A540" s="89">
        <v>1088</v>
      </c>
      <c r="B540" s="89" t="s">
        <v>432</v>
      </c>
      <c r="C540" s="89">
        <v>2019</v>
      </c>
      <c r="D540" s="89">
        <v>8</v>
      </c>
      <c r="E540" s="91">
        <v>257608</v>
      </c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x14ac:dyDescent="0.2">
      <c r="A541" s="89">
        <v>1088</v>
      </c>
      <c r="B541" s="89" t="s">
        <v>432</v>
      </c>
      <c r="C541" s="89">
        <v>2019</v>
      </c>
      <c r="D541" s="89">
        <v>9</v>
      </c>
      <c r="E541" s="91">
        <v>257114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x14ac:dyDescent="0.2">
      <c r="A542" s="89">
        <v>1088</v>
      </c>
      <c r="B542" s="89" t="s">
        <v>432</v>
      </c>
      <c r="C542" s="89">
        <v>2019</v>
      </c>
      <c r="D542" s="89">
        <v>10</v>
      </c>
      <c r="E542" s="91">
        <v>363841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x14ac:dyDescent="0.2">
      <c r="A543" s="89">
        <v>1088</v>
      </c>
      <c r="B543" s="89" t="s">
        <v>432</v>
      </c>
      <c r="C543" s="89">
        <v>2019</v>
      </c>
      <c r="D543" s="89">
        <v>11</v>
      </c>
      <c r="E543" s="91">
        <v>351529</v>
      </c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x14ac:dyDescent="0.2">
      <c r="A544" s="89">
        <v>1088</v>
      </c>
      <c r="B544" s="89" t="s">
        <v>432</v>
      </c>
      <c r="C544" s="89">
        <v>2019</v>
      </c>
      <c r="D544" s="89">
        <v>12</v>
      </c>
      <c r="E544" s="91">
        <v>288246</v>
      </c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x14ac:dyDescent="0.2">
      <c r="A545" s="89">
        <v>1088</v>
      </c>
      <c r="B545" s="89" t="s">
        <v>432</v>
      </c>
      <c r="C545" s="89">
        <v>2020</v>
      </c>
      <c r="D545" s="89">
        <v>1</v>
      </c>
      <c r="E545" s="91">
        <v>378400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x14ac:dyDescent="0.2">
      <c r="A546" s="89">
        <v>1088</v>
      </c>
      <c r="B546" s="89" t="s">
        <v>432</v>
      </c>
      <c r="C546" s="89">
        <v>2020</v>
      </c>
      <c r="D546" s="89">
        <v>2</v>
      </c>
      <c r="E546" s="91">
        <v>210839</v>
      </c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x14ac:dyDescent="0.2">
      <c r="A547" s="89">
        <v>1088</v>
      </c>
      <c r="B547" s="89" t="s">
        <v>432</v>
      </c>
      <c r="C547" s="89">
        <v>2020</v>
      </c>
      <c r="D547" s="89">
        <v>3</v>
      </c>
      <c r="E547" s="91">
        <v>26366</v>
      </c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x14ac:dyDescent="0.2">
      <c r="A548" s="89">
        <v>1088</v>
      </c>
      <c r="B548" s="89" t="s">
        <v>432</v>
      </c>
      <c r="C548" s="89">
        <v>2020</v>
      </c>
      <c r="D548" s="89">
        <v>4</v>
      </c>
      <c r="E548" s="91">
        <v>1824</v>
      </c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x14ac:dyDescent="0.2">
      <c r="A549" s="89">
        <v>1088</v>
      </c>
      <c r="B549" s="89" t="s">
        <v>432</v>
      </c>
      <c r="C549" s="89">
        <v>2020</v>
      </c>
      <c r="D549" s="89">
        <v>5</v>
      </c>
      <c r="E549" s="91">
        <v>2975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x14ac:dyDescent="0.2">
      <c r="A550" s="89">
        <v>1088</v>
      </c>
      <c r="B550" s="89" t="s">
        <v>432</v>
      </c>
      <c r="C550" s="89">
        <v>2020</v>
      </c>
      <c r="D550" s="89">
        <v>6</v>
      </c>
      <c r="E550" s="91">
        <v>110</v>
      </c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x14ac:dyDescent="0.2">
      <c r="A551" s="89">
        <v>1089</v>
      </c>
      <c r="B551" s="89" t="s">
        <v>689</v>
      </c>
      <c r="C551" s="89">
        <v>2019</v>
      </c>
      <c r="D551" s="89">
        <v>3</v>
      </c>
      <c r="E551" s="91">
        <v>19</v>
      </c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x14ac:dyDescent="0.2">
      <c r="A552" s="89">
        <v>1089</v>
      </c>
      <c r="B552" s="89" t="s">
        <v>689</v>
      </c>
      <c r="C552" s="89">
        <v>2019</v>
      </c>
      <c r="D552" s="89">
        <v>4</v>
      </c>
      <c r="E552" s="91">
        <v>12</v>
      </c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x14ac:dyDescent="0.2">
      <c r="A553" s="89">
        <v>1089</v>
      </c>
      <c r="B553" s="89" t="s">
        <v>689</v>
      </c>
      <c r="C553" s="89">
        <v>2019</v>
      </c>
      <c r="D553" s="89">
        <v>5</v>
      </c>
      <c r="E553" s="91">
        <v>8</v>
      </c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x14ac:dyDescent="0.2">
      <c r="A554" s="89">
        <v>1089</v>
      </c>
      <c r="B554" s="89" t="s">
        <v>689</v>
      </c>
      <c r="C554" s="89">
        <v>2019</v>
      </c>
      <c r="D554" s="89">
        <v>6</v>
      </c>
      <c r="E554" s="91">
        <v>21</v>
      </c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x14ac:dyDescent="0.2">
      <c r="A555" s="89">
        <v>1089</v>
      </c>
      <c r="B555" s="89" t="s">
        <v>689</v>
      </c>
      <c r="C555" s="89">
        <v>2019</v>
      </c>
      <c r="D555" s="89">
        <v>7</v>
      </c>
      <c r="E555" s="91">
        <v>9</v>
      </c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x14ac:dyDescent="0.2">
      <c r="A556" s="89">
        <v>1089</v>
      </c>
      <c r="B556" s="89" t="s">
        <v>689</v>
      </c>
      <c r="C556" s="89">
        <v>2019</v>
      </c>
      <c r="D556" s="89">
        <v>8</v>
      </c>
      <c r="E556" s="91">
        <v>2</v>
      </c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x14ac:dyDescent="0.2">
      <c r="A557" s="89">
        <v>1089</v>
      </c>
      <c r="B557" s="89" t="s">
        <v>689</v>
      </c>
      <c r="C557" s="89">
        <v>2019</v>
      </c>
      <c r="D557" s="89">
        <v>9</v>
      </c>
      <c r="E557" s="91">
        <v>4</v>
      </c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x14ac:dyDescent="0.2">
      <c r="A558" s="89">
        <v>1089</v>
      </c>
      <c r="B558" s="89" t="s">
        <v>689</v>
      </c>
      <c r="C558" s="89">
        <v>2019</v>
      </c>
      <c r="D558" s="89">
        <v>10</v>
      </c>
      <c r="E558" s="91">
        <v>8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x14ac:dyDescent="0.2">
      <c r="A559" s="89">
        <v>1089</v>
      </c>
      <c r="B559" s="89" t="s">
        <v>689</v>
      </c>
      <c r="C559" s="89">
        <v>2019</v>
      </c>
      <c r="D559" s="89">
        <v>11</v>
      </c>
      <c r="E559" s="91">
        <v>2</v>
      </c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x14ac:dyDescent="0.2">
      <c r="A560" s="89">
        <v>1089</v>
      </c>
      <c r="B560" s="89" t="s">
        <v>689</v>
      </c>
      <c r="C560" s="89">
        <v>2019</v>
      </c>
      <c r="D560" s="89">
        <v>12</v>
      </c>
      <c r="E560" s="91">
        <v>2</v>
      </c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x14ac:dyDescent="0.2">
      <c r="A561" s="89">
        <v>1089</v>
      </c>
      <c r="B561" s="89" t="s">
        <v>689</v>
      </c>
      <c r="C561" s="89">
        <v>2020</v>
      </c>
      <c r="D561" s="89">
        <v>2</v>
      </c>
      <c r="E561" s="91">
        <v>1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x14ac:dyDescent="0.2">
      <c r="A562" s="89">
        <v>1089</v>
      </c>
      <c r="B562" s="89" t="s">
        <v>689</v>
      </c>
      <c r="C562" s="89">
        <v>2020</v>
      </c>
      <c r="D562" s="89">
        <v>3</v>
      </c>
      <c r="E562" s="91">
        <v>5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x14ac:dyDescent="0.2">
      <c r="A563" s="89">
        <v>1089</v>
      </c>
      <c r="B563" s="89" t="s">
        <v>689</v>
      </c>
      <c r="C563" s="89">
        <v>2020</v>
      </c>
      <c r="D563" s="89">
        <v>4</v>
      </c>
      <c r="E563" s="91">
        <v>2</v>
      </c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x14ac:dyDescent="0.2">
      <c r="A564" s="89">
        <v>1089</v>
      </c>
      <c r="B564" s="89" t="s">
        <v>689</v>
      </c>
      <c r="C564" s="89">
        <v>2020</v>
      </c>
      <c r="D564" s="89">
        <v>5</v>
      </c>
      <c r="E564" s="91">
        <v>5</v>
      </c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x14ac:dyDescent="0.2">
      <c r="A565" s="89">
        <v>1091</v>
      </c>
      <c r="B565" s="89" t="s">
        <v>431</v>
      </c>
      <c r="C565" s="89">
        <v>2019</v>
      </c>
      <c r="D565" s="89">
        <v>3</v>
      </c>
      <c r="E565" s="91">
        <v>1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x14ac:dyDescent="0.2">
      <c r="A566" s="89">
        <v>1091</v>
      </c>
      <c r="B566" s="89" t="s">
        <v>431</v>
      </c>
      <c r="C566" s="89">
        <v>2019</v>
      </c>
      <c r="D566" s="89">
        <v>5</v>
      </c>
      <c r="E566" s="91">
        <v>1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x14ac:dyDescent="0.2">
      <c r="A567" s="89">
        <v>1091</v>
      </c>
      <c r="B567" s="89" t="s">
        <v>431</v>
      </c>
      <c r="C567" s="89">
        <v>2019</v>
      </c>
      <c r="D567" s="89">
        <v>6</v>
      </c>
      <c r="E567" s="91">
        <v>3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x14ac:dyDescent="0.2">
      <c r="A568" s="89">
        <v>1091</v>
      </c>
      <c r="B568" s="89" t="s">
        <v>431</v>
      </c>
      <c r="C568" s="89">
        <v>2020</v>
      </c>
      <c r="D568" s="89">
        <v>4</v>
      </c>
      <c r="E568" s="91">
        <v>2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x14ac:dyDescent="0.2">
      <c r="A569" s="89">
        <v>1093</v>
      </c>
      <c r="B569" s="89" t="s">
        <v>169</v>
      </c>
      <c r="C569" s="89">
        <v>2019</v>
      </c>
      <c r="D569" s="89">
        <v>3</v>
      </c>
      <c r="E569" s="91">
        <v>451</v>
      </c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x14ac:dyDescent="0.2">
      <c r="A570" s="89">
        <v>1093</v>
      </c>
      <c r="B570" s="89" t="s">
        <v>169</v>
      </c>
      <c r="C570" s="89">
        <v>2019</v>
      </c>
      <c r="D570" s="89">
        <v>4</v>
      </c>
      <c r="E570" s="91">
        <v>656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x14ac:dyDescent="0.2">
      <c r="A571" s="89">
        <v>1093</v>
      </c>
      <c r="B571" s="89" t="s">
        <v>169</v>
      </c>
      <c r="C571" s="89">
        <v>2019</v>
      </c>
      <c r="D571" s="89">
        <v>5</v>
      </c>
      <c r="E571" s="91">
        <v>101</v>
      </c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x14ac:dyDescent="0.2">
      <c r="A572" s="89">
        <v>1093</v>
      </c>
      <c r="B572" s="89" t="s">
        <v>169</v>
      </c>
      <c r="C572" s="89">
        <v>2019</v>
      </c>
      <c r="D572" s="89">
        <v>6</v>
      </c>
      <c r="E572" s="91">
        <v>57</v>
      </c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x14ac:dyDescent="0.2">
      <c r="A573" s="89">
        <v>1093</v>
      </c>
      <c r="B573" s="89" t="s">
        <v>169</v>
      </c>
      <c r="C573" s="89">
        <v>2019</v>
      </c>
      <c r="D573" s="89">
        <v>7</v>
      </c>
      <c r="E573" s="91">
        <v>52</v>
      </c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x14ac:dyDescent="0.2">
      <c r="A574" s="89">
        <v>1093</v>
      </c>
      <c r="B574" s="89" t="s">
        <v>169</v>
      </c>
      <c r="C574" s="89">
        <v>2019</v>
      </c>
      <c r="D574" s="89">
        <v>8</v>
      </c>
      <c r="E574" s="91">
        <v>17</v>
      </c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x14ac:dyDescent="0.2">
      <c r="A575" s="89">
        <v>1093</v>
      </c>
      <c r="B575" s="89" t="s">
        <v>169</v>
      </c>
      <c r="C575" s="89">
        <v>2019</v>
      </c>
      <c r="D575" s="89">
        <v>9</v>
      </c>
      <c r="E575" s="91">
        <v>16</v>
      </c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x14ac:dyDescent="0.2">
      <c r="A576" s="89">
        <v>1093</v>
      </c>
      <c r="B576" s="89" t="s">
        <v>169</v>
      </c>
      <c r="C576" s="89">
        <v>2019</v>
      </c>
      <c r="D576" s="89">
        <v>10</v>
      </c>
      <c r="E576" s="91">
        <v>8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x14ac:dyDescent="0.2">
      <c r="A577" s="89">
        <v>1093</v>
      </c>
      <c r="B577" s="89" t="s">
        <v>169</v>
      </c>
      <c r="C577" s="89">
        <v>2019</v>
      </c>
      <c r="D577" s="89">
        <v>11</v>
      </c>
      <c r="E577" s="91">
        <v>11</v>
      </c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x14ac:dyDescent="0.2">
      <c r="A578" s="89">
        <v>1093</v>
      </c>
      <c r="B578" s="89" t="s">
        <v>169</v>
      </c>
      <c r="C578" s="89">
        <v>2019</v>
      </c>
      <c r="D578" s="89">
        <v>12</v>
      </c>
      <c r="E578" s="91">
        <v>5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x14ac:dyDescent="0.2">
      <c r="A579" s="89">
        <v>1093</v>
      </c>
      <c r="B579" s="89" t="s">
        <v>169</v>
      </c>
      <c r="C579" s="89">
        <v>2020</v>
      </c>
      <c r="D579" s="89">
        <v>1</v>
      </c>
      <c r="E579" s="91">
        <v>4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x14ac:dyDescent="0.2">
      <c r="A580" s="89">
        <v>1093</v>
      </c>
      <c r="B580" s="89" t="s">
        <v>169</v>
      </c>
      <c r="C580" s="89">
        <v>2020</v>
      </c>
      <c r="D580" s="89">
        <v>2</v>
      </c>
      <c r="E580" s="91">
        <v>4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x14ac:dyDescent="0.2">
      <c r="A581" s="89">
        <v>1093</v>
      </c>
      <c r="B581" s="89" t="s">
        <v>169</v>
      </c>
      <c r="C581" s="89">
        <v>2020</v>
      </c>
      <c r="D581" s="89">
        <v>3</v>
      </c>
      <c r="E581" s="91">
        <v>7</v>
      </c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x14ac:dyDescent="0.2">
      <c r="A582" s="89">
        <v>1093</v>
      </c>
      <c r="B582" s="89" t="s">
        <v>169</v>
      </c>
      <c r="C582" s="89">
        <v>2020</v>
      </c>
      <c r="D582" s="89">
        <v>4</v>
      </c>
      <c r="E582" s="91">
        <v>3</v>
      </c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x14ac:dyDescent="0.2">
      <c r="A583" s="89">
        <v>1093</v>
      </c>
      <c r="B583" s="89" t="s">
        <v>169</v>
      </c>
      <c r="C583" s="89">
        <v>2020</v>
      </c>
      <c r="D583" s="89">
        <v>5</v>
      </c>
      <c r="E583" s="91">
        <v>21</v>
      </c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x14ac:dyDescent="0.2">
      <c r="A584" s="89">
        <v>1093</v>
      </c>
      <c r="B584" s="89" t="s">
        <v>169</v>
      </c>
      <c r="C584" s="89">
        <v>2020</v>
      </c>
      <c r="D584" s="89">
        <v>6</v>
      </c>
      <c r="E584" s="91">
        <v>1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x14ac:dyDescent="0.2">
      <c r="A585" s="89">
        <v>1094</v>
      </c>
      <c r="B585" s="89" t="s">
        <v>414</v>
      </c>
      <c r="C585" s="89">
        <v>2019</v>
      </c>
      <c r="D585" s="89">
        <v>3</v>
      </c>
      <c r="E585" s="91">
        <v>8787286</v>
      </c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x14ac:dyDescent="0.2">
      <c r="A586" s="89">
        <v>1094</v>
      </c>
      <c r="B586" s="89" t="s">
        <v>414</v>
      </c>
      <c r="C586" s="89">
        <v>2019</v>
      </c>
      <c r="D586" s="89">
        <v>4</v>
      </c>
      <c r="E586" s="91">
        <v>8963045</v>
      </c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x14ac:dyDescent="0.2">
      <c r="A587" s="89">
        <v>1094</v>
      </c>
      <c r="B587" s="89" t="s">
        <v>414</v>
      </c>
      <c r="C587" s="89">
        <v>2019</v>
      </c>
      <c r="D587" s="89">
        <v>5</v>
      </c>
      <c r="E587" s="91">
        <v>9809859</v>
      </c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x14ac:dyDescent="0.2">
      <c r="A588" s="89">
        <v>1094</v>
      </c>
      <c r="B588" s="89" t="s">
        <v>414</v>
      </c>
      <c r="C588" s="89">
        <v>2019</v>
      </c>
      <c r="D588" s="89">
        <v>6</v>
      </c>
      <c r="E588" s="91">
        <v>8896585</v>
      </c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x14ac:dyDescent="0.2">
      <c r="A589" s="89">
        <v>1094</v>
      </c>
      <c r="B589" s="89" t="s">
        <v>414</v>
      </c>
      <c r="C589" s="89">
        <v>2019</v>
      </c>
      <c r="D589" s="89">
        <v>7</v>
      </c>
      <c r="E589" s="91">
        <v>8028722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x14ac:dyDescent="0.2">
      <c r="A590" s="89">
        <v>1094</v>
      </c>
      <c r="B590" s="89" t="s">
        <v>414</v>
      </c>
      <c r="C590" s="89">
        <v>2019</v>
      </c>
      <c r="D590" s="89">
        <v>8</v>
      </c>
      <c r="E590" s="91">
        <v>6340417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x14ac:dyDescent="0.2">
      <c r="A591" s="89">
        <v>1094</v>
      </c>
      <c r="B591" s="89" t="s">
        <v>414</v>
      </c>
      <c r="C591" s="89">
        <v>2019</v>
      </c>
      <c r="D591" s="89">
        <v>9</v>
      </c>
      <c r="E591" s="91">
        <v>5510708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x14ac:dyDescent="0.2">
      <c r="A592" s="89">
        <v>1094</v>
      </c>
      <c r="B592" s="89" t="s">
        <v>414</v>
      </c>
      <c r="C592" s="89">
        <v>2019</v>
      </c>
      <c r="D592" s="89">
        <v>10</v>
      </c>
      <c r="E592" s="91">
        <v>5890819</v>
      </c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x14ac:dyDescent="0.2">
      <c r="A593" s="89">
        <v>1094</v>
      </c>
      <c r="B593" s="89" t="s">
        <v>414</v>
      </c>
      <c r="C593" s="89">
        <v>2019</v>
      </c>
      <c r="D593" s="89">
        <v>11</v>
      </c>
      <c r="E593" s="91">
        <v>5672684</v>
      </c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x14ac:dyDescent="0.2">
      <c r="A594" s="89">
        <v>1094</v>
      </c>
      <c r="B594" s="89" t="s">
        <v>414</v>
      </c>
      <c r="C594" s="89">
        <v>2019</v>
      </c>
      <c r="D594" s="89">
        <v>12</v>
      </c>
      <c r="E594" s="91">
        <v>5347474</v>
      </c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x14ac:dyDescent="0.2">
      <c r="A595" s="89">
        <v>1094</v>
      </c>
      <c r="B595" s="89" t="s">
        <v>414</v>
      </c>
      <c r="C595" s="89">
        <v>2020</v>
      </c>
      <c r="D595" s="89">
        <v>1</v>
      </c>
      <c r="E595" s="91">
        <v>6716086</v>
      </c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x14ac:dyDescent="0.2">
      <c r="A596" s="89">
        <v>1094</v>
      </c>
      <c r="B596" s="89" t="s">
        <v>414</v>
      </c>
      <c r="C596" s="89">
        <v>2020</v>
      </c>
      <c r="D596" s="89">
        <v>2</v>
      </c>
      <c r="E596" s="91">
        <v>6905644</v>
      </c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x14ac:dyDescent="0.2">
      <c r="A597" s="89">
        <v>1094</v>
      </c>
      <c r="B597" s="89" t="s">
        <v>414</v>
      </c>
      <c r="C597" s="89">
        <v>2020</v>
      </c>
      <c r="D597" s="89">
        <v>3</v>
      </c>
      <c r="E597" s="91">
        <v>6330012</v>
      </c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x14ac:dyDescent="0.2">
      <c r="A598" s="89">
        <v>1094</v>
      </c>
      <c r="B598" s="89" t="s">
        <v>414</v>
      </c>
      <c r="C598" s="89">
        <v>2020</v>
      </c>
      <c r="D598" s="89">
        <v>4</v>
      </c>
      <c r="E598" s="91">
        <v>5802622</v>
      </c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x14ac:dyDescent="0.2">
      <c r="A599" s="89">
        <v>1094</v>
      </c>
      <c r="B599" s="89" t="s">
        <v>414</v>
      </c>
      <c r="C599" s="89">
        <v>2020</v>
      </c>
      <c r="D599" s="89">
        <v>5</v>
      </c>
      <c r="E599" s="91">
        <v>7308719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x14ac:dyDescent="0.2">
      <c r="A600" s="89">
        <v>1094</v>
      </c>
      <c r="B600" s="89" t="s">
        <v>414</v>
      </c>
      <c r="C600" s="89">
        <v>2020</v>
      </c>
      <c r="D600" s="89">
        <v>6</v>
      </c>
      <c r="E600" s="91">
        <v>303734</v>
      </c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x14ac:dyDescent="0.2">
      <c r="A601" s="89">
        <v>1095</v>
      </c>
      <c r="B601" s="89" t="s">
        <v>426</v>
      </c>
      <c r="C601" s="89">
        <v>2019</v>
      </c>
      <c r="D601" s="89">
        <v>3</v>
      </c>
      <c r="E601" s="91">
        <v>68745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x14ac:dyDescent="0.2">
      <c r="A602" s="89">
        <v>1095</v>
      </c>
      <c r="B602" s="89" t="s">
        <v>426</v>
      </c>
      <c r="C602" s="89">
        <v>2019</v>
      </c>
      <c r="D602" s="89">
        <v>4</v>
      </c>
      <c r="E602" s="91">
        <v>56145</v>
      </c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x14ac:dyDescent="0.2">
      <c r="A603" s="89">
        <v>1095</v>
      </c>
      <c r="B603" s="89" t="s">
        <v>426</v>
      </c>
      <c r="C603" s="89">
        <v>2019</v>
      </c>
      <c r="D603" s="89">
        <v>5</v>
      </c>
      <c r="E603" s="91">
        <v>57760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x14ac:dyDescent="0.2">
      <c r="A604" s="89">
        <v>1095</v>
      </c>
      <c r="B604" s="89" t="s">
        <v>426</v>
      </c>
      <c r="C604" s="89">
        <v>2019</v>
      </c>
      <c r="D604" s="89">
        <v>6</v>
      </c>
      <c r="E604" s="91">
        <v>50739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x14ac:dyDescent="0.2">
      <c r="A605" s="89">
        <v>1095</v>
      </c>
      <c r="B605" s="89" t="s">
        <v>426</v>
      </c>
      <c r="C605" s="89">
        <v>2019</v>
      </c>
      <c r="D605" s="89">
        <v>7</v>
      </c>
      <c r="E605" s="91">
        <v>47696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x14ac:dyDescent="0.2">
      <c r="A606" s="89">
        <v>1095</v>
      </c>
      <c r="B606" s="89" t="s">
        <v>426</v>
      </c>
      <c r="C606" s="89">
        <v>2019</v>
      </c>
      <c r="D606" s="89">
        <v>8</v>
      </c>
      <c r="E606" s="91">
        <v>43011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x14ac:dyDescent="0.2">
      <c r="A607" s="89">
        <v>1095</v>
      </c>
      <c r="B607" s="89" t="s">
        <v>426</v>
      </c>
      <c r="C607" s="89">
        <v>2019</v>
      </c>
      <c r="D607" s="89">
        <v>9</v>
      </c>
      <c r="E607" s="91">
        <v>36329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x14ac:dyDescent="0.2">
      <c r="A608" s="89">
        <v>1095</v>
      </c>
      <c r="B608" s="89" t="s">
        <v>426</v>
      </c>
      <c r="C608" s="89">
        <v>2019</v>
      </c>
      <c r="D608" s="89">
        <v>10</v>
      </c>
      <c r="E608" s="91">
        <v>38224</v>
      </c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x14ac:dyDescent="0.2">
      <c r="A609" s="89">
        <v>1095</v>
      </c>
      <c r="B609" s="89" t="s">
        <v>426</v>
      </c>
      <c r="C609" s="89">
        <v>2019</v>
      </c>
      <c r="D609" s="89">
        <v>11</v>
      </c>
      <c r="E609" s="91">
        <v>69492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x14ac:dyDescent="0.2">
      <c r="A610" s="89">
        <v>1095</v>
      </c>
      <c r="B610" s="89" t="s">
        <v>426</v>
      </c>
      <c r="C610" s="89">
        <v>2019</v>
      </c>
      <c r="D610" s="89">
        <v>12</v>
      </c>
      <c r="E610" s="91">
        <v>127033</v>
      </c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x14ac:dyDescent="0.2">
      <c r="A611" s="89">
        <v>1095</v>
      </c>
      <c r="B611" s="89" t="s">
        <v>426</v>
      </c>
      <c r="C611" s="89">
        <v>2020</v>
      </c>
      <c r="D611" s="89">
        <v>1</v>
      </c>
      <c r="E611" s="91">
        <v>52328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x14ac:dyDescent="0.2">
      <c r="A612" s="89">
        <v>1095</v>
      </c>
      <c r="B612" s="89" t="s">
        <v>426</v>
      </c>
      <c r="C612" s="89">
        <v>2020</v>
      </c>
      <c r="D612" s="89">
        <v>2</v>
      </c>
      <c r="E612" s="91">
        <v>37015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x14ac:dyDescent="0.2">
      <c r="A613" s="89">
        <v>1095</v>
      </c>
      <c r="B613" s="89" t="s">
        <v>426</v>
      </c>
      <c r="C613" s="89">
        <v>2020</v>
      </c>
      <c r="D613" s="89">
        <v>3</v>
      </c>
      <c r="E613" s="91">
        <v>53591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x14ac:dyDescent="0.2">
      <c r="A614" s="89">
        <v>1095</v>
      </c>
      <c r="B614" s="89" t="s">
        <v>426</v>
      </c>
      <c r="C614" s="89">
        <v>2020</v>
      </c>
      <c r="D614" s="89">
        <v>4</v>
      </c>
      <c r="E614" s="91">
        <v>92427</v>
      </c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x14ac:dyDescent="0.2">
      <c r="A615" s="89">
        <v>1095</v>
      </c>
      <c r="B615" s="89" t="s">
        <v>426</v>
      </c>
      <c r="C615" s="89">
        <v>2020</v>
      </c>
      <c r="D615" s="89">
        <v>5</v>
      </c>
      <c r="E615" s="91">
        <v>102534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x14ac:dyDescent="0.2">
      <c r="A616" s="89">
        <v>1095</v>
      </c>
      <c r="B616" s="89" t="s">
        <v>426</v>
      </c>
      <c r="C616" s="89">
        <v>2020</v>
      </c>
      <c r="D616" s="89">
        <v>6</v>
      </c>
      <c r="E616" s="91">
        <v>5019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x14ac:dyDescent="0.2">
      <c r="A617" s="89">
        <v>1096</v>
      </c>
      <c r="B617" s="89" t="s">
        <v>243</v>
      </c>
      <c r="C617" s="89">
        <v>2019</v>
      </c>
      <c r="D617" s="89">
        <v>3</v>
      </c>
      <c r="E617" s="91">
        <v>117627171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x14ac:dyDescent="0.2">
      <c r="A618" s="89">
        <v>1096</v>
      </c>
      <c r="B618" s="89" t="s">
        <v>243</v>
      </c>
      <c r="C618" s="89">
        <v>2019</v>
      </c>
      <c r="D618" s="89">
        <v>4</v>
      </c>
      <c r="E618" s="91">
        <v>140644690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x14ac:dyDescent="0.2">
      <c r="A619" s="89">
        <v>1096</v>
      </c>
      <c r="B619" s="89" t="s">
        <v>243</v>
      </c>
      <c r="C619" s="89">
        <v>2019</v>
      </c>
      <c r="D619" s="89">
        <v>5</v>
      </c>
      <c r="E619" s="91">
        <v>117538964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x14ac:dyDescent="0.2">
      <c r="A620" s="89">
        <v>1096</v>
      </c>
      <c r="B620" s="89" t="s">
        <v>243</v>
      </c>
      <c r="C620" s="89">
        <v>2019</v>
      </c>
      <c r="D620" s="89">
        <v>6</v>
      </c>
      <c r="E620" s="91">
        <v>108218058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x14ac:dyDescent="0.2">
      <c r="A621" s="89">
        <v>1096</v>
      </c>
      <c r="B621" s="89" t="s">
        <v>243</v>
      </c>
      <c r="C621" s="89">
        <v>2019</v>
      </c>
      <c r="D621" s="89">
        <v>7</v>
      </c>
      <c r="E621" s="91">
        <v>134499368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x14ac:dyDescent="0.2">
      <c r="A622" s="89">
        <v>1096</v>
      </c>
      <c r="B622" s="89" t="s">
        <v>243</v>
      </c>
      <c r="C622" s="89">
        <v>2019</v>
      </c>
      <c r="D622" s="89">
        <v>8</v>
      </c>
      <c r="E622" s="91">
        <v>109274200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x14ac:dyDescent="0.2">
      <c r="A623" s="89">
        <v>1096</v>
      </c>
      <c r="B623" s="89" t="s">
        <v>243</v>
      </c>
      <c r="C623" s="89">
        <v>2019</v>
      </c>
      <c r="D623" s="89">
        <v>9</v>
      </c>
      <c r="E623" s="91">
        <v>94072667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x14ac:dyDescent="0.2">
      <c r="A624" s="89">
        <v>1096</v>
      </c>
      <c r="B624" s="89" t="s">
        <v>243</v>
      </c>
      <c r="C624" s="89">
        <v>2019</v>
      </c>
      <c r="D624" s="89">
        <v>10</v>
      </c>
      <c r="E624" s="91">
        <v>97468917</v>
      </c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x14ac:dyDescent="0.2">
      <c r="A625" s="89">
        <v>1096</v>
      </c>
      <c r="B625" s="89" t="s">
        <v>243</v>
      </c>
      <c r="C625" s="89">
        <v>2019</v>
      </c>
      <c r="D625" s="89">
        <v>11</v>
      </c>
      <c r="E625" s="91">
        <v>119009590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x14ac:dyDescent="0.2">
      <c r="A626" s="89">
        <v>1096</v>
      </c>
      <c r="B626" s="89" t="s">
        <v>243</v>
      </c>
      <c r="C626" s="89">
        <v>2019</v>
      </c>
      <c r="D626" s="89">
        <v>12</v>
      </c>
      <c r="E626" s="91">
        <v>109809386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x14ac:dyDescent="0.2">
      <c r="A627" s="89">
        <v>1096</v>
      </c>
      <c r="B627" s="89" t="s">
        <v>243</v>
      </c>
      <c r="C627" s="89">
        <v>2020</v>
      </c>
      <c r="D627" s="89">
        <v>1</v>
      </c>
      <c r="E627" s="91">
        <v>92246063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x14ac:dyDescent="0.2">
      <c r="A628" s="89">
        <v>1096</v>
      </c>
      <c r="B628" s="89" t="s">
        <v>243</v>
      </c>
      <c r="C628" s="89">
        <v>2020</v>
      </c>
      <c r="D628" s="89">
        <v>2</v>
      </c>
      <c r="E628" s="91">
        <v>75377336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x14ac:dyDescent="0.2">
      <c r="A629" s="89">
        <v>1096</v>
      </c>
      <c r="B629" s="89" t="s">
        <v>243</v>
      </c>
      <c r="C629" s="89">
        <v>2020</v>
      </c>
      <c r="D629" s="89">
        <v>3</v>
      </c>
      <c r="E629" s="91">
        <v>41691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x14ac:dyDescent="0.2">
      <c r="A630" s="89">
        <v>1096</v>
      </c>
      <c r="B630" s="89" t="s">
        <v>243</v>
      </c>
      <c r="C630" s="89">
        <v>2020</v>
      </c>
      <c r="D630" s="89">
        <v>4</v>
      </c>
      <c r="E630" s="91">
        <v>3151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x14ac:dyDescent="0.2">
      <c r="A631" s="89">
        <v>1096</v>
      </c>
      <c r="B631" s="89" t="s">
        <v>243</v>
      </c>
      <c r="C631" s="89">
        <v>2020</v>
      </c>
      <c r="D631" s="89">
        <v>5</v>
      </c>
      <c r="E631" s="91">
        <v>1008</v>
      </c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x14ac:dyDescent="0.2">
      <c r="A632" s="89">
        <v>1096</v>
      </c>
      <c r="B632" s="89" t="s">
        <v>243</v>
      </c>
      <c r="C632" s="89">
        <v>2020</v>
      </c>
      <c r="D632" s="89">
        <v>6</v>
      </c>
      <c r="E632" s="91">
        <v>25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x14ac:dyDescent="0.2">
      <c r="A633" s="89">
        <v>1097</v>
      </c>
      <c r="B633" s="89" t="s">
        <v>633</v>
      </c>
      <c r="C633" s="89">
        <v>2019</v>
      </c>
      <c r="D633" s="89">
        <v>3</v>
      </c>
      <c r="E633" s="91">
        <v>62462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x14ac:dyDescent="0.2">
      <c r="A634" s="89">
        <v>1097</v>
      </c>
      <c r="B634" s="89" t="s">
        <v>633</v>
      </c>
      <c r="C634" s="89">
        <v>2019</v>
      </c>
      <c r="D634" s="89">
        <v>4</v>
      </c>
      <c r="E634" s="91">
        <v>67980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x14ac:dyDescent="0.2">
      <c r="A635" s="89">
        <v>1097</v>
      </c>
      <c r="B635" s="89" t="s">
        <v>633</v>
      </c>
      <c r="C635" s="89">
        <v>2019</v>
      </c>
      <c r="D635" s="89">
        <v>5</v>
      </c>
      <c r="E635" s="91">
        <v>72863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x14ac:dyDescent="0.2">
      <c r="A636" s="89">
        <v>1097</v>
      </c>
      <c r="B636" s="89" t="s">
        <v>633</v>
      </c>
      <c r="C636" s="89">
        <v>2019</v>
      </c>
      <c r="D636" s="89">
        <v>6</v>
      </c>
      <c r="E636" s="91">
        <v>86584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x14ac:dyDescent="0.2">
      <c r="A637" s="89">
        <v>1097</v>
      </c>
      <c r="B637" s="89" t="s">
        <v>633</v>
      </c>
      <c r="C637" s="89">
        <v>2019</v>
      </c>
      <c r="D637" s="89">
        <v>7</v>
      </c>
      <c r="E637" s="91">
        <v>84120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x14ac:dyDescent="0.2">
      <c r="A638" s="89">
        <v>1097</v>
      </c>
      <c r="B638" s="89" t="s">
        <v>633</v>
      </c>
      <c r="C638" s="89">
        <v>2019</v>
      </c>
      <c r="D638" s="89">
        <v>8</v>
      </c>
      <c r="E638" s="91">
        <v>63721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x14ac:dyDescent="0.2">
      <c r="A639" s="89">
        <v>1097</v>
      </c>
      <c r="B639" s="89" t="s">
        <v>633</v>
      </c>
      <c r="C639" s="89">
        <v>2019</v>
      </c>
      <c r="D639" s="89">
        <v>9</v>
      </c>
      <c r="E639" s="91">
        <v>46433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x14ac:dyDescent="0.2">
      <c r="A640" s="89">
        <v>1097</v>
      </c>
      <c r="B640" s="89" t="s">
        <v>633</v>
      </c>
      <c r="C640" s="89">
        <v>2019</v>
      </c>
      <c r="D640" s="89">
        <v>10</v>
      </c>
      <c r="E640" s="91">
        <v>46047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1:30" x14ac:dyDescent="0.2">
      <c r="A641" s="89">
        <v>1097</v>
      </c>
      <c r="B641" s="89" t="s">
        <v>633</v>
      </c>
      <c r="C641" s="89">
        <v>2019</v>
      </c>
      <c r="D641" s="89">
        <v>11</v>
      </c>
      <c r="E641" s="91">
        <v>38090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1:30" x14ac:dyDescent="0.2">
      <c r="A642" s="89">
        <v>1097</v>
      </c>
      <c r="B642" s="89" t="s">
        <v>633</v>
      </c>
      <c r="C642" s="89">
        <v>2019</v>
      </c>
      <c r="D642" s="89">
        <v>12</v>
      </c>
      <c r="E642" s="91">
        <v>30713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1:30" x14ac:dyDescent="0.2">
      <c r="A643" s="89">
        <v>1097</v>
      </c>
      <c r="B643" s="89" t="s">
        <v>633</v>
      </c>
      <c r="C643" s="89">
        <v>2020</v>
      </c>
      <c r="D643" s="89">
        <v>1</v>
      </c>
      <c r="E643" s="91">
        <v>60205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1:30" x14ac:dyDescent="0.2">
      <c r="A644" s="89">
        <v>1097</v>
      </c>
      <c r="B644" s="89" t="s">
        <v>633</v>
      </c>
      <c r="C644" s="89">
        <v>2020</v>
      </c>
      <c r="D644" s="89">
        <v>2</v>
      </c>
      <c r="E644" s="91">
        <v>56735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1:30" x14ac:dyDescent="0.2">
      <c r="A645" s="89">
        <v>1097</v>
      </c>
      <c r="B645" s="89" t="s">
        <v>633</v>
      </c>
      <c r="C645" s="89">
        <v>2020</v>
      </c>
      <c r="D645" s="89">
        <v>3</v>
      </c>
      <c r="E645" s="91">
        <v>49754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1:30" x14ac:dyDescent="0.2">
      <c r="A646" s="89">
        <v>1097</v>
      </c>
      <c r="B646" s="89" t="s">
        <v>633</v>
      </c>
      <c r="C646" s="89">
        <v>2020</v>
      </c>
      <c r="D646" s="89">
        <v>4</v>
      </c>
      <c r="E646" s="91">
        <v>79084</v>
      </c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1:30" x14ac:dyDescent="0.2">
      <c r="A647" s="89">
        <v>1097</v>
      </c>
      <c r="B647" s="89" t="s">
        <v>633</v>
      </c>
      <c r="C647" s="89">
        <v>2020</v>
      </c>
      <c r="D647" s="89">
        <v>5</v>
      </c>
      <c r="E647" s="91">
        <v>101149</v>
      </c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1:30" x14ac:dyDescent="0.2">
      <c r="A648" s="89">
        <v>1097</v>
      </c>
      <c r="B648" s="89" t="s">
        <v>633</v>
      </c>
      <c r="C648" s="89">
        <v>2020</v>
      </c>
      <c r="D648" s="89">
        <v>6</v>
      </c>
      <c r="E648" s="91">
        <v>6361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1:30" x14ac:dyDescent="0.2">
      <c r="A649" s="89">
        <v>1098</v>
      </c>
      <c r="B649" s="89" t="s">
        <v>690</v>
      </c>
      <c r="C649" s="89">
        <v>2019</v>
      </c>
      <c r="D649" s="89">
        <v>10</v>
      </c>
      <c r="E649" s="91">
        <v>1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1:30" x14ac:dyDescent="0.2">
      <c r="A650" s="89">
        <v>1098</v>
      </c>
      <c r="B650" s="89" t="s">
        <v>690</v>
      </c>
      <c r="C650" s="89">
        <v>2020</v>
      </c>
      <c r="D650" s="89">
        <v>4</v>
      </c>
      <c r="E650" s="91">
        <v>1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1:30" x14ac:dyDescent="0.2">
      <c r="A651" s="89">
        <v>1099</v>
      </c>
      <c r="B651" s="89" t="s">
        <v>338</v>
      </c>
      <c r="C651" s="89">
        <v>2019</v>
      </c>
      <c r="D651" s="89">
        <v>3</v>
      </c>
      <c r="E651" s="91">
        <v>281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1:30" x14ac:dyDescent="0.2">
      <c r="A652" s="89">
        <v>1099</v>
      </c>
      <c r="B652" s="89" t="s">
        <v>338</v>
      </c>
      <c r="C652" s="89">
        <v>2019</v>
      </c>
      <c r="D652" s="89">
        <v>4</v>
      </c>
      <c r="E652" s="91">
        <v>71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1:30" x14ac:dyDescent="0.2">
      <c r="A653" s="89">
        <v>1099</v>
      </c>
      <c r="B653" s="89" t="s">
        <v>338</v>
      </c>
      <c r="C653" s="89">
        <v>2019</v>
      </c>
      <c r="D653" s="89">
        <v>5</v>
      </c>
      <c r="E653" s="91">
        <v>12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1:30" x14ac:dyDescent="0.2">
      <c r="A654" s="89">
        <v>1099</v>
      </c>
      <c r="B654" s="89" t="s">
        <v>338</v>
      </c>
      <c r="C654" s="89">
        <v>2019</v>
      </c>
      <c r="D654" s="89">
        <v>6</v>
      </c>
      <c r="E654" s="91">
        <v>1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1:30" x14ac:dyDescent="0.2">
      <c r="A655" s="89">
        <v>1099</v>
      </c>
      <c r="B655" s="89" t="s">
        <v>338</v>
      </c>
      <c r="C655" s="89">
        <v>2019</v>
      </c>
      <c r="D655" s="89">
        <v>8</v>
      </c>
      <c r="E655" s="91">
        <v>1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1:30" x14ac:dyDescent="0.2">
      <c r="A656" s="89">
        <v>1099</v>
      </c>
      <c r="B656" s="89" t="s">
        <v>338</v>
      </c>
      <c r="C656" s="89">
        <v>2020</v>
      </c>
      <c r="D656" s="89">
        <v>1</v>
      </c>
      <c r="E656" s="91">
        <v>1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x14ac:dyDescent="0.2">
      <c r="A657" s="89">
        <v>1101</v>
      </c>
      <c r="B657" s="89" t="s">
        <v>404</v>
      </c>
      <c r="C657" s="89">
        <v>2019</v>
      </c>
      <c r="D657" s="89">
        <v>3</v>
      </c>
      <c r="E657" s="91">
        <v>17932643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x14ac:dyDescent="0.2">
      <c r="A658" s="89">
        <v>1101</v>
      </c>
      <c r="B658" s="89" t="s">
        <v>404</v>
      </c>
      <c r="C658" s="89">
        <v>2019</v>
      </c>
      <c r="D658" s="89">
        <v>4</v>
      </c>
      <c r="E658" s="91">
        <v>17905827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x14ac:dyDescent="0.2">
      <c r="A659" s="89">
        <v>1101</v>
      </c>
      <c r="B659" s="89" t="s">
        <v>404</v>
      </c>
      <c r="C659" s="89">
        <v>2019</v>
      </c>
      <c r="D659" s="89">
        <v>5</v>
      </c>
      <c r="E659" s="91">
        <v>25442667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x14ac:dyDescent="0.2">
      <c r="A660" s="89">
        <v>1101</v>
      </c>
      <c r="B660" s="89" t="s">
        <v>404</v>
      </c>
      <c r="C660" s="89">
        <v>2019</v>
      </c>
      <c r="D660" s="89">
        <v>6</v>
      </c>
      <c r="E660" s="91">
        <v>19384102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x14ac:dyDescent="0.2">
      <c r="A661" s="89">
        <v>1101</v>
      </c>
      <c r="B661" s="89" t="s">
        <v>404</v>
      </c>
      <c r="C661" s="89">
        <v>2019</v>
      </c>
      <c r="D661" s="89">
        <v>7</v>
      </c>
      <c r="E661" s="91">
        <v>23688901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x14ac:dyDescent="0.2">
      <c r="A662" s="89">
        <v>1101</v>
      </c>
      <c r="B662" s="89" t="s">
        <v>404</v>
      </c>
      <c r="C662" s="89">
        <v>2019</v>
      </c>
      <c r="D662" s="89">
        <v>8</v>
      </c>
      <c r="E662" s="91">
        <v>16089506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x14ac:dyDescent="0.2">
      <c r="A663" s="89">
        <v>1101</v>
      </c>
      <c r="B663" s="89" t="s">
        <v>404</v>
      </c>
      <c r="C663" s="89">
        <v>2019</v>
      </c>
      <c r="D663" s="89">
        <v>9</v>
      </c>
      <c r="E663" s="91">
        <v>16396799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x14ac:dyDescent="0.2">
      <c r="A664" s="89">
        <v>1101</v>
      </c>
      <c r="B664" s="89" t="s">
        <v>404</v>
      </c>
      <c r="C664" s="89">
        <v>2019</v>
      </c>
      <c r="D664" s="89">
        <v>10</v>
      </c>
      <c r="E664" s="91">
        <v>15526233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x14ac:dyDescent="0.2">
      <c r="A665" s="89">
        <v>1101</v>
      </c>
      <c r="B665" s="89" t="s">
        <v>404</v>
      </c>
      <c r="C665" s="89">
        <v>2019</v>
      </c>
      <c r="D665" s="89">
        <v>11</v>
      </c>
      <c r="E665" s="91">
        <v>17211083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x14ac:dyDescent="0.2">
      <c r="A666" s="89">
        <v>1101</v>
      </c>
      <c r="B666" s="89" t="s">
        <v>404</v>
      </c>
      <c r="C666" s="89">
        <v>2019</v>
      </c>
      <c r="D666" s="89">
        <v>12</v>
      </c>
      <c r="E666" s="91">
        <v>13933792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x14ac:dyDescent="0.2">
      <c r="A667" s="89">
        <v>1101</v>
      </c>
      <c r="B667" s="89" t="s">
        <v>404</v>
      </c>
      <c r="C667" s="89">
        <v>2020</v>
      </c>
      <c r="D667" s="89">
        <v>1</v>
      </c>
      <c r="E667" s="91">
        <v>19366642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x14ac:dyDescent="0.2">
      <c r="A668" s="89">
        <v>1101</v>
      </c>
      <c r="B668" s="89" t="s">
        <v>404</v>
      </c>
      <c r="C668" s="89">
        <v>2020</v>
      </c>
      <c r="D668" s="89">
        <v>2</v>
      </c>
      <c r="E668" s="91">
        <v>11003933</v>
      </c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x14ac:dyDescent="0.2">
      <c r="A669" s="89">
        <v>1101</v>
      </c>
      <c r="B669" s="89" t="s">
        <v>404</v>
      </c>
      <c r="C669" s="89">
        <v>2020</v>
      </c>
      <c r="D669" s="89">
        <v>3</v>
      </c>
      <c r="E669" s="91">
        <v>8963615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x14ac:dyDescent="0.2">
      <c r="A670" s="89">
        <v>1101</v>
      </c>
      <c r="B670" s="89" t="s">
        <v>404</v>
      </c>
      <c r="C670" s="89">
        <v>2020</v>
      </c>
      <c r="D670" s="89">
        <v>4</v>
      </c>
      <c r="E670" s="91">
        <v>10423967</v>
      </c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x14ac:dyDescent="0.2">
      <c r="A671" s="89">
        <v>1101</v>
      </c>
      <c r="B671" s="89" t="s">
        <v>404</v>
      </c>
      <c r="C671" s="89">
        <v>2020</v>
      </c>
      <c r="D671" s="89">
        <v>5</v>
      </c>
      <c r="E671" s="91">
        <v>14529998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x14ac:dyDescent="0.2">
      <c r="A672" s="89">
        <v>1101</v>
      </c>
      <c r="B672" s="89" t="s">
        <v>404</v>
      </c>
      <c r="C672" s="89">
        <v>2020</v>
      </c>
      <c r="D672" s="89">
        <v>6</v>
      </c>
      <c r="E672" s="91">
        <v>555850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x14ac:dyDescent="0.2">
      <c r="A673" s="89">
        <v>1103</v>
      </c>
      <c r="B673" s="89" t="s">
        <v>434</v>
      </c>
      <c r="C673" s="89">
        <v>2019</v>
      </c>
      <c r="D673" s="89">
        <v>3</v>
      </c>
      <c r="E673" s="91">
        <v>22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x14ac:dyDescent="0.2">
      <c r="A674" s="89">
        <v>1103</v>
      </c>
      <c r="B674" s="89" t="s">
        <v>434</v>
      </c>
      <c r="C674" s="89">
        <v>2019</v>
      </c>
      <c r="D674" s="89">
        <v>4</v>
      </c>
      <c r="E674" s="91">
        <v>31</v>
      </c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x14ac:dyDescent="0.2">
      <c r="A675" s="89">
        <v>1103</v>
      </c>
      <c r="B675" s="89" t="s">
        <v>434</v>
      </c>
      <c r="C675" s="89">
        <v>2019</v>
      </c>
      <c r="D675" s="89">
        <v>5</v>
      </c>
      <c r="E675" s="91">
        <v>40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x14ac:dyDescent="0.2">
      <c r="A676" s="89">
        <v>1103</v>
      </c>
      <c r="B676" s="89" t="s">
        <v>434</v>
      </c>
      <c r="C676" s="89">
        <v>2019</v>
      </c>
      <c r="D676" s="89">
        <v>6</v>
      </c>
      <c r="E676" s="91">
        <v>53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x14ac:dyDescent="0.2">
      <c r="A677" s="89">
        <v>1103</v>
      </c>
      <c r="B677" s="89" t="s">
        <v>434</v>
      </c>
      <c r="C677" s="89">
        <v>2019</v>
      </c>
      <c r="D677" s="89">
        <v>7</v>
      </c>
      <c r="E677" s="91">
        <v>57</v>
      </c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x14ac:dyDescent="0.2">
      <c r="A678" s="89">
        <v>1103</v>
      </c>
      <c r="B678" s="89" t="s">
        <v>434</v>
      </c>
      <c r="C678" s="89">
        <v>2019</v>
      </c>
      <c r="D678" s="89">
        <v>8</v>
      </c>
      <c r="E678" s="91">
        <v>25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x14ac:dyDescent="0.2">
      <c r="A679" s="89">
        <v>1103</v>
      </c>
      <c r="B679" s="89" t="s">
        <v>434</v>
      </c>
      <c r="C679" s="89">
        <v>2019</v>
      </c>
      <c r="D679" s="89">
        <v>9</v>
      </c>
      <c r="E679" s="91">
        <v>26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x14ac:dyDescent="0.2">
      <c r="A680" s="89">
        <v>1103</v>
      </c>
      <c r="B680" s="89" t="s">
        <v>434</v>
      </c>
      <c r="C680" s="89">
        <v>2019</v>
      </c>
      <c r="D680" s="89">
        <v>10</v>
      </c>
      <c r="E680" s="91">
        <v>33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x14ac:dyDescent="0.2">
      <c r="A681" s="89">
        <v>1103</v>
      </c>
      <c r="B681" s="89" t="s">
        <v>434</v>
      </c>
      <c r="C681" s="89">
        <v>2019</v>
      </c>
      <c r="D681" s="89">
        <v>11</v>
      </c>
      <c r="E681" s="91">
        <v>25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x14ac:dyDescent="0.2">
      <c r="A682" s="89">
        <v>1103</v>
      </c>
      <c r="B682" s="89" t="s">
        <v>434</v>
      </c>
      <c r="C682" s="89">
        <v>2019</v>
      </c>
      <c r="D682" s="89">
        <v>12</v>
      </c>
      <c r="E682" s="91">
        <v>27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x14ac:dyDescent="0.2">
      <c r="A683" s="89">
        <v>1103</v>
      </c>
      <c r="B683" s="89" t="s">
        <v>434</v>
      </c>
      <c r="C683" s="89">
        <v>2020</v>
      </c>
      <c r="D683" s="89">
        <v>1</v>
      </c>
      <c r="E683" s="91">
        <v>11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x14ac:dyDescent="0.2">
      <c r="A684" s="89">
        <v>1103</v>
      </c>
      <c r="B684" s="89" t="s">
        <v>434</v>
      </c>
      <c r="C684" s="89">
        <v>2020</v>
      </c>
      <c r="D684" s="89">
        <v>2</v>
      </c>
      <c r="E684" s="91">
        <v>17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x14ac:dyDescent="0.2">
      <c r="A685" s="89">
        <v>1103</v>
      </c>
      <c r="B685" s="89" t="s">
        <v>434</v>
      </c>
      <c r="C685" s="89">
        <v>2020</v>
      </c>
      <c r="D685" s="89">
        <v>3</v>
      </c>
      <c r="E685" s="91">
        <v>3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x14ac:dyDescent="0.2">
      <c r="A686" s="89">
        <v>1103</v>
      </c>
      <c r="B686" s="89" t="s">
        <v>434</v>
      </c>
      <c r="C686" s="89">
        <v>2020</v>
      </c>
      <c r="D686" s="89">
        <v>4</v>
      </c>
      <c r="E686" s="91">
        <v>3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x14ac:dyDescent="0.2">
      <c r="A687" s="89">
        <v>1103</v>
      </c>
      <c r="B687" s="89" t="s">
        <v>434</v>
      </c>
      <c r="C687" s="89">
        <v>2020</v>
      </c>
      <c r="D687" s="89">
        <v>5</v>
      </c>
      <c r="E687" s="91">
        <v>9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x14ac:dyDescent="0.2">
      <c r="A688" s="89">
        <v>1104</v>
      </c>
      <c r="B688" s="89" t="s">
        <v>23</v>
      </c>
      <c r="C688" s="89">
        <v>2019</v>
      </c>
      <c r="D688" s="89">
        <v>3</v>
      </c>
      <c r="E688" s="91">
        <v>148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x14ac:dyDescent="0.2">
      <c r="A689" s="89">
        <v>1104</v>
      </c>
      <c r="B689" s="89" t="s">
        <v>23</v>
      </c>
      <c r="C689" s="89">
        <v>2019</v>
      </c>
      <c r="D689" s="89">
        <v>4</v>
      </c>
      <c r="E689" s="91">
        <v>125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x14ac:dyDescent="0.2">
      <c r="A690" s="89">
        <v>1104</v>
      </c>
      <c r="B690" s="89" t="s">
        <v>23</v>
      </c>
      <c r="C690" s="89">
        <v>2019</v>
      </c>
      <c r="D690" s="89">
        <v>5</v>
      </c>
      <c r="E690" s="91">
        <v>200</v>
      </c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x14ac:dyDescent="0.2">
      <c r="A691" s="89">
        <v>1104</v>
      </c>
      <c r="B691" s="89" t="s">
        <v>23</v>
      </c>
      <c r="C691" s="89">
        <v>2019</v>
      </c>
      <c r="D691" s="89">
        <v>6</v>
      </c>
      <c r="E691" s="91">
        <v>468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x14ac:dyDescent="0.2">
      <c r="A692" s="89">
        <v>1104</v>
      </c>
      <c r="B692" s="89" t="s">
        <v>23</v>
      </c>
      <c r="C692" s="89">
        <v>2019</v>
      </c>
      <c r="D692" s="89">
        <v>7</v>
      </c>
      <c r="E692" s="91">
        <v>204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x14ac:dyDescent="0.2">
      <c r="A693" s="89">
        <v>1104</v>
      </c>
      <c r="B693" s="89" t="s">
        <v>23</v>
      </c>
      <c r="C693" s="89">
        <v>2019</v>
      </c>
      <c r="D693" s="89">
        <v>8</v>
      </c>
      <c r="E693" s="91">
        <v>40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x14ac:dyDescent="0.2">
      <c r="A694" s="89">
        <v>1104</v>
      </c>
      <c r="B694" s="89" t="s">
        <v>23</v>
      </c>
      <c r="C694" s="89">
        <v>2019</v>
      </c>
      <c r="D694" s="89">
        <v>9</v>
      </c>
      <c r="E694" s="91">
        <v>56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x14ac:dyDescent="0.2">
      <c r="A695" s="89">
        <v>1104</v>
      </c>
      <c r="B695" s="89" t="s">
        <v>23</v>
      </c>
      <c r="C695" s="89">
        <v>2019</v>
      </c>
      <c r="D695" s="89">
        <v>10</v>
      </c>
      <c r="E695" s="91">
        <v>18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x14ac:dyDescent="0.2">
      <c r="A696" s="89">
        <v>1104</v>
      </c>
      <c r="B696" s="89" t="s">
        <v>23</v>
      </c>
      <c r="C696" s="89">
        <v>2019</v>
      </c>
      <c r="D696" s="89">
        <v>11</v>
      </c>
      <c r="E696" s="91">
        <v>86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x14ac:dyDescent="0.2">
      <c r="A697" s="89">
        <v>1104</v>
      </c>
      <c r="B697" s="89" t="s">
        <v>23</v>
      </c>
      <c r="C697" s="89">
        <v>2019</v>
      </c>
      <c r="D697" s="89">
        <v>12</v>
      </c>
      <c r="E697" s="91">
        <v>35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x14ac:dyDescent="0.2">
      <c r="A698" s="89">
        <v>1104</v>
      </c>
      <c r="B698" s="89" t="s">
        <v>23</v>
      </c>
      <c r="C698" s="89">
        <v>2020</v>
      </c>
      <c r="D698" s="89">
        <v>1</v>
      </c>
      <c r="E698" s="91">
        <v>39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x14ac:dyDescent="0.2">
      <c r="A699" s="89">
        <v>1104</v>
      </c>
      <c r="B699" s="89" t="s">
        <v>23</v>
      </c>
      <c r="C699" s="89">
        <v>2020</v>
      </c>
      <c r="D699" s="89">
        <v>2</v>
      </c>
      <c r="E699" s="91">
        <v>33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x14ac:dyDescent="0.2">
      <c r="A700" s="89">
        <v>1104</v>
      </c>
      <c r="B700" s="89" t="s">
        <v>23</v>
      </c>
      <c r="C700" s="89">
        <v>2020</v>
      </c>
      <c r="D700" s="89">
        <v>3</v>
      </c>
      <c r="E700" s="91">
        <v>57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x14ac:dyDescent="0.2">
      <c r="A701" s="89">
        <v>1104</v>
      </c>
      <c r="B701" s="89" t="s">
        <v>23</v>
      </c>
      <c r="C701" s="89">
        <v>2020</v>
      </c>
      <c r="D701" s="89">
        <v>4</v>
      </c>
      <c r="E701" s="91">
        <v>45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x14ac:dyDescent="0.2">
      <c r="A702" s="89">
        <v>1104</v>
      </c>
      <c r="B702" s="89" t="s">
        <v>23</v>
      </c>
      <c r="C702" s="89">
        <v>2020</v>
      </c>
      <c r="D702" s="89">
        <v>5</v>
      </c>
      <c r="E702" s="91">
        <v>69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x14ac:dyDescent="0.2">
      <c r="A703" s="89">
        <v>1104</v>
      </c>
      <c r="B703" s="89" t="s">
        <v>23</v>
      </c>
      <c r="C703" s="89">
        <v>2020</v>
      </c>
      <c r="D703" s="89">
        <v>6</v>
      </c>
      <c r="E703" s="91">
        <v>25</v>
      </c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x14ac:dyDescent="0.2">
      <c r="A704" s="89">
        <v>1106</v>
      </c>
      <c r="B704" s="89" t="s">
        <v>241</v>
      </c>
      <c r="C704" s="89">
        <v>2019</v>
      </c>
      <c r="D704" s="89">
        <v>3</v>
      </c>
      <c r="E704" s="91">
        <v>51865833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:30" x14ac:dyDescent="0.2">
      <c r="A705" s="89">
        <v>1106</v>
      </c>
      <c r="B705" s="89" t="s">
        <v>241</v>
      </c>
      <c r="C705" s="89">
        <v>2019</v>
      </c>
      <c r="D705" s="89">
        <v>4</v>
      </c>
      <c r="E705" s="91">
        <v>43538252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1:30" x14ac:dyDescent="0.2">
      <c r="A706" s="89">
        <v>1106</v>
      </c>
      <c r="B706" s="89" t="s">
        <v>241</v>
      </c>
      <c r="C706" s="89">
        <v>2019</v>
      </c>
      <c r="D706" s="89">
        <v>5</v>
      </c>
      <c r="E706" s="91">
        <v>51628283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1:30" x14ac:dyDescent="0.2">
      <c r="A707" s="89">
        <v>1106</v>
      </c>
      <c r="B707" s="89" t="s">
        <v>241</v>
      </c>
      <c r="C707" s="89">
        <v>2019</v>
      </c>
      <c r="D707" s="89">
        <v>6</v>
      </c>
      <c r="E707" s="91">
        <v>46805892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1:30" x14ac:dyDescent="0.2">
      <c r="A708" s="89">
        <v>1106</v>
      </c>
      <c r="B708" s="89" t="s">
        <v>241</v>
      </c>
      <c r="C708" s="89">
        <v>2019</v>
      </c>
      <c r="D708" s="89">
        <v>7</v>
      </c>
      <c r="E708" s="91">
        <v>45541110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1:30" x14ac:dyDescent="0.2">
      <c r="A709" s="89">
        <v>1106</v>
      </c>
      <c r="B709" s="89" t="s">
        <v>241</v>
      </c>
      <c r="C709" s="89">
        <v>2019</v>
      </c>
      <c r="D709" s="89">
        <v>8</v>
      </c>
      <c r="E709" s="91">
        <v>38730884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1:30" x14ac:dyDescent="0.2">
      <c r="A710" s="89">
        <v>1106</v>
      </c>
      <c r="B710" s="89" t="s">
        <v>241</v>
      </c>
      <c r="C710" s="89">
        <v>2019</v>
      </c>
      <c r="D710" s="89">
        <v>9</v>
      </c>
      <c r="E710" s="91">
        <v>30819484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1:30" x14ac:dyDescent="0.2">
      <c r="A711" s="89">
        <v>1106</v>
      </c>
      <c r="B711" s="89" t="s">
        <v>241</v>
      </c>
      <c r="C711" s="89">
        <v>2019</v>
      </c>
      <c r="D711" s="89">
        <v>10</v>
      </c>
      <c r="E711" s="91">
        <v>37360252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1:30" x14ac:dyDescent="0.2">
      <c r="A712" s="89">
        <v>1106</v>
      </c>
      <c r="B712" s="89" t="s">
        <v>241</v>
      </c>
      <c r="C712" s="89">
        <v>2019</v>
      </c>
      <c r="D712" s="89">
        <v>11</v>
      </c>
      <c r="E712" s="91">
        <v>56605841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1:30" x14ac:dyDescent="0.2">
      <c r="A713" s="89">
        <v>1106</v>
      </c>
      <c r="B713" s="89" t="s">
        <v>241</v>
      </c>
      <c r="C713" s="89">
        <v>2019</v>
      </c>
      <c r="D713" s="89">
        <v>12</v>
      </c>
      <c r="E713" s="91">
        <v>51854179</v>
      </c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1:30" x14ac:dyDescent="0.2">
      <c r="A714" s="89">
        <v>1106</v>
      </c>
      <c r="B714" s="89" t="s">
        <v>241</v>
      </c>
      <c r="C714" s="89">
        <v>2020</v>
      </c>
      <c r="D714" s="89">
        <v>1</v>
      </c>
      <c r="E714" s="91">
        <v>32871795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1:30" x14ac:dyDescent="0.2">
      <c r="A715" s="89">
        <v>1106</v>
      </c>
      <c r="B715" s="89" t="s">
        <v>241</v>
      </c>
      <c r="C715" s="89">
        <v>2020</v>
      </c>
      <c r="D715" s="89">
        <v>2</v>
      </c>
      <c r="E715" s="91">
        <v>31315071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1:30" x14ac:dyDescent="0.2">
      <c r="A716" s="89">
        <v>1106</v>
      </c>
      <c r="B716" s="89" t="s">
        <v>241</v>
      </c>
      <c r="C716" s="89">
        <v>2020</v>
      </c>
      <c r="D716" s="89">
        <v>3</v>
      </c>
      <c r="E716" s="91">
        <v>33835268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1:30" x14ac:dyDescent="0.2">
      <c r="A717" s="89">
        <v>1106</v>
      </c>
      <c r="B717" s="89" t="s">
        <v>241</v>
      </c>
      <c r="C717" s="89">
        <v>2020</v>
      </c>
      <c r="D717" s="89">
        <v>4</v>
      </c>
      <c r="E717" s="91">
        <v>49186870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1:30" x14ac:dyDescent="0.2">
      <c r="A718" s="89">
        <v>1106</v>
      </c>
      <c r="B718" s="89" t="s">
        <v>241</v>
      </c>
      <c r="C718" s="89">
        <v>2020</v>
      </c>
      <c r="D718" s="89">
        <v>5</v>
      </c>
      <c r="E718" s="91">
        <v>55849536</v>
      </c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1:30" x14ac:dyDescent="0.2">
      <c r="A719" s="89">
        <v>1106</v>
      </c>
      <c r="B719" s="89" t="s">
        <v>241</v>
      </c>
      <c r="C719" s="89">
        <v>2020</v>
      </c>
      <c r="D719" s="89">
        <v>6</v>
      </c>
      <c r="E719" s="91">
        <v>2544579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1:30" x14ac:dyDescent="0.2">
      <c r="A720" s="89">
        <v>1107</v>
      </c>
      <c r="B720" s="89" t="s">
        <v>249</v>
      </c>
      <c r="C720" s="89">
        <v>2019</v>
      </c>
      <c r="D720" s="89">
        <v>3</v>
      </c>
      <c r="E720" s="91">
        <v>70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1:30" x14ac:dyDescent="0.2">
      <c r="A721" s="89">
        <v>1107</v>
      </c>
      <c r="B721" s="89" t="s">
        <v>249</v>
      </c>
      <c r="C721" s="89">
        <v>2019</v>
      </c>
      <c r="D721" s="89">
        <v>4</v>
      </c>
      <c r="E721" s="91">
        <v>53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1:30" x14ac:dyDescent="0.2">
      <c r="A722" s="89">
        <v>1107</v>
      </c>
      <c r="B722" s="89" t="s">
        <v>249</v>
      </c>
      <c r="C722" s="89">
        <v>2019</v>
      </c>
      <c r="D722" s="89">
        <v>5</v>
      </c>
      <c r="E722" s="91">
        <v>56</v>
      </c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1:30" x14ac:dyDescent="0.2">
      <c r="A723" s="89">
        <v>1107</v>
      </c>
      <c r="B723" s="89" t="s">
        <v>249</v>
      </c>
      <c r="C723" s="89">
        <v>2019</v>
      </c>
      <c r="D723" s="89">
        <v>6</v>
      </c>
      <c r="E723" s="91">
        <v>46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x14ac:dyDescent="0.2">
      <c r="A724" s="89">
        <v>1107</v>
      </c>
      <c r="B724" s="89" t="s">
        <v>249</v>
      </c>
      <c r="C724" s="89">
        <v>2019</v>
      </c>
      <c r="D724" s="89">
        <v>7</v>
      </c>
      <c r="E724" s="91">
        <v>54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x14ac:dyDescent="0.2">
      <c r="A725" s="89">
        <v>1107</v>
      </c>
      <c r="B725" s="89" t="s">
        <v>249</v>
      </c>
      <c r="C725" s="89">
        <v>2019</v>
      </c>
      <c r="D725" s="89">
        <v>8</v>
      </c>
      <c r="E725" s="91">
        <v>4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x14ac:dyDescent="0.2">
      <c r="A726" s="89">
        <v>1107</v>
      </c>
      <c r="B726" s="89" t="s">
        <v>249</v>
      </c>
      <c r="C726" s="89">
        <v>2019</v>
      </c>
      <c r="D726" s="89">
        <v>9</v>
      </c>
      <c r="E726" s="91">
        <v>19</v>
      </c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x14ac:dyDescent="0.2">
      <c r="A727" s="89">
        <v>1107</v>
      </c>
      <c r="B727" s="89" t="s">
        <v>249</v>
      </c>
      <c r="C727" s="89">
        <v>2019</v>
      </c>
      <c r="D727" s="89">
        <v>10</v>
      </c>
      <c r="E727" s="91">
        <v>15</v>
      </c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x14ac:dyDescent="0.2">
      <c r="A728" s="89">
        <v>1107</v>
      </c>
      <c r="B728" s="89" t="s">
        <v>249</v>
      </c>
      <c r="C728" s="89">
        <v>2019</v>
      </c>
      <c r="D728" s="89">
        <v>11</v>
      </c>
      <c r="E728" s="91">
        <v>28</v>
      </c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x14ac:dyDescent="0.2">
      <c r="A729" s="89">
        <v>1107</v>
      </c>
      <c r="B729" s="89" t="s">
        <v>249</v>
      </c>
      <c r="C729" s="89">
        <v>2019</v>
      </c>
      <c r="D729" s="89">
        <v>12</v>
      </c>
      <c r="E729" s="91">
        <v>9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x14ac:dyDescent="0.2">
      <c r="A730" s="89">
        <v>1107</v>
      </c>
      <c r="B730" s="89" t="s">
        <v>249</v>
      </c>
      <c r="C730" s="89">
        <v>2020</v>
      </c>
      <c r="D730" s="89">
        <v>1</v>
      </c>
      <c r="E730" s="91">
        <v>16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x14ac:dyDescent="0.2">
      <c r="A731" s="89">
        <v>1107</v>
      </c>
      <c r="B731" s="89" t="s">
        <v>249</v>
      </c>
      <c r="C731" s="89">
        <v>2020</v>
      </c>
      <c r="D731" s="89">
        <v>2</v>
      </c>
      <c r="E731" s="91">
        <v>7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x14ac:dyDescent="0.2">
      <c r="A732" s="89">
        <v>1107</v>
      </c>
      <c r="B732" s="89" t="s">
        <v>249</v>
      </c>
      <c r="C732" s="89">
        <v>2020</v>
      </c>
      <c r="D732" s="89">
        <v>3</v>
      </c>
      <c r="E732" s="91">
        <v>6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x14ac:dyDescent="0.2">
      <c r="A733" s="89">
        <v>1107</v>
      </c>
      <c r="B733" s="89" t="s">
        <v>249</v>
      </c>
      <c r="C733" s="89">
        <v>2020</v>
      </c>
      <c r="D733" s="89">
        <v>4</v>
      </c>
      <c r="E733" s="91">
        <v>7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x14ac:dyDescent="0.2">
      <c r="A734" s="89">
        <v>1107</v>
      </c>
      <c r="B734" s="89" t="s">
        <v>249</v>
      </c>
      <c r="C734" s="89">
        <v>2020</v>
      </c>
      <c r="D734" s="89">
        <v>5</v>
      </c>
      <c r="E734" s="91">
        <v>106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x14ac:dyDescent="0.2">
      <c r="A735" s="89">
        <v>1107</v>
      </c>
      <c r="B735" s="89" t="s">
        <v>249</v>
      </c>
      <c r="C735" s="89">
        <v>2020</v>
      </c>
      <c r="D735" s="89">
        <v>6</v>
      </c>
      <c r="E735" s="91">
        <v>4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x14ac:dyDescent="0.2">
      <c r="A736" s="89">
        <v>1108</v>
      </c>
      <c r="B736" s="89" t="s">
        <v>221</v>
      </c>
      <c r="C736" s="89">
        <v>2019</v>
      </c>
      <c r="D736" s="89">
        <v>3</v>
      </c>
      <c r="E736" s="91">
        <v>95126636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x14ac:dyDescent="0.2">
      <c r="A737" s="89">
        <v>1108</v>
      </c>
      <c r="B737" s="89" t="s">
        <v>221</v>
      </c>
      <c r="C737" s="89">
        <v>2019</v>
      </c>
      <c r="D737" s="89">
        <v>4</v>
      </c>
      <c r="E737" s="91">
        <v>104161925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x14ac:dyDescent="0.2">
      <c r="A738" s="89">
        <v>1108</v>
      </c>
      <c r="B738" s="89" t="s">
        <v>221</v>
      </c>
      <c r="C738" s="89">
        <v>2019</v>
      </c>
      <c r="D738" s="89">
        <v>5</v>
      </c>
      <c r="E738" s="91">
        <v>104611455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x14ac:dyDescent="0.2">
      <c r="A739" s="89">
        <v>1108</v>
      </c>
      <c r="B739" s="89" t="s">
        <v>221</v>
      </c>
      <c r="C739" s="89">
        <v>2019</v>
      </c>
      <c r="D739" s="89">
        <v>6</v>
      </c>
      <c r="E739" s="91">
        <v>96642882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x14ac:dyDescent="0.2">
      <c r="A740" s="89">
        <v>1108</v>
      </c>
      <c r="B740" s="89" t="s">
        <v>221</v>
      </c>
      <c r="C740" s="89">
        <v>2019</v>
      </c>
      <c r="D740" s="89">
        <v>7</v>
      </c>
      <c r="E740" s="91">
        <v>103212613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x14ac:dyDescent="0.2">
      <c r="A741" s="89">
        <v>1108</v>
      </c>
      <c r="B741" s="89" t="s">
        <v>221</v>
      </c>
      <c r="C741" s="89">
        <v>2019</v>
      </c>
      <c r="D741" s="89">
        <v>8</v>
      </c>
      <c r="E741" s="91">
        <v>108236603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1:30" x14ac:dyDescent="0.2">
      <c r="A742" s="89">
        <v>1108</v>
      </c>
      <c r="B742" s="89" t="s">
        <v>221</v>
      </c>
      <c r="C742" s="89">
        <v>2019</v>
      </c>
      <c r="D742" s="89">
        <v>9</v>
      </c>
      <c r="E742" s="91">
        <v>104194269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1:30" x14ac:dyDescent="0.2">
      <c r="A743" s="89">
        <v>1108</v>
      </c>
      <c r="B743" s="89" t="s">
        <v>221</v>
      </c>
      <c r="C743" s="89">
        <v>2019</v>
      </c>
      <c r="D743" s="89">
        <v>10</v>
      </c>
      <c r="E743" s="91">
        <v>2473475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1:30" x14ac:dyDescent="0.2">
      <c r="A744" s="89">
        <v>1108</v>
      </c>
      <c r="B744" s="89" t="s">
        <v>221</v>
      </c>
      <c r="C744" s="89">
        <v>2019</v>
      </c>
      <c r="D744" s="89">
        <v>11</v>
      </c>
      <c r="E744" s="91">
        <v>2931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1:30" x14ac:dyDescent="0.2">
      <c r="A745" s="89">
        <v>1108</v>
      </c>
      <c r="B745" s="89" t="s">
        <v>221</v>
      </c>
      <c r="C745" s="89">
        <v>2019</v>
      </c>
      <c r="D745" s="89">
        <v>12</v>
      </c>
      <c r="E745" s="91">
        <v>1325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1:30" x14ac:dyDescent="0.2">
      <c r="A746" s="89">
        <v>1108</v>
      </c>
      <c r="B746" s="89" t="s">
        <v>221</v>
      </c>
      <c r="C746" s="89">
        <v>2020</v>
      </c>
      <c r="D746" s="89">
        <v>1</v>
      </c>
      <c r="E746" s="91">
        <v>1062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1:30" x14ac:dyDescent="0.2">
      <c r="A747" s="89">
        <v>1108</v>
      </c>
      <c r="B747" s="89" t="s">
        <v>221</v>
      </c>
      <c r="C747" s="89">
        <v>2020</v>
      </c>
      <c r="D747" s="89">
        <v>2</v>
      </c>
      <c r="E747" s="91">
        <v>559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1:30" x14ac:dyDescent="0.2">
      <c r="A748" s="89">
        <v>1108</v>
      </c>
      <c r="B748" s="89" t="s">
        <v>221</v>
      </c>
      <c r="C748" s="89">
        <v>2020</v>
      </c>
      <c r="D748" s="89">
        <v>3</v>
      </c>
      <c r="E748" s="91">
        <v>488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1:30" x14ac:dyDescent="0.2">
      <c r="A749" s="89">
        <v>1108</v>
      </c>
      <c r="B749" s="89" t="s">
        <v>221</v>
      </c>
      <c r="C749" s="89">
        <v>2020</v>
      </c>
      <c r="D749" s="89">
        <v>4</v>
      </c>
      <c r="E749" s="91">
        <v>431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1:30" x14ac:dyDescent="0.2">
      <c r="A750" s="89">
        <v>1108</v>
      </c>
      <c r="B750" s="89" t="s">
        <v>221</v>
      </c>
      <c r="C750" s="89">
        <v>2020</v>
      </c>
      <c r="D750" s="89">
        <v>5</v>
      </c>
      <c r="E750" s="91">
        <v>237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1:30" x14ac:dyDescent="0.2">
      <c r="A751" s="89">
        <v>1108</v>
      </c>
      <c r="B751" s="89" t="s">
        <v>221</v>
      </c>
      <c r="C751" s="89">
        <v>2020</v>
      </c>
      <c r="D751" s="89">
        <v>6</v>
      </c>
      <c r="E751" s="91">
        <v>17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1:30" x14ac:dyDescent="0.2">
      <c r="A752" s="89">
        <v>1110</v>
      </c>
      <c r="B752" s="89" t="s">
        <v>309</v>
      </c>
      <c r="C752" s="89">
        <v>2019</v>
      </c>
      <c r="D752" s="89">
        <v>3</v>
      </c>
      <c r="E752" s="91">
        <v>6529063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1:30" x14ac:dyDescent="0.2">
      <c r="A753" s="89">
        <v>1110</v>
      </c>
      <c r="B753" s="89" t="s">
        <v>309</v>
      </c>
      <c r="C753" s="89">
        <v>2019</v>
      </c>
      <c r="D753" s="89">
        <v>4</v>
      </c>
      <c r="E753" s="91">
        <v>6038189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1:30" x14ac:dyDescent="0.2">
      <c r="A754" s="89">
        <v>1110</v>
      </c>
      <c r="B754" s="89" t="s">
        <v>309</v>
      </c>
      <c r="C754" s="89">
        <v>2019</v>
      </c>
      <c r="D754" s="89">
        <v>5</v>
      </c>
      <c r="E754" s="91">
        <v>5749765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1:30" x14ac:dyDescent="0.2">
      <c r="A755" s="89">
        <v>1110</v>
      </c>
      <c r="B755" s="89" t="s">
        <v>309</v>
      </c>
      <c r="C755" s="89">
        <v>2019</v>
      </c>
      <c r="D755" s="89">
        <v>6</v>
      </c>
      <c r="E755" s="91">
        <v>5511863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1:30" x14ac:dyDescent="0.2">
      <c r="A756" s="89">
        <v>1110</v>
      </c>
      <c r="B756" s="89" t="s">
        <v>309</v>
      </c>
      <c r="C756" s="89">
        <v>2019</v>
      </c>
      <c r="D756" s="89">
        <v>7</v>
      </c>
      <c r="E756" s="91">
        <v>6281487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1:30" x14ac:dyDescent="0.2">
      <c r="A757" s="89">
        <v>1110</v>
      </c>
      <c r="B757" s="89" t="s">
        <v>309</v>
      </c>
      <c r="C757" s="89">
        <v>2019</v>
      </c>
      <c r="D757" s="89">
        <v>8</v>
      </c>
      <c r="E757" s="91">
        <v>6654110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1:30" x14ac:dyDescent="0.2">
      <c r="A758" s="89">
        <v>1110</v>
      </c>
      <c r="B758" s="89" t="s">
        <v>309</v>
      </c>
      <c r="C758" s="89">
        <v>2019</v>
      </c>
      <c r="D758" s="89">
        <v>9</v>
      </c>
      <c r="E758" s="91">
        <v>3838681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1:30" x14ac:dyDescent="0.2">
      <c r="A759" s="89">
        <v>1110</v>
      </c>
      <c r="B759" s="89" t="s">
        <v>309</v>
      </c>
      <c r="C759" s="89">
        <v>2019</v>
      </c>
      <c r="D759" s="89">
        <v>10</v>
      </c>
      <c r="E759" s="91">
        <v>2710325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1:30" x14ac:dyDescent="0.2">
      <c r="A760" s="89">
        <v>1110</v>
      </c>
      <c r="B760" s="89" t="s">
        <v>309</v>
      </c>
      <c r="C760" s="89">
        <v>2019</v>
      </c>
      <c r="D760" s="89">
        <v>11</v>
      </c>
      <c r="E760" s="91">
        <v>2752786</v>
      </c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1:30" x14ac:dyDescent="0.2">
      <c r="A761" s="89">
        <v>1110</v>
      </c>
      <c r="B761" s="89" t="s">
        <v>309</v>
      </c>
      <c r="C761" s="89">
        <v>2019</v>
      </c>
      <c r="D761" s="89">
        <v>12</v>
      </c>
      <c r="E761" s="91">
        <v>2745717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1:30" x14ac:dyDescent="0.2">
      <c r="A762" s="89">
        <v>1110</v>
      </c>
      <c r="B762" s="89" t="s">
        <v>309</v>
      </c>
      <c r="C762" s="89">
        <v>2020</v>
      </c>
      <c r="D762" s="89">
        <v>1</v>
      </c>
      <c r="E762" s="91">
        <v>2058269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1:30" x14ac:dyDescent="0.2">
      <c r="A763" s="89">
        <v>1110</v>
      </c>
      <c r="B763" s="89" t="s">
        <v>309</v>
      </c>
      <c r="C763" s="89">
        <v>2020</v>
      </c>
      <c r="D763" s="89">
        <v>2</v>
      </c>
      <c r="E763" s="91">
        <v>1891205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1:30" x14ac:dyDescent="0.2">
      <c r="A764" s="89">
        <v>1110</v>
      </c>
      <c r="B764" s="89" t="s">
        <v>309</v>
      </c>
      <c r="C764" s="89">
        <v>2020</v>
      </c>
      <c r="D764" s="89">
        <v>3</v>
      </c>
      <c r="E764" s="91">
        <v>2194151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1:30" x14ac:dyDescent="0.2">
      <c r="A765" s="89">
        <v>1110</v>
      </c>
      <c r="B765" s="89" t="s">
        <v>309</v>
      </c>
      <c r="C765" s="89">
        <v>2020</v>
      </c>
      <c r="D765" s="89">
        <v>4</v>
      </c>
      <c r="E765" s="91">
        <v>2560029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1:30" x14ac:dyDescent="0.2">
      <c r="A766" s="89">
        <v>1110</v>
      </c>
      <c r="B766" s="89" t="s">
        <v>309</v>
      </c>
      <c r="C766" s="89">
        <v>2020</v>
      </c>
      <c r="D766" s="89">
        <v>5</v>
      </c>
      <c r="E766" s="91">
        <v>2797397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1:30" x14ac:dyDescent="0.2">
      <c r="A767" s="89">
        <v>1110</v>
      </c>
      <c r="B767" s="89" t="s">
        <v>309</v>
      </c>
      <c r="C767" s="89">
        <v>2020</v>
      </c>
      <c r="D767" s="89">
        <v>6</v>
      </c>
      <c r="E767" s="91">
        <v>203747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1:30" x14ac:dyDescent="0.2">
      <c r="A768" s="89">
        <v>1111</v>
      </c>
      <c r="B768" s="89" t="s">
        <v>691</v>
      </c>
      <c r="C768" s="89">
        <v>2019</v>
      </c>
      <c r="D768" s="89">
        <v>3</v>
      </c>
      <c r="E768" s="91">
        <v>38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1:30" x14ac:dyDescent="0.2">
      <c r="A769" s="89">
        <v>1111</v>
      </c>
      <c r="B769" s="89" t="s">
        <v>691</v>
      </c>
      <c r="C769" s="89">
        <v>2019</v>
      </c>
      <c r="D769" s="89">
        <v>4</v>
      </c>
      <c r="E769" s="91">
        <v>18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1:30" x14ac:dyDescent="0.2">
      <c r="A770" s="89">
        <v>1111</v>
      </c>
      <c r="B770" s="89" t="s">
        <v>691</v>
      </c>
      <c r="C770" s="89">
        <v>2019</v>
      </c>
      <c r="D770" s="89">
        <v>5</v>
      </c>
      <c r="E770" s="91">
        <v>36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1:30" x14ac:dyDescent="0.2">
      <c r="A771" s="89">
        <v>1111</v>
      </c>
      <c r="B771" s="89" t="s">
        <v>691</v>
      </c>
      <c r="C771" s="89">
        <v>2019</v>
      </c>
      <c r="D771" s="89">
        <v>6</v>
      </c>
      <c r="E771" s="91">
        <v>36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1:30" x14ac:dyDescent="0.2">
      <c r="A772" s="89">
        <v>1111</v>
      </c>
      <c r="B772" s="89" t="s">
        <v>691</v>
      </c>
      <c r="C772" s="89">
        <v>2019</v>
      </c>
      <c r="D772" s="89">
        <v>7</v>
      </c>
      <c r="E772" s="91">
        <v>20</v>
      </c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1:30" x14ac:dyDescent="0.2">
      <c r="A773" s="89">
        <v>1111</v>
      </c>
      <c r="B773" s="89" t="s">
        <v>691</v>
      </c>
      <c r="C773" s="89">
        <v>2019</v>
      </c>
      <c r="D773" s="89">
        <v>8</v>
      </c>
      <c r="E773" s="91">
        <v>27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1:30" x14ac:dyDescent="0.2">
      <c r="A774" s="89">
        <v>1111</v>
      </c>
      <c r="B774" s="89" t="s">
        <v>691</v>
      </c>
      <c r="C774" s="89">
        <v>2019</v>
      </c>
      <c r="D774" s="89">
        <v>9</v>
      </c>
      <c r="E774" s="91">
        <v>27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1:30" x14ac:dyDescent="0.2">
      <c r="A775" s="89">
        <v>1111</v>
      </c>
      <c r="B775" s="89" t="s">
        <v>691</v>
      </c>
      <c r="C775" s="89">
        <v>2019</v>
      </c>
      <c r="D775" s="89">
        <v>10</v>
      </c>
      <c r="E775" s="91">
        <v>33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1:30" x14ac:dyDescent="0.2">
      <c r="A776" s="89">
        <v>1111</v>
      </c>
      <c r="B776" s="89" t="s">
        <v>691</v>
      </c>
      <c r="C776" s="89">
        <v>2019</v>
      </c>
      <c r="D776" s="89">
        <v>11</v>
      </c>
      <c r="E776" s="91">
        <v>30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1:30" x14ac:dyDescent="0.2">
      <c r="A777" s="89">
        <v>1111</v>
      </c>
      <c r="B777" s="89" t="s">
        <v>691</v>
      </c>
      <c r="C777" s="89">
        <v>2019</v>
      </c>
      <c r="D777" s="89">
        <v>12</v>
      </c>
      <c r="E777" s="91">
        <v>24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1:30" x14ac:dyDescent="0.2">
      <c r="A778" s="89">
        <v>1111</v>
      </c>
      <c r="B778" s="89" t="s">
        <v>691</v>
      </c>
      <c r="C778" s="89">
        <v>2020</v>
      </c>
      <c r="D778" s="89">
        <v>1</v>
      </c>
      <c r="E778" s="91">
        <v>18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1:30" x14ac:dyDescent="0.2">
      <c r="A779" s="89">
        <v>1111</v>
      </c>
      <c r="B779" s="89" t="s">
        <v>691</v>
      </c>
      <c r="C779" s="89">
        <v>2020</v>
      </c>
      <c r="D779" s="89">
        <v>2</v>
      </c>
      <c r="E779" s="91">
        <v>24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1:30" x14ac:dyDescent="0.2">
      <c r="A780" s="89">
        <v>1111</v>
      </c>
      <c r="B780" s="89" t="s">
        <v>691</v>
      </c>
      <c r="C780" s="89">
        <v>2020</v>
      </c>
      <c r="D780" s="89">
        <v>3</v>
      </c>
      <c r="E780" s="91">
        <v>21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1:30" x14ac:dyDescent="0.2">
      <c r="A781" s="89">
        <v>1111</v>
      </c>
      <c r="B781" s="89" t="s">
        <v>691</v>
      </c>
      <c r="C781" s="89">
        <v>2020</v>
      </c>
      <c r="D781" s="89">
        <v>4</v>
      </c>
      <c r="E781" s="91">
        <v>15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1:30" x14ac:dyDescent="0.2">
      <c r="A782" s="89">
        <v>1113</v>
      </c>
      <c r="B782" s="89" t="s">
        <v>121</v>
      </c>
      <c r="C782" s="89">
        <v>2019</v>
      </c>
      <c r="D782" s="89">
        <v>3</v>
      </c>
      <c r="E782" s="91">
        <v>5367364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1:30" x14ac:dyDescent="0.2">
      <c r="A783" s="89">
        <v>1113</v>
      </c>
      <c r="B783" s="89" t="s">
        <v>121</v>
      </c>
      <c r="C783" s="89">
        <v>2019</v>
      </c>
      <c r="D783" s="89">
        <v>4</v>
      </c>
      <c r="E783" s="91">
        <v>5577264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1:30" x14ac:dyDescent="0.2">
      <c r="A784" s="89">
        <v>1113</v>
      </c>
      <c r="B784" s="89" t="s">
        <v>121</v>
      </c>
      <c r="C784" s="89">
        <v>2019</v>
      </c>
      <c r="D784" s="89">
        <v>5</v>
      </c>
      <c r="E784" s="91">
        <v>98067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1:30" x14ac:dyDescent="0.2">
      <c r="A785" s="89">
        <v>1113</v>
      </c>
      <c r="B785" s="89" t="s">
        <v>121</v>
      </c>
      <c r="C785" s="89">
        <v>2019</v>
      </c>
      <c r="D785" s="89">
        <v>6</v>
      </c>
      <c r="E785" s="91">
        <v>607</v>
      </c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1:30" x14ac:dyDescent="0.2">
      <c r="A786" s="89">
        <v>1113</v>
      </c>
      <c r="B786" s="89" t="s">
        <v>121</v>
      </c>
      <c r="C786" s="89">
        <v>2019</v>
      </c>
      <c r="D786" s="89">
        <v>7</v>
      </c>
      <c r="E786" s="91">
        <v>243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x14ac:dyDescent="0.2">
      <c r="A787" s="89">
        <v>1113</v>
      </c>
      <c r="B787" s="89" t="s">
        <v>121</v>
      </c>
      <c r="C787" s="89">
        <v>2019</v>
      </c>
      <c r="D787" s="89">
        <v>8</v>
      </c>
      <c r="E787" s="91">
        <v>152</v>
      </c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1:30" x14ac:dyDescent="0.2">
      <c r="A788" s="89">
        <v>1113</v>
      </c>
      <c r="B788" s="89" t="s">
        <v>121</v>
      </c>
      <c r="C788" s="89">
        <v>2019</v>
      </c>
      <c r="D788" s="89">
        <v>9</v>
      </c>
      <c r="E788" s="91">
        <v>70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1:30" x14ac:dyDescent="0.2">
      <c r="A789" s="89">
        <v>1113</v>
      </c>
      <c r="B789" s="89" t="s">
        <v>121</v>
      </c>
      <c r="C789" s="89">
        <v>2019</v>
      </c>
      <c r="D789" s="89">
        <v>10</v>
      </c>
      <c r="E789" s="91">
        <v>53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1:30" x14ac:dyDescent="0.2">
      <c r="A790" s="89">
        <v>1113</v>
      </c>
      <c r="B790" s="89" t="s">
        <v>121</v>
      </c>
      <c r="C790" s="89">
        <v>2019</v>
      </c>
      <c r="D790" s="89">
        <v>11</v>
      </c>
      <c r="E790" s="91">
        <v>36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1:30" x14ac:dyDescent="0.2">
      <c r="A791" s="89">
        <v>1113</v>
      </c>
      <c r="B791" s="89" t="s">
        <v>121</v>
      </c>
      <c r="C791" s="89">
        <v>2019</v>
      </c>
      <c r="D791" s="89">
        <v>12</v>
      </c>
      <c r="E791" s="91">
        <v>22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1:30" x14ac:dyDescent="0.2">
      <c r="A792" s="89">
        <v>1113</v>
      </c>
      <c r="B792" s="89" t="s">
        <v>121</v>
      </c>
      <c r="C792" s="89">
        <v>2020</v>
      </c>
      <c r="D792" s="89">
        <v>1</v>
      </c>
      <c r="E792" s="91">
        <v>12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1:30" x14ac:dyDescent="0.2">
      <c r="A793" s="89">
        <v>1113</v>
      </c>
      <c r="B793" s="89" t="s">
        <v>121</v>
      </c>
      <c r="C793" s="89">
        <v>2020</v>
      </c>
      <c r="D793" s="89">
        <v>2</v>
      </c>
      <c r="E793" s="91">
        <v>6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1:30" x14ac:dyDescent="0.2">
      <c r="A794" s="89">
        <v>1113</v>
      </c>
      <c r="B794" s="89" t="s">
        <v>121</v>
      </c>
      <c r="C794" s="89">
        <v>2020</v>
      </c>
      <c r="D794" s="89">
        <v>3</v>
      </c>
      <c r="E794" s="91">
        <v>4</v>
      </c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1:30" x14ac:dyDescent="0.2">
      <c r="A795" s="89">
        <v>1113</v>
      </c>
      <c r="B795" s="89" t="s">
        <v>121</v>
      </c>
      <c r="C795" s="89">
        <v>2020</v>
      </c>
      <c r="D795" s="89">
        <v>4</v>
      </c>
      <c r="E795" s="91">
        <v>4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1:30" x14ac:dyDescent="0.2">
      <c r="A796" s="89">
        <v>1113</v>
      </c>
      <c r="B796" s="89" t="s">
        <v>121</v>
      </c>
      <c r="C796" s="89">
        <v>2020</v>
      </c>
      <c r="D796" s="89">
        <v>5</v>
      </c>
      <c r="E796" s="91">
        <v>22</v>
      </c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1:30" x14ac:dyDescent="0.2">
      <c r="A797" s="89">
        <v>1114</v>
      </c>
      <c r="B797" s="89" t="s">
        <v>438</v>
      </c>
      <c r="C797" s="89">
        <v>2019</v>
      </c>
      <c r="D797" s="89">
        <v>3</v>
      </c>
      <c r="E797" s="91">
        <v>114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1:30" x14ac:dyDescent="0.2">
      <c r="A798" s="89">
        <v>1114</v>
      </c>
      <c r="B798" s="89" t="s">
        <v>438</v>
      </c>
      <c r="C798" s="89">
        <v>2019</v>
      </c>
      <c r="D798" s="89">
        <v>4</v>
      </c>
      <c r="E798" s="91">
        <v>51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1:30" x14ac:dyDescent="0.2">
      <c r="A799" s="89">
        <v>1114</v>
      </c>
      <c r="B799" s="89" t="s">
        <v>438</v>
      </c>
      <c r="C799" s="89">
        <v>2019</v>
      </c>
      <c r="D799" s="89">
        <v>5</v>
      </c>
      <c r="E799" s="91">
        <v>80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1:30" x14ac:dyDescent="0.2">
      <c r="A800" s="89">
        <v>1114</v>
      </c>
      <c r="B800" s="89" t="s">
        <v>438</v>
      </c>
      <c r="C800" s="89">
        <v>2019</v>
      </c>
      <c r="D800" s="89">
        <v>6</v>
      </c>
      <c r="E800" s="91">
        <v>96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1:30" x14ac:dyDescent="0.2">
      <c r="A801" s="89">
        <v>1114</v>
      </c>
      <c r="B801" s="89" t="s">
        <v>438</v>
      </c>
      <c r="C801" s="89">
        <v>2019</v>
      </c>
      <c r="D801" s="89">
        <v>7</v>
      </c>
      <c r="E801" s="91">
        <v>33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1:30" x14ac:dyDescent="0.2">
      <c r="A802" s="89">
        <v>1114</v>
      </c>
      <c r="B802" s="89" t="s">
        <v>438</v>
      </c>
      <c r="C802" s="89">
        <v>2019</v>
      </c>
      <c r="D802" s="89">
        <v>8</v>
      </c>
      <c r="E802" s="91">
        <v>32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1:30" x14ac:dyDescent="0.2">
      <c r="A803" s="89">
        <v>1114</v>
      </c>
      <c r="B803" s="89" t="s">
        <v>438</v>
      </c>
      <c r="C803" s="89">
        <v>2019</v>
      </c>
      <c r="D803" s="89">
        <v>9</v>
      </c>
      <c r="E803" s="91">
        <v>18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1:30" x14ac:dyDescent="0.2">
      <c r="A804" s="89">
        <v>1114</v>
      </c>
      <c r="B804" s="89" t="s">
        <v>438</v>
      </c>
      <c r="C804" s="89">
        <v>2019</v>
      </c>
      <c r="D804" s="89">
        <v>10</v>
      </c>
      <c r="E804" s="91">
        <v>20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1:30" x14ac:dyDescent="0.2">
      <c r="A805" s="89">
        <v>1114</v>
      </c>
      <c r="B805" s="89" t="s">
        <v>438</v>
      </c>
      <c r="C805" s="89">
        <v>2019</v>
      </c>
      <c r="D805" s="89">
        <v>11</v>
      </c>
      <c r="E805" s="91">
        <v>25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1:30" x14ac:dyDescent="0.2">
      <c r="A806" s="89">
        <v>1114</v>
      </c>
      <c r="B806" s="89" t="s">
        <v>438</v>
      </c>
      <c r="C806" s="89">
        <v>2019</v>
      </c>
      <c r="D806" s="89">
        <v>12</v>
      </c>
      <c r="E806" s="91">
        <v>38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1:30" x14ac:dyDescent="0.2">
      <c r="A807" s="89">
        <v>1114</v>
      </c>
      <c r="B807" s="89" t="s">
        <v>438</v>
      </c>
      <c r="C807" s="89">
        <v>2020</v>
      </c>
      <c r="D807" s="89">
        <v>1</v>
      </c>
      <c r="E807" s="91">
        <v>27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1:30" x14ac:dyDescent="0.2">
      <c r="A808" s="89">
        <v>1114</v>
      </c>
      <c r="B808" s="89" t="s">
        <v>438</v>
      </c>
      <c r="C808" s="89">
        <v>2020</v>
      </c>
      <c r="D808" s="89">
        <v>2</v>
      </c>
      <c r="E808" s="91">
        <v>28</v>
      </c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1:30" x14ac:dyDescent="0.2">
      <c r="A809" s="89">
        <v>1114</v>
      </c>
      <c r="B809" s="89" t="s">
        <v>438</v>
      </c>
      <c r="C809" s="89">
        <v>2020</v>
      </c>
      <c r="D809" s="89">
        <v>3</v>
      </c>
      <c r="E809" s="91">
        <v>29</v>
      </c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1:30" x14ac:dyDescent="0.2">
      <c r="A810" s="89">
        <v>1114</v>
      </c>
      <c r="B810" s="89" t="s">
        <v>438</v>
      </c>
      <c r="C810" s="89">
        <v>2020</v>
      </c>
      <c r="D810" s="89">
        <v>4</v>
      </c>
      <c r="E810" s="91">
        <v>33</v>
      </c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1:30" x14ac:dyDescent="0.2">
      <c r="A811" s="89">
        <v>1114</v>
      </c>
      <c r="B811" s="89" t="s">
        <v>438</v>
      </c>
      <c r="C811" s="89">
        <v>2020</v>
      </c>
      <c r="D811" s="89">
        <v>5</v>
      </c>
      <c r="E811" s="91">
        <v>6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1:30" x14ac:dyDescent="0.2">
      <c r="A812" s="89">
        <v>1116</v>
      </c>
      <c r="B812" s="89" t="s">
        <v>692</v>
      </c>
      <c r="C812" s="89">
        <v>2019</v>
      </c>
      <c r="D812" s="89">
        <v>10</v>
      </c>
      <c r="E812" s="91">
        <v>3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1:30" x14ac:dyDescent="0.2">
      <c r="A813" s="89">
        <v>1117</v>
      </c>
      <c r="B813" s="89" t="s">
        <v>447</v>
      </c>
      <c r="C813" s="89">
        <v>2019</v>
      </c>
      <c r="D813" s="89">
        <v>5</v>
      </c>
      <c r="E813" s="91">
        <v>6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1:30" x14ac:dyDescent="0.2">
      <c r="A814" s="89">
        <v>1117</v>
      </c>
      <c r="B814" s="89" t="s">
        <v>447</v>
      </c>
      <c r="C814" s="89">
        <v>2019</v>
      </c>
      <c r="D814" s="89">
        <v>12</v>
      </c>
      <c r="E814" s="91">
        <v>1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1:30" x14ac:dyDescent="0.2">
      <c r="A815" s="89">
        <v>1117</v>
      </c>
      <c r="B815" s="89" t="s">
        <v>447</v>
      </c>
      <c r="C815" s="89">
        <v>2020</v>
      </c>
      <c r="D815" s="89">
        <v>2</v>
      </c>
      <c r="E815" s="91">
        <v>1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1:30" x14ac:dyDescent="0.2">
      <c r="A816" s="89">
        <v>1118</v>
      </c>
      <c r="B816" s="89" t="s">
        <v>212</v>
      </c>
      <c r="C816" s="89">
        <v>2019</v>
      </c>
      <c r="D816" s="89">
        <v>3</v>
      </c>
      <c r="E816" s="91">
        <v>4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1:30" x14ac:dyDescent="0.2">
      <c r="A817" s="89">
        <v>1118</v>
      </c>
      <c r="B817" s="89" t="s">
        <v>212</v>
      </c>
      <c r="C817" s="89">
        <v>2019</v>
      </c>
      <c r="D817" s="89">
        <v>4</v>
      </c>
      <c r="E817" s="91">
        <v>15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1:30" x14ac:dyDescent="0.2">
      <c r="A818" s="89">
        <v>1118</v>
      </c>
      <c r="B818" s="89" t="s">
        <v>212</v>
      </c>
      <c r="C818" s="89">
        <v>2019</v>
      </c>
      <c r="D818" s="89">
        <v>5</v>
      </c>
      <c r="E818" s="91">
        <v>14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1:30" x14ac:dyDescent="0.2">
      <c r="A819" s="89">
        <v>1118</v>
      </c>
      <c r="B819" s="89" t="s">
        <v>212</v>
      </c>
      <c r="C819" s="89">
        <v>2019</v>
      </c>
      <c r="D819" s="89">
        <v>6</v>
      </c>
      <c r="E819" s="91">
        <v>7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1:30" x14ac:dyDescent="0.2">
      <c r="A820" s="89">
        <v>1118</v>
      </c>
      <c r="B820" s="89" t="s">
        <v>212</v>
      </c>
      <c r="C820" s="89">
        <v>2019</v>
      </c>
      <c r="D820" s="89">
        <v>7</v>
      </c>
      <c r="E820" s="91">
        <v>12</v>
      </c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1:30" x14ac:dyDescent="0.2">
      <c r="A821" s="89">
        <v>1119</v>
      </c>
      <c r="B821" s="89" t="s">
        <v>152</v>
      </c>
      <c r="C821" s="89">
        <v>2019</v>
      </c>
      <c r="D821" s="89">
        <v>3</v>
      </c>
      <c r="E821" s="91">
        <v>2802850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1:30" x14ac:dyDescent="0.2">
      <c r="A822" s="89">
        <v>1119</v>
      </c>
      <c r="B822" s="89" t="s">
        <v>152</v>
      </c>
      <c r="C822" s="89">
        <v>2019</v>
      </c>
      <c r="D822" s="89">
        <v>4</v>
      </c>
      <c r="E822" s="91">
        <v>3693948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1:30" x14ac:dyDescent="0.2">
      <c r="A823" s="89">
        <v>1119</v>
      </c>
      <c r="B823" s="89" t="s">
        <v>152</v>
      </c>
      <c r="C823" s="89">
        <v>2019</v>
      </c>
      <c r="D823" s="89">
        <v>5</v>
      </c>
      <c r="E823" s="91">
        <v>4758701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1:30" x14ac:dyDescent="0.2">
      <c r="A824" s="89">
        <v>1119</v>
      </c>
      <c r="B824" s="89" t="s">
        <v>152</v>
      </c>
      <c r="C824" s="89">
        <v>2019</v>
      </c>
      <c r="D824" s="89">
        <v>6</v>
      </c>
      <c r="E824" s="91">
        <v>3303321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1:30" x14ac:dyDescent="0.2">
      <c r="A825" s="89">
        <v>1119</v>
      </c>
      <c r="B825" s="89" t="s">
        <v>152</v>
      </c>
      <c r="C825" s="89">
        <v>2019</v>
      </c>
      <c r="D825" s="89">
        <v>7</v>
      </c>
      <c r="E825" s="91">
        <v>4483695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1:30" x14ac:dyDescent="0.2">
      <c r="A826" s="89">
        <v>1119</v>
      </c>
      <c r="B826" s="89" t="s">
        <v>152</v>
      </c>
      <c r="C826" s="89">
        <v>2019</v>
      </c>
      <c r="D826" s="89">
        <v>8</v>
      </c>
      <c r="E826" s="91">
        <v>4164749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1:30" x14ac:dyDescent="0.2">
      <c r="A827" s="89">
        <v>1119</v>
      </c>
      <c r="B827" s="89" t="s">
        <v>152</v>
      </c>
      <c r="C827" s="89">
        <v>2019</v>
      </c>
      <c r="D827" s="89">
        <v>9</v>
      </c>
      <c r="E827" s="91">
        <v>3953021</v>
      </c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1:30" x14ac:dyDescent="0.2">
      <c r="A828" s="89">
        <v>1119</v>
      </c>
      <c r="B828" s="89" t="s">
        <v>152</v>
      </c>
      <c r="C828" s="89">
        <v>2019</v>
      </c>
      <c r="D828" s="89">
        <v>10</v>
      </c>
      <c r="E828" s="91">
        <v>3836536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1:30" x14ac:dyDescent="0.2">
      <c r="A829" s="89">
        <v>1119</v>
      </c>
      <c r="B829" s="89" t="s">
        <v>152</v>
      </c>
      <c r="C829" s="89">
        <v>2019</v>
      </c>
      <c r="D829" s="89">
        <v>11</v>
      </c>
      <c r="E829" s="91">
        <v>4171262</v>
      </c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1:30" x14ac:dyDescent="0.2">
      <c r="A830" s="89">
        <v>1119</v>
      </c>
      <c r="B830" s="89" t="s">
        <v>152</v>
      </c>
      <c r="C830" s="89">
        <v>2019</v>
      </c>
      <c r="D830" s="89">
        <v>12</v>
      </c>
      <c r="E830" s="91">
        <v>2688233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1:30" x14ac:dyDescent="0.2">
      <c r="A831" s="89">
        <v>1119</v>
      </c>
      <c r="B831" s="89" t="s">
        <v>152</v>
      </c>
      <c r="C831" s="89">
        <v>2020</v>
      </c>
      <c r="D831" s="89">
        <v>1</v>
      </c>
      <c r="E831" s="91">
        <v>1098605</v>
      </c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1:30" x14ac:dyDescent="0.2">
      <c r="A832" s="89">
        <v>1119</v>
      </c>
      <c r="B832" s="89" t="s">
        <v>152</v>
      </c>
      <c r="C832" s="89">
        <v>2020</v>
      </c>
      <c r="D832" s="89">
        <v>2</v>
      </c>
      <c r="E832" s="91">
        <v>924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1:30" x14ac:dyDescent="0.2">
      <c r="A833" s="89">
        <v>1119</v>
      </c>
      <c r="B833" s="89" t="s">
        <v>152</v>
      </c>
      <c r="C833" s="89">
        <v>2020</v>
      </c>
      <c r="D833" s="89">
        <v>3</v>
      </c>
      <c r="E833" s="91">
        <v>555</v>
      </c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1:30" x14ac:dyDescent="0.2">
      <c r="A834" s="89">
        <v>1119</v>
      </c>
      <c r="B834" s="89" t="s">
        <v>152</v>
      </c>
      <c r="C834" s="89">
        <v>2020</v>
      </c>
      <c r="D834" s="89">
        <v>4</v>
      </c>
      <c r="E834" s="91">
        <v>246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1:30" x14ac:dyDescent="0.2">
      <c r="A835" s="89">
        <v>1119</v>
      </c>
      <c r="B835" s="89" t="s">
        <v>152</v>
      </c>
      <c r="C835" s="89">
        <v>2020</v>
      </c>
      <c r="D835" s="89">
        <v>5</v>
      </c>
      <c r="E835" s="91">
        <v>118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1:30" x14ac:dyDescent="0.2">
      <c r="A836" s="89">
        <v>1119</v>
      </c>
      <c r="B836" s="89" t="s">
        <v>152</v>
      </c>
      <c r="C836" s="89">
        <v>2020</v>
      </c>
      <c r="D836" s="89">
        <v>6</v>
      </c>
      <c r="E836" s="91">
        <v>12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1:30" x14ac:dyDescent="0.2">
      <c r="A837" s="89">
        <v>1120</v>
      </c>
      <c r="B837" s="89" t="s">
        <v>367</v>
      </c>
      <c r="C837" s="89">
        <v>2019</v>
      </c>
      <c r="D837" s="89">
        <v>5</v>
      </c>
      <c r="E837" s="91">
        <v>3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1:30" x14ac:dyDescent="0.2">
      <c r="A838" s="89">
        <v>1120</v>
      </c>
      <c r="B838" s="89" t="s">
        <v>367</v>
      </c>
      <c r="C838" s="89">
        <v>2019</v>
      </c>
      <c r="D838" s="89">
        <v>7</v>
      </c>
      <c r="E838" s="91">
        <v>2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1:30" x14ac:dyDescent="0.2">
      <c r="A839" s="89">
        <v>1123</v>
      </c>
      <c r="B839" s="89" t="s">
        <v>264</v>
      </c>
      <c r="C839" s="89">
        <v>2019</v>
      </c>
      <c r="D839" s="89">
        <v>3</v>
      </c>
      <c r="E839" s="91">
        <v>49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1:30" x14ac:dyDescent="0.2">
      <c r="A840" s="89">
        <v>1123</v>
      </c>
      <c r="B840" s="89" t="s">
        <v>264</v>
      </c>
      <c r="C840" s="89">
        <v>2019</v>
      </c>
      <c r="D840" s="89">
        <v>4</v>
      </c>
      <c r="E840" s="91">
        <v>33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1:30" x14ac:dyDescent="0.2">
      <c r="A841" s="89">
        <v>1123</v>
      </c>
      <c r="B841" s="89" t="s">
        <v>264</v>
      </c>
      <c r="C841" s="89">
        <v>2019</v>
      </c>
      <c r="D841" s="89">
        <v>5</v>
      </c>
      <c r="E841" s="91">
        <v>36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1:30" x14ac:dyDescent="0.2">
      <c r="A842" s="89">
        <v>1123</v>
      </c>
      <c r="B842" s="89" t="s">
        <v>264</v>
      </c>
      <c r="C842" s="89">
        <v>2019</v>
      </c>
      <c r="D842" s="89">
        <v>6</v>
      </c>
      <c r="E842" s="91">
        <v>18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1:30" x14ac:dyDescent="0.2">
      <c r="A843" s="89">
        <v>1123</v>
      </c>
      <c r="B843" s="89" t="s">
        <v>264</v>
      </c>
      <c r="C843" s="89">
        <v>2019</v>
      </c>
      <c r="D843" s="89">
        <v>7</v>
      </c>
      <c r="E843" s="91">
        <v>25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1:30" x14ac:dyDescent="0.2">
      <c r="A844" s="89">
        <v>1123</v>
      </c>
      <c r="B844" s="89" t="s">
        <v>264</v>
      </c>
      <c r="C844" s="89">
        <v>2019</v>
      </c>
      <c r="D844" s="89">
        <v>8</v>
      </c>
      <c r="E844" s="91">
        <v>19</v>
      </c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1:30" x14ac:dyDescent="0.2">
      <c r="A845" s="89">
        <v>1123</v>
      </c>
      <c r="B845" s="89" t="s">
        <v>264</v>
      </c>
      <c r="C845" s="89">
        <v>2019</v>
      </c>
      <c r="D845" s="89">
        <v>9</v>
      </c>
      <c r="E845" s="91">
        <v>26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1:30" x14ac:dyDescent="0.2">
      <c r="A846" s="89">
        <v>1123</v>
      </c>
      <c r="B846" s="89" t="s">
        <v>264</v>
      </c>
      <c r="C846" s="89">
        <v>2019</v>
      </c>
      <c r="D846" s="89">
        <v>10</v>
      </c>
      <c r="E846" s="91">
        <v>36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1:30" x14ac:dyDescent="0.2">
      <c r="A847" s="89">
        <v>1123</v>
      </c>
      <c r="B847" s="89" t="s">
        <v>264</v>
      </c>
      <c r="C847" s="89">
        <v>2019</v>
      </c>
      <c r="D847" s="89">
        <v>11</v>
      </c>
      <c r="E847" s="91">
        <v>9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1:30" x14ac:dyDescent="0.2">
      <c r="A848" s="89">
        <v>1123</v>
      </c>
      <c r="B848" s="89" t="s">
        <v>264</v>
      </c>
      <c r="C848" s="89">
        <v>2019</v>
      </c>
      <c r="D848" s="89">
        <v>12</v>
      </c>
      <c r="E848" s="91">
        <v>4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1:30" x14ac:dyDescent="0.2">
      <c r="A849" s="89">
        <v>1123</v>
      </c>
      <c r="B849" s="89" t="s">
        <v>264</v>
      </c>
      <c r="C849" s="89">
        <v>2020</v>
      </c>
      <c r="D849" s="89">
        <v>1</v>
      </c>
      <c r="E849" s="91">
        <v>4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1:30" x14ac:dyDescent="0.2">
      <c r="A850" s="89">
        <v>1123</v>
      </c>
      <c r="B850" s="89" t="s">
        <v>264</v>
      </c>
      <c r="C850" s="89">
        <v>2020</v>
      </c>
      <c r="D850" s="89">
        <v>2</v>
      </c>
      <c r="E850" s="91">
        <v>1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1:30" x14ac:dyDescent="0.2">
      <c r="A851" s="89">
        <v>1123</v>
      </c>
      <c r="B851" s="89" t="s">
        <v>264</v>
      </c>
      <c r="C851" s="89">
        <v>2020</v>
      </c>
      <c r="D851" s="89">
        <v>3</v>
      </c>
      <c r="E851" s="91">
        <v>7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1:30" x14ac:dyDescent="0.2">
      <c r="A852" s="89">
        <v>1125</v>
      </c>
      <c r="B852" s="89" t="s">
        <v>305</v>
      </c>
      <c r="C852" s="89">
        <v>2019</v>
      </c>
      <c r="D852" s="89">
        <v>3</v>
      </c>
      <c r="E852" s="91">
        <v>10975417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1:30" x14ac:dyDescent="0.2">
      <c r="A853" s="89">
        <v>1125</v>
      </c>
      <c r="B853" s="89" t="s">
        <v>305</v>
      </c>
      <c r="C853" s="89">
        <v>2019</v>
      </c>
      <c r="D853" s="89">
        <v>4</v>
      </c>
      <c r="E853" s="91">
        <v>10362769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x14ac:dyDescent="0.2">
      <c r="A854" s="89">
        <v>1125</v>
      </c>
      <c r="B854" s="89" t="s">
        <v>305</v>
      </c>
      <c r="C854" s="89">
        <v>2019</v>
      </c>
      <c r="D854" s="89">
        <v>5</v>
      </c>
      <c r="E854" s="91">
        <v>11592937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x14ac:dyDescent="0.2">
      <c r="A855" s="89">
        <v>1125</v>
      </c>
      <c r="B855" s="89" t="s">
        <v>305</v>
      </c>
      <c r="C855" s="89">
        <v>2019</v>
      </c>
      <c r="D855" s="89">
        <v>6</v>
      </c>
      <c r="E855" s="91">
        <v>8928400</v>
      </c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x14ac:dyDescent="0.2">
      <c r="A856" s="89">
        <v>1125</v>
      </c>
      <c r="B856" s="89" t="s">
        <v>305</v>
      </c>
      <c r="C856" s="89">
        <v>2019</v>
      </c>
      <c r="D856" s="89">
        <v>7</v>
      </c>
      <c r="E856" s="91">
        <v>11728480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x14ac:dyDescent="0.2">
      <c r="A857" s="89">
        <v>1125</v>
      </c>
      <c r="B857" s="89" t="s">
        <v>305</v>
      </c>
      <c r="C857" s="89">
        <v>2019</v>
      </c>
      <c r="D857" s="89">
        <v>8</v>
      </c>
      <c r="E857" s="91">
        <v>10147786</v>
      </c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x14ac:dyDescent="0.2">
      <c r="A858" s="89">
        <v>1125</v>
      </c>
      <c r="B858" s="89" t="s">
        <v>305</v>
      </c>
      <c r="C858" s="89">
        <v>2019</v>
      </c>
      <c r="D858" s="89">
        <v>9</v>
      </c>
      <c r="E858" s="91">
        <v>10782520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x14ac:dyDescent="0.2">
      <c r="A859" s="89">
        <v>1125</v>
      </c>
      <c r="B859" s="89" t="s">
        <v>305</v>
      </c>
      <c r="C859" s="89">
        <v>2019</v>
      </c>
      <c r="D859" s="89">
        <v>10</v>
      </c>
      <c r="E859" s="91">
        <v>10119939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x14ac:dyDescent="0.2">
      <c r="A860" s="89">
        <v>1125</v>
      </c>
      <c r="B860" s="89" t="s">
        <v>305</v>
      </c>
      <c r="C860" s="89">
        <v>2019</v>
      </c>
      <c r="D860" s="89">
        <v>11</v>
      </c>
      <c r="E860" s="91">
        <v>15552216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x14ac:dyDescent="0.2">
      <c r="A861" s="89">
        <v>1125</v>
      </c>
      <c r="B861" s="89" t="s">
        <v>305</v>
      </c>
      <c r="C861" s="89">
        <v>2019</v>
      </c>
      <c r="D861" s="89">
        <v>12</v>
      </c>
      <c r="E861" s="91">
        <v>20356222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x14ac:dyDescent="0.2">
      <c r="A862" s="89">
        <v>1125</v>
      </c>
      <c r="B862" s="89" t="s">
        <v>305</v>
      </c>
      <c r="C862" s="89">
        <v>2020</v>
      </c>
      <c r="D862" s="89">
        <v>1</v>
      </c>
      <c r="E862" s="91">
        <v>13037330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x14ac:dyDescent="0.2">
      <c r="A863" s="89">
        <v>1125</v>
      </c>
      <c r="B863" s="89" t="s">
        <v>305</v>
      </c>
      <c r="C863" s="89">
        <v>2020</v>
      </c>
      <c r="D863" s="89">
        <v>2</v>
      </c>
      <c r="E863" s="91">
        <v>8580891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x14ac:dyDescent="0.2">
      <c r="A864" s="89">
        <v>1125</v>
      </c>
      <c r="B864" s="89" t="s">
        <v>305</v>
      </c>
      <c r="C864" s="89">
        <v>2020</v>
      </c>
      <c r="D864" s="89">
        <v>3</v>
      </c>
      <c r="E864" s="91">
        <v>9684153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:30" x14ac:dyDescent="0.2">
      <c r="A865" s="89">
        <v>1125</v>
      </c>
      <c r="B865" s="89" t="s">
        <v>305</v>
      </c>
      <c r="C865" s="89">
        <v>2020</v>
      </c>
      <c r="D865" s="89">
        <v>4</v>
      </c>
      <c r="E865" s="91">
        <v>12254652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:30" x14ac:dyDescent="0.2">
      <c r="A866" s="89">
        <v>1125</v>
      </c>
      <c r="B866" s="89" t="s">
        <v>305</v>
      </c>
      <c r="C866" s="89">
        <v>2020</v>
      </c>
      <c r="D866" s="89">
        <v>5</v>
      </c>
      <c r="E866" s="91">
        <v>11337030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:30" x14ac:dyDescent="0.2">
      <c r="A867" s="89">
        <v>1125</v>
      </c>
      <c r="B867" s="89" t="s">
        <v>305</v>
      </c>
      <c r="C867" s="89">
        <v>2020</v>
      </c>
      <c r="D867" s="89">
        <v>6</v>
      </c>
      <c r="E867" s="91">
        <v>287548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:30" x14ac:dyDescent="0.2">
      <c r="A868" s="89">
        <v>1126</v>
      </c>
      <c r="B868" s="89" t="s">
        <v>693</v>
      </c>
      <c r="C868" s="89">
        <v>2019</v>
      </c>
      <c r="D868" s="89">
        <v>3</v>
      </c>
      <c r="E868" s="91">
        <v>10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:30" x14ac:dyDescent="0.2">
      <c r="A869" s="89">
        <v>1126</v>
      </c>
      <c r="B869" s="89" t="s">
        <v>693</v>
      </c>
      <c r="C869" s="89">
        <v>2019</v>
      </c>
      <c r="D869" s="89">
        <v>4</v>
      </c>
      <c r="E869" s="91">
        <v>10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:30" x14ac:dyDescent="0.2">
      <c r="A870" s="89">
        <v>1126</v>
      </c>
      <c r="B870" s="89" t="s">
        <v>693</v>
      </c>
      <c r="C870" s="89">
        <v>2019</v>
      </c>
      <c r="D870" s="89">
        <v>5</v>
      </c>
      <c r="E870" s="91">
        <v>6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:30" x14ac:dyDescent="0.2">
      <c r="A871" s="89">
        <v>1126</v>
      </c>
      <c r="B871" s="89" t="s">
        <v>693</v>
      </c>
      <c r="C871" s="89">
        <v>2019</v>
      </c>
      <c r="D871" s="89">
        <v>6</v>
      </c>
      <c r="E871" s="91">
        <v>6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:30" x14ac:dyDescent="0.2">
      <c r="A872" s="89">
        <v>1126</v>
      </c>
      <c r="B872" s="89" t="s">
        <v>693</v>
      </c>
      <c r="C872" s="89">
        <v>2019</v>
      </c>
      <c r="D872" s="89">
        <v>7</v>
      </c>
      <c r="E872" s="91">
        <v>4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:30" x14ac:dyDescent="0.2">
      <c r="A873" s="89">
        <v>1126</v>
      </c>
      <c r="B873" s="89" t="s">
        <v>693</v>
      </c>
      <c r="C873" s="89">
        <v>2019</v>
      </c>
      <c r="D873" s="89">
        <v>8</v>
      </c>
      <c r="E873" s="91">
        <v>4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:30" x14ac:dyDescent="0.2">
      <c r="A874" s="89">
        <v>1126</v>
      </c>
      <c r="B874" s="89" t="s">
        <v>693</v>
      </c>
      <c r="C874" s="89">
        <v>2019</v>
      </c>
      <c r="D874" s="89">
        <v>9</v>
      </c>
      <c r="E874" s="91">
        <v>3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:30" x14ac:dyDescent="0.2">
      <c r="A875" s="89">
        <v>1126</v>
      </c>
      <c r="B875" s="89" t="s">
        <v>693</v>
      </c>
      <c r="C875" s="89">
        <v>2019</v>
      </c>
      <c r="D875" s="89">
        <v>10</v>
      </c>
      <c r="E875" s="91">
        <v>3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:30" x14ac:dyDescent="0.2">
      <c r="A876" s="89">
        <v>1126</v>
      </c>
      <c r="B876" s="89" t="s">
        <v>693</v>
      </c>
      <c r="C876" s="89">
        <v>2019</v>
      </c>
      <c r="D876" s="89">
        <v>12</v>
      </c>
      <c r="E876" s="91">
        <v>5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:30" x14ac:dyDescent="0.2">
      <c r="A877" s="89">
        <v>1126</v>
      </c>
      <c r="B877" s="89" t="s">
        <v>693</v>
      </c>
      <c r="C877" s="89">
        <v>2020</v>
      </c>
      <c r="D877" s="89">
        <v>1</v>
      </c>
      <c r="E877" s="91">
        <v>1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:30" x14ac:dyDescent="0.2">
      <c r="A878" s="89">
        <v>1126</v>
      </c>
      <c r="B878" s="89" t="s">
        <v>693</v>
      </c>
      <c r="C878" s="89">
        <v>2020</v>
      </c>
      <c r="D878" s="89">
        <v>2</v>
      </c>
      <c r="E878" s="91">
        <v>2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:30" x14ac:dyDescent="0.2">
      <c r="A879" s="89">
        <v>1126</v>
      </c>
      <c r="B879" s="89" t="s">
        <v>693</v>
      </c>
      <c r="C879" s="89">
        <v>2020</v>
      </c>
      <c r="D879" s="89">
        <v>4</v>
      </c>
      <c r="E879" s="91">
        <v>1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:30" x14ac:dyDescent="0.2">
      <c r="A880" s="89">
        <v>1127</v>
      </c>
      <c r="B880" s="89" t="s">
        <v>93</v>
      </c>
      <c r="C880" s="89">
        <v>2019</v>
      </c>
      <c r="D880" s="89">
        <v>3</v>
      </c>
      <c r="E880" s="91">
        <v>4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:30" x14ac:dyDescent="0.2">
      <c r="A881" s="89">
        <v>1127</v>
      </c>
      <c r="B881" s="89" t="s">
        <v>93</v>
      </c>
      <c r="C881" s="89">
        <v>2019</v>
      </c>
      <c r="D881" s="89">
        <v>4</v>
      </c>
      <c r="E881" s="91">
        <v>2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:30" x14ac:dyDescent="0.2">
      <c r="A882" s="89">
        <v>1127</v>
      </c>
      <c r="B882" s="89" t="s">
        <v>93</v>
      </c>
      <c r="C882" s="89">
        <v>2019</v>
      </c>
      <c r="D882" s="89">
        <v>5</v>
      </c>
      <c r="E882" s="91">
        <v>3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:30" x14ac:dyDescent="0.2">
      <c r="A883" s="89">
        <v>1127</v>
      </c>
      <c r="B883" s="89" t="s">
        <v>93</v>
      </c>
      <c r="C883" s="89">
        <v>2019</v>
      </c>
      <c r="D883" s="89">
        <v>8</v>
      </c>
      <c r="E883" s="91">
        <v>2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:30" x14ac:dyDescent="0.2">
      <c r="A884" s="89">
        <v>1127</v>
      </c>
      <c r="B884" s="89" t="s">
        <v>93</v>
      </c>
      <c r="C884" s="89">
        <v>2019</v>
      </c>
      <c r="D884" s="89">
        <v>10</v>
      </c>
      <c r="E884" s="91">
        <v>1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:30" x14ac:dyDescent="0.2">
      <c r="A885" s="89">
        <v>1127</v>
      </c>
      <c r="B885" s="89" t="s">
        <v>93</v>
      </c>
      <c r="C885" s="89">
        <v>2019</v>
      </c>
      <c r="D885" s="89">
        <v>11</v>
      </c>
      <c r="E885" s="91">
        <v>1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:30" x14ac:dyDescent="0.2">
      <c r="A886" s="89">
        <v>1127</v>
      </c>
      <c r="B886" s="89" t="s">
        <v>93</v>
      </c>
      <c r="C886" s="89">
        <v>2019</v>
      </c>
      <c r="D886" s="89">
        <v>12</v>
      </c>
      <c r="E886" s="91">
        <v>2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:30" x14ac:dyDescent="0.2">
      <c r="A887" s="89">
        <v>1127</v>
      </c>
      <c r="B887" s="89" t="s">
        <v>93</v>
      </c>
      <c r="C887" s="89">
        <v>2020</v>
      </c>
      <c r="D887" s="89">
        <v>3</v>
      </c>
      <c r="E887" s="91">
        <v>4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:30" x14ac:dyDescent="0.2">
      <c r="A888" s="89">
        <v>1127</v>
      </c>
      <c r="B888" s="89" t="s">
        <v>93</v>
      </c>
      <c r="C888" s="89">
        <v>2020</v>
      </c>
      <c r="D888" s="89">
        <v>4</v>
      </c>
      <c r="E888" s="91">
        <v>1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:30" x14ac:dyDescent="0.2">
      <c r="A889" s="89">
        <v>1128</v>
      </c>
      <c r="B889" s="89" t="s">
        <v>587</v>
      </c>
      <c r="C889" s="89">
        <v>2019</v>
      </c>
      <c r="D889" s="89">
        <v>3</v>
      </c>
      <c r="E889" s="91">
        <v>401751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:30" x14ac:dyDescent="0.2">
      <c r="A890" s="89">
        <v>1128</v>
      </c>
      <c r="B890" s="89" t="s">
        <v>587</v>
      </c>
      <c r="C890" s="89">
        <v>2019</v>
      </c>
      <c r="D890" s="89">
        <v>4</v>
      </c>
      <c r="E890" s="91">
        <v>453672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:30" x14ac:dyDescent="0.2">
      <c r="A891" s="89">
        <v>1128</v>
      </c>
      <c r="B891" s="89" t="s">
        <v>587</v>
      </c>
      <c r="C891" s="89">
        <v>2019</v>
      </c>
      <c r="D891" s="89">
        <v>5</v>
      </c>
      <c r="E891" s="91">
        <v>442094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:30" x14ac:dyDescent="0.2">
      <c r="A892" s="89">
        <v>1128</v>
      </c>
      <c r="B892" s="89" t="s">
        <v>587</v>
      </c>
      <c r="C892" s="89">
        <v>2019</v>
      </c>
      <c r="D892" s="89">
        <v>6</v>
      </c>
      <c r="E892" s="91">
        <v>737514</v>
      </c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:30" x14ac:dyDescent="0.2">
      <c r="A893" s="89">
        <v>1128</v>
      </c>
      <c r="B893" s="89" t="s">
        <v>587</v>
      </c>
      <c r="C893" s="89">
        <v>2019</v>
      </c>
      <c r="D893" s="89">
        <v>7</v>
      </c>
      <c r="E893" s="91">
        <v>701474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:30" x14ac:dyDescent="0.2">
      <c r="A894" s="89">
        <v>1128</v>
      </c>
      <c r="B894" s="89" t="s">
        <v>587</v>
      </c>
      <c r="C894" s="89">
        <v>2019</v>
      </c>
      <c r="D894" s="89">
        <v>8</v>
      </c>
      <c r="E894" s="91">
        <v>2054070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:30" x14ac:dyDescent="0.2">
      <c r="A895" s="89">
        <v>1128</v>
      </c>
      <c r="B895" s="89" t="s">
        <v>587</v>
      </c>
      <c r="C895" s="89">
        <v>2019</v>
      </c>
      <c r="D895" s="89">
        <v>9</v>
      </c>
      <c r="E895" s="91">
        <v>3303552</v>
      </c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:30" x14ac:dyDescent="0.2">
      <c r="A896" s="89">
        <v>1128</v>
      </c>
      <c r="B896" s="89" t="s">
        <v>587</v>
      </c>
      <c r="C896" s="89">
        <v>2019</v>
      </c>
      <c r="D896" s="89">
        <v>10</v>
      </c>
      <c r="E896" s="91">
        <v>3606744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1:30" x14ac:dyDescent="0.2">
      <c r="A897" s="89">
        <v>1128</v>
      </c>
      <c r="B897" s="89" t="s">
        <v>587</v>
      </c>
      <c r="C897" s="89">
        <v>2019</v>
      </c>
      <c r="D897" s="89">
        <v>11</v>
      </c>
      <c r="E897" s="91">
        <v>4670143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1:30" x14ac:dyDescent="0.2">
      <c r="A898" s="89">
        <v>1128</v>
      </c>
      <c r="B898" s="89" t="s">
        <v>587</v>
      </c>
      <c r="C898" s="89">
        <v>2019</v>
      </c>
      <c r="D898" s="89">
        <v>12</v>
      </c>
      <c r="E898" s="91">
        <v>7898887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1:30" x14ac:dyDescent="0.2">
      <c r="A899" s="89">
        <v>1128</v>
      </c>
      <c r="B899" s="89" t="s">
        <v>587</v>
      </c>
      <c r="C899" s="89">
        <v>2020</v>
      </c>
      <c r="D899" s="89">
        <v>1</v>
      </c>
      <c r="E899" s="91">
        <v>6057391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1:30" x14ac:dyDescent="0.2">
      <c r="A900" s="89">
        <v>1128</v>
      </c>
      <c r="B900" s="89" t="s">
        <v>587</v>
      </c>
      <c r="C900" s="89">
        <v>2020</v>
      </c>
      <c r="D900" s="89">
        <v>2</v>
      </c>
      <c r="E900" s="91">
        <v>3817275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1:30" x14ac:dyDescent="0.2">
      <c r="A901" s="89">
        <v>1128</v>
      </c>
      <c r="B901" s="89" t="s">
        <v>587</v>
      </c>
      <c r="C901" s="89">
        <v>2020</v>
      </c>
      <c r="D901" s="89">
        <v>3</v>
      </c>
      <c r="E901" s="91">
        <v>4109576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1:30" x14ac:dyDescent="0.2">
      <c r="A902" s="89">
        <v>1128</v>
      </c>
      <c r="B902" s="89" t="s">
        <v>587</v>
      </c>
      <c r="C902" s="89">
        <v>2020</v>
      </c>
      <c r="D902" s="89">
        <v>4</v>
      </c>
      <c r="E902" s="91">
        <v>6650992</v>
      </c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1:30" x14ac:dyDescent="0.2">
      <c r="A903" s="89">
        <v>1128</v>
      </c>
      <c r="B903" s="89" t="s">
        <v>587</v>
      </c>
      <c r="C903" s="89">
        <v>2020</v>
      </c>
      <c r="D903" s="89">
        <v>5</v>
      </c>
      <c r="E903" s="91">
        <v>5003077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1:30" x14ac:dyDescent="0.2">
      <c r="A904" s="89">
        <v>1128</v>
      </c>
      <c r="B904" s="89" t="s">
        <v>587</v>
      </c>
      <c r="C904" s="89">
        <v>2020</v>
      </c>
      <c r="D904" s="89">
        <v>6</v>
      </c>
      <c r="E904" s="91">
        <v>202589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1:30" x14ac:dyDescent="0.2">
      <c r="A905" s="89">
        <v>1130</v>
      </c>
      <c r="B905" s="89" t="s">
        <v>694</v>
      </c>
      <c r="C905" s="89">
        <v>2019</v>
      </c>
      <c r="D905" s="89">
        <v>3</v>
      </c>
      <c r="E905" s="91">
        <v>30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1:30" x14ac:dyDescent="0.2">
      <c r="A906" s="89">
        <v>1130</v>
      </c>
      <c r="B906" s="89" t="s">
        <v>694</v>
      </c>
      <c r="C906" s="89">
        <v>2019</v>
      </c>
      <c r="D906" s="89">
        <v>4</v>
      </c>
      <c r="E906" s="91">
        <v>9</v>
      </c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1:30" x14ac:dyDescent="0.2">
      <c r="A907" s="89">
        <v>1130</v>
      </c>
      <c r="B907" s="89" t="s">
        <v>694</v>
      </c>
      <c r="C907" s="89">
        <v>2019</v>
      </c>
      <c r="D907" s="89">
        <v>5</v>
      </c>
      <c r="E907" s="91">
        <v>39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1:30" x14ac:dyDescent="0.2">
      <c r="A908" s="89">
        <v>1130</v>
      </c>
      <c r="B908" s="89" t="s">
        <v>694</v>
      </c>
      <c r="C908" s="89">
        <v>2019</v>
      </c>
      <c r="D908" s="89">
        <v>6</v>
      </c>
      <c r="E908" s="91">
        <v>30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1:30" x14ac:dyDescent="0.2">
      <c r="A909" s="89">
        <v>1130</v>
      </c>
      <c r="B909" s="89" t="s">
        <v>694</v>
      </c>
      <c r="C909" s="89">
        <v>2019</v>
      </c>
      <c r="D909" s="89">
        <v>7</v>
      </c>
      <c r="E909" s="91">
        <v>26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1:30" x14ac:dyDescent="0.2">
      <c r="A910" s="89">
        <v>1130</v>
      </c>
      <c r="B910" s="89" t="s">
        <v>694</v>
      </c>
      <c r="C910" s="89">
        <v>2019</v>
      </c>
      <c r="D910" s="89">
        <v>8</v>
      </c>
      <c r="E910" s="91">
        <v>20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1:30" x14ac:dyDescent="0.2">
      <c r="A911" s="89">
        <v>1130</v>
      </c>
      <c r="B911" s="89" t="s">
        <v>694</v>
      </c>
      <c r="C911" s="89">
        <v>2019</v>
      </c>
      <c r="D911" s="89">
        <v>9</v>
      </c>
      <c r="E911" s="91">
        <v>27</v>
      </c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1:30" x14ac:dyDescent="0.2">
      <c r="A912" s="89">
        <v>1130</v>
      </c>
      <c r="B912" s="89" t="s">
        <v>694</v>
      </c>
      <c r="C912" s="89">
        <v>2019</v>
      </c>
      <c r="D912" s="89">
        <v>10</v>
      </c>
      <c r="E912" s="91">
        <v>42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1:30" x14ac:dyDescent="0.2">
      <c r="A913" s="89">
        <v>1130</v>
      </c>
      <c r="B913" s="89" t="s">
        <v>694</v>
      </c>
      <c r="C913" s="89">
        <v>2019</v>
      </c>
      <c r="D913" s="89">
        <v>11</v>
      </c>
      <c r="E913" s="91">
        <v>9</v>
      </c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1:30" x14ac:dyDescent="0.2">
      <c r="A914" s="89">
        <v>1130</v>
      </c>
      <c r="B914" s="89" t="s">
        <v>694</v>
      </c>
      <c r="C914" s="89">
        <v>2019</v>
      </c>
      <c r="D914" s="89">
        <v>12</v>
      </c>
      <c r="E914" s="91">
        <v>32</v>
      </c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1:30" x14ac:dyDescent="0.2">
      <c r="A915" s="89">
        <v>1130</v>
      </c>
      <c r="B915" s="89" t="s">
        <v>694</v>
      </c>
      <c r="C915" s="89">
        <v>2020</v>
      </c>
      <c r="D915" s="89">
        <v>1</v>
      </c>
      <c r="E915" s="91">
        <v>24</v>
      </c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1:30" x14ac:dyDescent="0.2">
      <c r="A916" s="89">
        <v>1130</v>
      </c>
      <c r="B916" s="89" t="s">
        <v>694</v>
      </c>
      <c r="C916" s="89">
        <v>2020</v>
      </c>
      <c r="D916" s="89">
        <v>2</v>
      </c>
      <c r="E916" s="91">
        <v>36</v>
      </c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1:30" x14ac:dyDescent="0.2">
      <c r="A917" s="89">
        <v>1130</v>
      </c>
      <c r="B917" s="89" t="s">
        <v>694</v>
      </c>
      <c r="C917" s="89">
        <v>2020</v>
      </c>
      <c r="D917" s="89">
        <v>3</v>
      </c>
      <c r="E917" s="91">
        <v>40</v>
      </c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1:30" x14ac:dyDescent="0.2">
      <c r="A918" s="89">
        <v>1130</v>
      </c>
      <c r="B918" s="89" t="s">
        <v>694</v>
      </c>
      <c r="C918" s="89">
        <v>2020</v>
      </c>
      <c r="D918" s="89">
        <v>4</v>
      </c>
      <c r="E918" s="91">
        <v>24</v>
      </c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1:30" x14ac:dyDescent="0.2">
      <c r="A919" s="89">
        <v>1130</v>
      </c>
      <c r="B919" s="89" t="s">
        <v>694</v>
      </c>
      <c r="C919" s="89">
        <v>2020</v>
      </c>
      <c r="D919" s="89">
        <v>5</v>
      </c>
      <c r="E919" s="91">
        <v>9</v>
      </c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1:30" x14ac:dyDescent="0.2">
      <c r="A920" s="89">
        <v>1131</v>
      </c>
      <c r="B920" s="89" t="s">
        <v>235</v>
      </c>
      <c r="C920" s="89">
        <v>2019</v>
      </c>
      <c r="D920" s="89">
        <v>3</v>
      </c>
      <c r="E920" s="91">
        <v>6707519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1:30" x14ac:dyDescent="0.2">
      <c r="A921" s="89">
        <v>1131</v>
      </c>
      <c r="B921" s="89" t="s">
        <v>235</v>
      </c>
      <c r="C921" s="89">
        <v>2019</v>
      </c>
      <c r="D921" s="89">
        <v>4</v>
      </c>
      <c r="E921" s="91">
        <v>6883022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1:30" x14ac:dyDescent="0.2">
      <c r="A922" s="89">
        <v>1131</v>
      </c>
      <c r="B922" s="89" t="s">
        <v>235</v>
      </c>
      <c r="C922" s="89">
        <v>2019</v>
      </c>
      <c r="D922" s="89">
        <v>5</v>
      </c>
      <c r="E922" s="91">
        <v>7420647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1:30" x14ac:dyDescent="0.2">
      <c r="A923" s="89">
        <v>1131</v>
      </c>
      <c r="B923" s="89" t="s">
        <v>235</v>
      </c>
      <c r="C923" s="89">
        <v>2019</v>
      </c>
      <c r="D923" s="89">
        <v>6</v>
      </c>
      <c r="E923" s="91">
        <v>7161822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1:30" x14ac:dyDescent="0.2">
      <c r="A924" s="89">
        <v>1131</v>
      </c>
      <c r="B924" s="89" t="s">
        <v>235</v>
      </c>
      <c r="C924" s="89">
        <v>2019</v>
      </c>
      <c r="D924" s="89">
        <v>7</v>
      </c>
      <c r="E924" s="91">
        <v>9541096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1:30" x14ac:dyDescent="0.2">
      <c r="A925" s="89">
        <v>1131</v>
      </c>
      <c r="B925" s="89" t="s">
        <v>235</v>
      </c>
      <c r="C925" s="89">
        <v>2019</v>
      </c>
      <c r="D925" s="89">
        <v>8</v>
      </c>
      <c r="E925" s="91">
        <v>7931690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1:30" x14ac:dyDescent="0.2">
      <c r="A926" s="89">
        <v>1131</v>
      </c>
      <c r="B926" s="89" t="s">
        <v>235</v>
      </c>
      <c r="C926" s="89">
        <v>2019</v>
      </c>
      <c r="D926" s="89">
        <v>9</v>
      </c>
      <c r="E926" s="91">
        <v>7371890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1:30" x14ac:dyDescent="0.2">
      <c r="A927" s="89">
        <v>1131</v>
      </c>
      <c r="B927" s="89" t="s">
        <v>235</v>
      </c>
      <c r="C927" s="89">
        <v>2019</v>
      </c>
      <c r="D927" s="89">
        <v>10</v>
      </c>
      <c r="E927" s="91">
        <v>9629347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1:30" x14ac:dyDescent="0.2">
      <c r="A928" s="89">
        <v>1131</v>
      </c>
      <c r="B928" s="89" t="s">
        <v>235</v>
      </c>
      <c r="C928" s="89">
        <v>2019</v>
      </c>
      <c r="D928" s="89">
        <v>11</v>
      </c>
      <c r="E928" s="91">
        <v>12035244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1:30" x14ac:dyDescent="0.2">
      <c r="A929" s="89">
        <v>1131</v>
      </c>
      <c r="B929" s="89" t="s">
        <v>235</v>
      </c>
      <c r="C929" s="89">
        <v>2019</v>
      </c>
      <c r="D929" s="89">
        <v>12</v>
      </c>
      <c r="E929" s="91">
        <v>9084833</v>
      </c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1:30" x14ac:dyDescent="0.2">
      <c r="A930" s="89">
        <v>1131</v>
      </c>
      <c r="B930" s="89" t="s">
        <v>235</v>
      </c>
      <c r="C930" s="89">
        <v>2020</v>
      </c>
      <c r="D930" s="89">
        <v>1</v>
      </c>
      <c r="E930" s="91">
        <v>8679590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1:30" x14ac:dyDescent="0.2">
      <c r="A931" s="89">
        <v>1131</v>
      </c>
      <c r="B931" s="89" t="s">
        <v>235</v>
      </c>
      <c r="C931" s="89">
        <v>2020</v>
      </c>
      <c r="D931" s="89">
        <v>2</v>
      </c>
      <c r="E931" s="91">
        <v>6542619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1:30" x14ac:dyDescent="0.2">
      <c r="A932" s="89">
        <v>1131</v>
      </c>
      <c r="B932" s="89" t="s">
        <v>235</v>
      </c>
      <c r="C932" s="89">
        <v>2020</v>
      </c>
      <c r="D932" s="89">
        <v>3</v>
      </c>
      <c r="E932" s="91">
        <v>7013378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1:30" x14ac:dyDescent="0.2">
      <c r="A933" s="89">
        <v>1131</v>
      </c>
      <c r="B933" s="89" t="s">
        <v>235</v>
      </c>
      <c r="C933" s="89">
        <v>2020</v>
      </c>
      <c r="D933" s="89">
        <v>4</v>
      </c>
      <c r="E933" s="91">
        <v>8388233</v>
      </c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1:30" x14ac:dyDescent="0.2">
      <c r="A934" s="89">
        <v>1131</v>
      </c>
      <c r="B934" s="89" t="s">
        <v>235</v>
      </c>
      <c r="C934" s="89">
        <v>2020</v>
      </c>
      <c r="D934" s="89">
        <v>5</v>
      </c>
      <c r="E934" s="91">
        <v>4283891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1:30" x14ac:dyDescent="0.2">
      <c r="A935" s="89">
        <v>1131</v>
      </c>
      <c r="B935" s="89" t="s">
        <v>235</v>
      </c>
      <c r="C935" s="89">
        <v>2020</v>
      </c>
      <c r="D935" s="89">
        <v>6</v>
      </c>
      <c r="E935" s="91">
        <v>2564</v>
      </c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1:30" x14ac:dyDescent="0.2">
      <c r="A936" s="89">
        <v>1134</v>
      </c>
      <c r="B936" s="89" t="s">
        <v>195</v>
      </c>
      <c r="C936" s="89">
        <v>2019</v>
      </c>
      <c r="D936" s="89">
        <v>3</v>
      </c>
      <c r="E936" s="91">
        <v>27855590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1:30" x14ac:dyDescent="0.2">
      <c r="A937" s="89">
        <v>1134</v>
      </c>
      <c r="B937" s="89" t="s">
        <v>195</v>
      </c>
      <c r="C937" s="89">
        <v>2019</v>
      </c>
      <c r="D937" s="89">
        <v>4</v>
      </c>
      <c r="E937" s="91">
        <v>30002106</v>
      </c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1:30" x14ac:dyDescent="0.2">
      <c r="A938" s="89">
        <v>1134</v>
      </c>
      <c r="B938" s="89" t="s">
        <v>195</v>
      </c>
      <c r="C938" s="89">
        <v>2019</v>
      </c>
      <c r="D938" s="89">
        <v>5</v>
      </c>
      <c r="E938" s="91">
        <v>26577704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1:30" x14ac:dyDescent="0.2">
      <c r="A939" s="89">
        <v>1134</v>
      </c>
      <c r="B939" s="89" t="s">
        <v>195</v>
      </c>
      <c r="C939" s="89">
        <v>2019</v>
      </c>
      <c r="D939" s="89">
        <v>6</v>
      </c>
      <c r="E939" s="91">
        <v>24208894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1:30" x14ac:dyDescent="0.2">
      <c r="A940" s="89">
        <v>1134</v>
      </c>
      <c r="B940" s="89" t="s">
        <v>195</v>
      </c>
      <c r="C940" s="89">
        <v>2019</v>
      </c>
      <c r="D940" s="89">
        <v>7</v>
      </c>
      <c r="E940" s="91">
        <v>27768113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1:30" x14ac:dyDescent="0.2">
      <c r="A941" s="89">
        <v>1134</v>
      </c>
      <c r="B941" s="89" t="s">
        <v>195</v>
      </c>
      <c r="C941" s="89">
        <v>2019</v>
      </c>
      <c r="D941" s="89">
        <v>8</v>
      </c>
      <c r="E941" s="91">
        <v>28991065</v>
      </c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1:30" x14ac:dyDescent="0.2">
      <c r="A942" s="89">
        <v>1134</v>
      </c>
      <c r="B942" s="89" t="s">
        <v>195</v>
      </c>
      <c r="C942" s="89">
        <v>2019</v>
      </c>
      <c r="D942" s="89">
        <v>9</v>
      </c>
      <c r="E942" s="91">
        <v>31184381</v>
      </c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1:30" x14ac:dyDescent="0.2">
      <c r="A943" s="89">
        <v>1134</v>
      </c>
      <c r="B943" s="89" t="s">
        <v>195</v>
      </c>
      <c r="C943" s="89">
        <v>2019</v>
      </c>
      <c r="D943" s="89">
        <v>10</v>
      </c>
      <c r="E943" s="91">
        <v>29777792</v>
      </c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1:30" x14ac:dyDescent="0.2">
      <c r="A944" s="89">
        <v>1134</v>
      </c>
      <c r="B944" s="89" t="s">
        <v>195</v>
      </c>
      <c r="C944" s="89">
        <v>2019</v>
      </c>
      <c r="D944" s="89">
        <v>11</v>
      </c>
      <c r="E944" s="91">
        <v>29984674</v>
      </c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1:30" x14ac:dyDescent="0.2">
      <c r="A945" s="89">
        <v>1134</v>
      </c>
      <c r="B945" s="89" t="s">
        <v>195</v>
      </c>
      <c r="C945" s="89">
        <v>2019</v>
      </c>
      <c r="D945" s="89">
        <v>12</v>
      </c>
      <c r="E945" s="91">
        <v>10601058</v>
      </c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1:30" x14ac:dyDescent="0.2">
      <c r="A946" s="89">
        <v>1134</v>
      </c>
      <c r="B946" s="89" t="s">
        <v>195</v>
      </c>
      <c r="C946" s="89">
        <v>2020</v>
      </c>
      <c r="D946" s="89">
        <v>1</v>
      </c>
      <c r="E946" s="91">
        <v>25302398</v>
      </c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1:30" x14ac:dyDescent="0.2">
      <c r="A947" s="89">
        <v>1134</v>
      </c>
      <c r="B947" s="89" t="s">
        <v>195</v>
      </c>
      <c r="C947" s="89">
        <v>2020</v>
      </c>
      <c r="D947" s="89">
        <v>2</v>
      </c>
      <c r="E947" s="91">
        <v>28619795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1:30" x14ac:dyDescent="0.2">
      <c r="A948" s="89">
        <v>1134</v>
      </c>
      <c r="B948" s="89" t="s">
        <v>195</v>
      </c>
      <c r="C948" s="89">
        <v>2020</v>
      </c>
      <c r="D948" s="89">
        <v>3</v>
      </c>
      <c r="E948" s="91">
        <v>16357110</v>
      </c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1:30" x14ac:dyDescent="0.2">
      <c r="A949" s="89">
        <v>1134</v>
      </c>
      <c r="B949" s="89" t="s">
        <v>195</v>
      </c>
      <c r="C949" s="89">
        <v>2020</v>
      </c>
      <c r="D949" s="89">
        <v>4</v>
      </c>
      <c r="E949" s="91">
        <v>992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1:30" x14ac:dyDescent="0.2">
      <c r="A950" s="89">
        <v>1134</v>
      </c>
      <c r="B950" s="89" t="s">
        <v>195</v>
      </c>
      <c r="C950" s="89">
        <v>2020</v>
      </c>
      <c r="D950" s="89">
        <v>5</v>
      </c>
      <c r="E950" s="91">
        <v>349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1:30" x14ac:dyDescent="0.2">
      <c r="A951" s="89">
        <v>1134</v>
      </c>
      <c r="B951" s="89" t="s">
        <v>195</v>
      </c>
      <c r="C951" s="89">
        <v>2020</v>
      </c>
      <c r="D951" s="89">
        <v>6</v>
      </c>
      <c r="E951" s="91">
        <v>9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1:30" x14ac:dyDescent="0.2">
      <c r="A952" s="89">
        <v>1135</v>
      </c>
      <c r="B952" s="89" t="s">
        <v>118</v>
      </c>
      <c r="C952" s="89">
        <v>2019</v>
      </c>
      <c r="D952" s="89">
        <v>3</v>
      </c>
      <c r="E952" s="91">
        <v>1624406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1:30" x14ac:dyDescent="0.2">
      <c r="A953" s="89">
        <v>1135</v>
      </c>
      <c r="B953" s="89" t="s">
        <v>118</v>
      </c>
      <c r="C953" s="89">
        <v>2019</v>
      </c>
      <c r="D953" s="89">
        <v>4</v>
      </c>
      <c r="E953" s="91">
        <v>1782551</v>
      </c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1:30" x14ac:dyDescent="0.2">
      <c r="A954" s="89">
        <v>1135</v>
      </c>
      <c r="B954" s="89" t="s">
        <v>118</v>
      </c>
      <c r="C954" s="89">
        <v>2019</v>
      </c>
      <c r="D954" s="89">
        <v>5</v>
      </c>
      <c r="E954" s="91">
        <v>1930322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1:30" x14ac:dyDescent="0.2">
      <c r="A955" s="89">
        <v>1135</v>
      </c>
      <c r="B955" s="89" t="s">
        <v>118</v>
      </c>
      <c r="C955" s="89">
        <v>2019</v>
      </c>
      <c r="D955" s="89">
        <v>6</v>
      </c>
      <c r="E955" s="91">
        <v>2989290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1:30" x14ac:dyDescent="0.2">
      <c r="A956" s="89">
        <v>1135</v>
      </c>
      <c r="B956" s="89" t="s">
        <v>118</v>
      </c>
      <c r="C956" s="89">
        <v>2019</v>
      </c>
      <c r="D956" s="89">
        <v>7</v>
      </c>
      <c r="E956" s="91">
        <v>2101760</v>
      </c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1:30" x14ac:dyDescent="0.2">
      <c r="A957" s="89">
        <v>1135</v>
      </c>
      <c r="B957" s="89" t="s">
        <v>118</v>
      </c>
      <c r="C957" s="89">
        <v>2019</v>
      </c>
      <c r="D957" s="89">
        <v>8</v>
      </c>
      <c r="E957" s="91">
        <v>2187431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1:30" x14ac:dyDescent="0.2">
      <c r="A958" s="89">
        <v>1135</v>
      </c>
      <c r="B958" s="89" t="s">
        <v>118</v>
      </c>
      <c r="C958" s="89">
        <v>2019</v>
      </c>
      <c r="D958" s="89">
        <v>9</v>
      </c>
      <c r="E958" s="91">
        <v>1734582</v>
      </c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1:30" x14ac:dyDescent="0.2">
      <c r="A959" s="89">
        <v>1135</v>
      </c>
      <c r="B959" s="89" t="s">
        <v>118</v>
      </c>
      <c r="C959" s="89">
        <v>2019</v>
      </c>
      <c r="D959" s="89">
        <v>10</v>
      </c>
      <c r="E959" s="91">
        <v>165015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1:30" x14ac:dyDescent="0.2">
      <c r="A960" s="89">
        <v>1135</v>
      </c>
      <c r="B960" s="89" t="s">
        <v>118</v>
      </c>
      <c r="C960" s="89">
        <v>2019</v>
      </c>
      <c r="D960" s="89">
        <v>11</v>
      </c>
      <c r="E960" s="91">
        <v>351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1:30" x14ac:dyDescent="0.2">
      <c r="A961" s="89">
        <v>1135</v>
      </c>
      <c r="B961" s="89" t="s">
        <v>118</v>
      </c>
      <c r="C961" s="89">
        <v>2019</v>
      </c>
      <c r="D961" s="89">
        <v>12</v>
      </c>
      <c r="E961" s="91">
        <v>56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1:30" x14ac:dyDescent="0.2">
      <c r="A962" s="89">
        <v>1135</v>
      </c>
      <c r="B962" s="89" t="s">
        <v>118</v>
      </c>
      <c r="C962" s="89">
        <v>2020</v>
      </c>
      <c r="D962" s="89">
        <v>1</v>
      </c>
      <c r="E962" s="91">
        <v>30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1:30" x14ac:dyDescent="0.2">
      <c r="A963" s="89">
        <v>1135</v>
      </c>
      <c r="B963" s="89" t="s">
        <v>118</v>
      </c>
      <c r="C963" s="89">
        <v>2020</v>
      </c>
      <c r="D963" s="89">
        <v>2</v>
      </c>
      <c r="E963" s="91">
        <v>432050</v>
      </c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1:30" x14ac:dyDescent="0.2">
      <c r="A964" s="89">
        <v>1135</v>
      </c>
      <c r="B964" s="89" t="s">
        <v>118</v>
      </c>
      <c r="C964" s="89">
        <v>2020</v>
      </c>
      <c r="D964" s="89">
        <v>3</v>
      </c>
      <c r="E964" s="91">
        <v>1169486</v>
      </c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1:30" x14ac:dyDescent="0.2">
      <c r="A965" s="89">
        <v>1135</v>
      </c>
      <c r="B965" s="89" t="s">
        <v>118</v>
      </c>
      <c r="C965" s="89">
        <v>2020</v>
      </c>
      <c r="D965" s="89">
        <v>4</v>
      </c>
      <c r="E965" s="91">
        <v>1486709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1:30" x14ac:dyDescent="0.2">
      <c r="A966" s="89">
        <v>1135</v>
      </c>
      <c r="B966" s="89" t="s">
        <v>118</v>
      </c>
      <c r="C966" s="89">
        <v>2020</v>
      </c>
      <c r="D966" s="89">
        <v>5</v>
      </c>
      <c r="E966" s="91">
        <v>1777400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1:30" x14ac:dyDescent="0.2">
      <c r="A967" s="89">
        <v>1135</v>
      </c>
      <c r="B967" s="89" t="s">
        <v>118</v>
      </c>
      <c r="C967" s="89">
        <v>2020</v>
      </c>
      <c r="D967" s="89">
        <v>6</v>
      </c>
      <c r="E967" s="91">
        <v>87243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1:30" x14ac:dyDescent="0.2">
      <c r="A968" s="89">
        <v>1136</v>
      </c>
      <c r="B968" s="89" t="s">
        <v>111</v>
      </c>
      <c r="C968" s="89">
        <v>2019</v>
      </c>
      <c r="D968" s="89">
        <v>4</v>
      </c>
      <c r="E968" s="91">
        <v>1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1:30" x14ac:dyDescent="0.2">
      <c r="A969" s="89">
        <v>1137</v>
      </c>
      <c r="B969" s="89" t="s">
        <v>194</v>
      </c>
      <c r="C969" s="89">
        <v>2019</v>
      </c>
      <c r="D969" s="89">
        <v>3</v>
      </c>
      <c r="E969" s="91">
        <v>829954</v>
      </c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1:30" x14ac:dyDescent="0.2">
      <c r="A970" s="89">
        <v>1137</v>
      </c>
      <c r="B970" s="89" t="s">
        <v>194</v>
      </c>
      <c r="C970" s="89">
        <v>2019</v>
      </c>
      <c r="D970" s="89">
        <v>4</v>
      </c>
      <c r="E970" s="91">
        <v>475070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1:30" x14ac:dyDescent="0.2">
      <c r="A971" s="89">
        <v>1137</v>
      </c>
      <c r="B971" s="89" t="s">
        <v>194</v>
      </c>
      <c r="C971" s="89">
        <v>2019</v>
      </c>
      <c r="D971" s="89">
        <v>5</v>
      </c>
      <c r="E971" s="91">
        <v>527754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1:30" x14ac:dyDescent="0.2">
      <c r="A972" s="89">
        <v>1137</v>
      </c>
      <c r="B972" s="89" t="s">
        <v>194</v>
      </c>
      <c r="C972" s="89">
        <v>2019</v>
      </c>
      <c r="D972" s="89">
        <v>6</v>
      </c>
      <c r="E972" s="91">
        <v>264841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1:30" x14ac:dyDescent="0.2">
      <c r="A973" s="89">
        <v>1137</v>
      </c>
      <c r="B973" s="89" t="s">
        <v>194</v>
      </c>
      <c r="C973" s="89">
        <v>2019</v>
      </c>
      <c r="D973" s="89">
        <v>7</v>
      </c>
      <c r="E973" s="91">
        <v>392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1:30" x14ac:dyDescent="0.2">
      <c r="A974" s="89">
        <v>1137</v>
      </c>
      <c r="B974" s="89" t="s">
        <v>194</v>
      </c>
      <c r="C974" s="89">
        <v>2019</v>
      </c>
      <c r="D974" s="89">
        <v>8</v>
      </c>
      <c r="E974" s="91">
        <v>107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1:30" x14ac:dyDescent="0.2">
      <c r="A975" s="89">
        <v>1137</v>
      </c>
      <c r="B975" s="89" t="s">
        <v>194</v>
      </c>
      <c r="C975" s="89">
        <v>2019</v>
      </c>
      <c r="D975" s="89">
        <v>9</v>
      </c>
      <c r="E975" s="91">
        <v>76</v>
      </c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1:30" x14ac:dyDescent="0.2">
      <c r="A976" s="89">
        <v>1137</v>
      </c>
      <c r="B976" s="89" t="s">
        <v>194</v>
      </c>
      <c r="C976" s="89">
        <v>2019</v>
      </c>
      <c r="D976" s="89">
        <v>10</v>
      </c>
      <c r="E976" s="91">
        <v>56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1:30" x14ac:dyDescent="0.2">
      <c r="A977" s="89">
        <v>1137</v>
      </c>
      <c r="B977" s="89" t="s">
        <v>194</v>
      </c>
      <c r="C977" s="89">
        <v>2019</v>
      </c>
      <c r="D977" s="89">
        <v>11</v>
      </c>
      <c r="E977" s="91">
        <v>80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1:30" x14ac:dyDescent="0.2">
      <c r="A978" s="89">
        <v>1137</v>
      </c>
      <c r="B978" s="89" t="s">
        <v>194</v>
      </c>
      <c r="C978" s="89">
        <v>2019</v>
      </c>
      <c r="D978" s="89">
        <v>12</v>
      </c>
      <c r="E978" s="91">
        <v>13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1:30" x14ac:dyDescent="0.2">
      <c r="A979" s="89">
        <v>1137</v>
      </c>
      <c r="B979" s="89" t="s">
        <v>194</v>
      </c>
      <c r="C979" s="89">
        <v>2020</v>
      </c>
      <c r="D979" s="89">
        <v>1</v>
      </c>
      <c r="E979" s="91">
        <v>20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1:30" x14ac:dyDescent="0.2">
      <c r="A980" s="89">
        <v>1137</v>
      </c>
      <c r="B980" s="89" t="s">
        <v>194</v>
      </c>
      <c r="C980" s="89">
        <v>2020</v>
      </c>
      <c r="D980" s="89">
        <v>2</v>
      </c>
      <c r="E980" s="91">
        <v>7</v>
      </c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1:30" x14ac:dyDescent="0.2">
      <c r="A981" s="89">
        <v>1137</v>
      </c>
      <c r="B981" s="89" t="s">
        <v>194</v>
      </c>
      <c r="C981" s="89">
        <v>2020</v>
      </c>
      <c r="D981" s="89">
        <v>3</v>
      </c>
      <c r="E981" s="91">
        <v>15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1:30" x14ac:dyDescent="0.2">
      <c r="A982" s="89">
        <v>1137</v>
      </c>
      <c r="B982" s="89" t="s">
        <v>194</v>
      </c>
      <c r="C982" s="89">
        <v>2020</v>
      </c>
      <c r="D982" s="89">
        <v>4</v>
      </c>
      <c r="E982" s="91">
        <v>7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1:30" x14ac:dyDescent="0.2">
      <c r="A983" s="89">
        <v>1137</v>
      </c>
      <c r="B983" s="89" t="s">
        <v>194</v>
      </c>
      <c r="C983" s="89">
        <v>2020</v>
      </c>
      <c r="D983" s="89">
        <v>5</v>
      </c>
      <c r="E983" s="91">
        <v>3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1:30" x14ac:dyDescent="0.2">
      <c r="A984" s="89">
        <v>1138</v>
      </c>
      <c r="B984" s="89" t="s">
        <v>478</v>
      </c>
      <c r="C984" s="89">
        <v>2019</v>
      </c>
      <c r="D984" s="89">
        <v>3</v>
      </c>
      <c r="E984" s="91">
        <v>27524688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1:30" x14ac:dyDescent="0.2">
      <c r="A985" s="89">
        <v>1138</v>
      </c>
      <c r="B985" s="89" t="s">
        <v>478</v>
      </c>
      <c r="C985" s="89">
        <v>2019</v>
      </c>
      <c r="D985" s="89">
        <v>4</v>
      </c>
      <c r="E985" s="91">
        <v>3669795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1:30" x14ac:dyDescent="0.2">
      <c r="A986" s="89">
        <v>1138</v>
      </c>
      <c r="B986" s="89" t="s">
        <v>478</v>
      </c>
      <c r="C986" s="89">
        <v>2019</v>
      </c>
      <c r="D986" s="89">
        <v>5</v>
      </c>
      <c r="E986" s="91">
        <v>332</v>
      </c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1:30" x14ac:dyDescent="0.2">
      <c r="A987" s="89">
        <v>1138</v>
      </c>
      <c r="B987" s="89" t="s">
        <v>478</v>
      </c>
      <c r="C987" s="89">
        <v>2019</v>
      </c>
      <c r="D987" s="89">
        <v>6</v>
      </c>
      <c r="E987" s="91">
        <v>327</v>
      </c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1:30" x14ac:dyDescent="0.2">
      <c r="A988" s="89">
        <v>1138</v>
      </c>
      <c r="B988" s="89" t="s">
        <v>478</v>
      </c>
      <c r="C988" s="89">
        <v>2019</v>
      </c>
      <c r="D988" s="89">
        <v>7</v>
      </c>
      <c r="E988" s="91">
        <v>227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1:30" x14ac:dyDescent="0.2">
      <c r="A989" s="89">
        <v>1138</v>
      </c>
      <c r="B989" s="89" t="s">
        <v>478</v>
      </c>
      <c r="C989" s="89">
        <v>2019</v>
      </c>
      <c r="D989" s="89">
        <v>8</v>
      </c>
      <c r="E989" s="91">
        <v>331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1:30" x14ac:dyDescent="0.2">
      <c r="A990" s="89">
        <v>1138</v>
      </c>
      <c r="B990" s="89" t="s">
        <v>478</v>
      </c>
      <c r="C990" s="89">
        <v>2019</v>
      </c>
      <c r="D990" s="89">
        <v>9</v>
      </c>
      <c r="E990" s="91">
        <v>266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1:30" x14ac:dyDescent="0.2">
      <c r="A991" s="89">
        <v>1138</v>
      </c>
      <c r="B991" s="89" t="s">
        <v>478</v>
      </c>
      <c r="C991" s="89">
        <v>2019</v>
      </c>
      <c r="D991" s="89">
        <v>10</v>
      </c>
      <c r="E991" s="91">
        <v>197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1:30" x14ac:dyDescent="0.2">
      <c r="A992" s="89">
        <v>1138</v>
      </c>
      <c r="B992" s="89" t="s">
        <v>478</v>
      </c>
      <c r="C992" s="89">
        <v>2019</v>
      </c>
      <c r="D992" s="89">
        <v>11</v>
      </c>
      <c r="E992" s="91">
        <v>194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x14ac:dyDescent="0.2">
      <c r="A993" s="89">
        <v>1138</v>
      </c>
      <c r="B993" s="89" t="s">
        <v>478</v>
      </c>
      <c r="C993" s="89">
        <v>2019</v>
      </c>
      <c r="D993" s="89">
        <v>12</v>
      </c>
      <c r="E993" s="91">
        <v>184</v>
      </c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x14ac:dyDescent="0.2">
      <c r="A994" s="89">
        <v>1138</v>
      </c>
      <c r="B994" s="89" t="s">
        <v>478</v>
      </c>
      <c r="C994" s="89">
        <v>2020</v>
      </c>
      <c r="D994" s="89">
        <v>1</v>
      </c>
      <c r="E994" s="91">
        <v>178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x14ac:dyDescent="0.2">
      <c r="A995" s="89">
        <v>1138</v>
      </c>
      <c r="B995" s="89" t="s">
        <v>478</v>
      </c>
      <c r="C995" s="89">
        <v>2020</v>
      </c>
      <c r="D995" s="89">
        <v>2</v>
      </c>
      <c r="E995" s="91">
        <v>140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x14ac:dyDescent="0.2">
      <c r="A996" s="89">
        <v>1138</v>
      </c>
      <c r="B996" s="89" t="s">
        <v>478</v>
      </c>
      <c r="C996" s="89">
        <v>2020</v>
      </c>
      <c r="D996" s="89">
        <v>3</v>
      </c>
      <c r="E996" s="91">
        <v>326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x14ac:dyDescent="0.2">
      <c r="A997" s="89">
        <v>1138</v>
      </c>
      <c r="B997" s="89" t="s">
        <v>478</v>
      </c>
      <c r="C997" s="89">
        <v>2020</v>
      </c>
      <c r="D997" s="89">
        <v>4</v>
      </c>
      <c r="E997" s="91">
        <v>273</v>
      </c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x14ac:dyDescent="0.2">
      <c r="A998" s="89">
        <v>1138</v>
      </c>
      <c r="B998" s="89" t="s">
        <v>478</v>
      </c>
      <c r="C998" s="89">
        <v>2020</v>
      </c>
      <c r="D998" s="89">
        <v>5</v>
      </c>
      <c r="E998" s="91">
        <v>205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x14ac:dyDescent="0.2">
      <c r="A999" s="89">
        <v>1142</v>
      </c>
      <c r="B999" s="89" t="s">
        <v>631</v>
      </c>
      <c r="C999" s="89">
        <v>2019</v>
      </c>
      <c r="D999" s="89">
        <v>3</v>
      </c>
      <c r="E999" s="91">
        <v>69287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x14ac:dyDescent="0.2">
      <c r="A1000" s="89">
        <v>1142</v>
      </c>
      <c r="B1000" s="89" t="s">
        <v>631</v>
      </c>
      <c r="C1000" s="89">
        <v>2019</v>
      </c>
      <c r="D1000" s="89">
        <v>4</v>
      </c>
      <c r="E1000" s="91">
        <v>83324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x14ac:dyDescent="0.2">
      <c r="A1001" s="89">
        <v>1142</v>
      </c>
      <c r="B1001" s="89" t="s">
        <v>631</v>
      </c>
      <c r="C1001" s="89">
        <v>2019</v>
      </c>
      <c r="D1001" s="89">
        <v>5</v>
      </c>
      <c r="E1001" s="91">
        <v>104042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x14ac:dyDescent="0.2">
      <c r="A1002" s="89">
        <v>1142</v>
      </c>
      <c r="B1002" s="89" t="s">
        <v>631</v>
      </c>
      <c r="C1002" s="89">
        <v>2019</v>
      </c>
      <c r="D1002" s="89">
        <v>6</v>
      </c>
      <c r="E1002" s="91">
        <v>154959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x14ac:dyDescent="0.2">
      <c r="A1003" s="89">
        <v>1142</v>
      </c>
      <c r="B1003" s="89" t="s">
        <v>631</v>
      </c>
      <c r="C1003" s="89">
        <v>2019</v>
      </c>
      <c r="D1003" s="89">
        <v>7</v>
      </c>
      <c r="E1003" s="91">
        <v>129768</v>
      </c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x14ac:dyDescent="0.2">
      <c r="A1004" s="89">
        <v>1142</v>
      </c>
      <c r="B1004" s="89" t="s">
        <v>631</v>
      </c>
      <c r="C1004" s="89">
        <v>2019</v>
      </c>
      <c r="D1004" s="89">
        <v>8</v>
      </c>
      <c r="E1004" s="91">
        <v>91064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x14ac:dyDescent="0.2">
      <c r="A1005" s="89">
        <v>1142</v>
      </c>
      <c r="B1005" s="89" t="s">
        <v>631</v>
      </c>
      <c r="C1005" s="89">
        <v>2019</v>
      </c>
      <c r="D1005" s="89">
        <v>9</v>
      </c>
      <c r="E1005" s="91">
        <v>72697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x14ac:dyDescent="0.2">
      <c r="A1006" s="89">
        <v>1142</v>
      </c>
      <c r="B1006" s="89" t="s">
        <v>631</v>
      </c>
      <c r="C1006" s="89">
        <v>2019</v>
      </c>
      <c r="D1006" s="89">
        <v>10</v>
      </c>
      <c r="E1006" s="91">
        <v>73087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x14ac:dyDescent="0.2">
      <c r="A1007" s="89">
        <v>1142</v>
      </c>
      <c r="B1007" s="89" t="s">
        <v>631</v>
      </c>
      <c r="C1007" s="89">
        <v>2019</v>
      </c>
      <c r="D1007" s="89">
        <v>11</v>
      </c>
      <c r="E1007" s="91">
        <v>49226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x14ac:dyDescent="0.2">
      <c r="A1008" s="89">
        <v>1142</v>
      </c>
      <c r="B1008" s="89" t="s">
        <v>631</v>
      </c>
      <c r="C1008" s="89">
        <v>2019</v>
      </c>
      <c r="D1008" s="89">
        <v>12</v>
      </c>
      <c r="E1008" s="91">
        <v>67225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x14ac:dyDescent="0.2">
      <c r="A1009" s="89">
        <v>1142</v>
      </c>
      <c r="B1009" s="89" t="s">
        <v>631</v>
      </c>
      <c r="C1009" s="89">
        <v>2020</v>
      </c>
      <c r="D1009" s="89">
        <v>1</v>
      </c>
      <c r="E1009" s="91">
        <v>55794</v>
      </c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x14ac:dyDescent="0.2">
      <c r="A1010" s="89">
        <v>1142</v>
      </c>
      <c r="B1010" s="89" t="s">
        <v>631</v>
      </c>
      <c r="C1010" s="89">
        <v>2020</v>
      </c>
      <c r="D1010" s="89">
        <v>2</v>
      </c>
      <c r="E1010" s="91">
        <v>53382</v>
      </c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x14ac:dyDescent="0.2">
      <c r="A1011" s="89">
        <v>1142</v>
      </c>
      <c r="B1011" s="89" t="s">
        <v>631</v>
      </c>
      <c r="C1011" s="89">
        <v>2020</v>
      </c>
      <c r="D1011" s="89">
        <v>3</v>
      </c>
      <c r="E1011" s="91">
        <v>46723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x14ac:dyDescent="0.2">
      <c r="A1012" s="89">
        <v>1142</v>
      </c>
      <c r="B1012" s="89" t="s">
        <v>631</v>
      </c>
      <c r="C1012" s="89">
        <v>2020</v>
      </c>
      <c r="D1012" s="89">
        <v>4</v>
      </c>
      <c r="E1012" s="91">
        <v>78309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x14ac:dyDescent="0.2">
      <c r="A1013" s="89">
        <v>1142</v>
      </c>
      <c r="B1013" s="89" t="s">
        <v>631</v>
      </c>
      <c r="C1013" s="89">
        <v>2020</v>
      </c>
      <c r="D1013" s="89">
        <v>5</v>
      </c>
      <c r="E1013" s="91">
        <v>93498</v>
      </c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x14ac:dyDescent="0.2">
      <c r="A1014" s="89">
        <v>1142</v>
      </c>
      <c r="B1014" s="89" t="s">
        <v>631</v>
      </c>
      <c r="C1014" s="89">
        <v>2020</v>
      </c>
      <c r="D1014" s="89">
        <v>6</v>
      </c>
      <c r="E1014" s="91">
        <v>3046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x14ac:dyDescent="0.2">
      <c r="A1015" s="89">
        <v>1143</v>
      </c>
      <c r="B1015" s="89" t="s">
        <v>76</v>
      </c>
      <c r="C1015" s="89">
        <v>2019</v>
      </c>
      <c r="D1015" s="89">
        <v>6</v>
      </c>
      <c r="E1015" s="91">
        <v>2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x14ac:dyDescent="0.2">
      <c r="A1016" s="89">
        <v>1143</v>
      </c>
      <c r="B1016" s="89" t="s">
        <v>76</v>
      </c>
      <c r="C1016" s="89">
        <v>2019</v>
      </c>
      <c r="D1016" s="89">
        <v>10</v>
      </c>
      <c r="E1016" s="91">
        <v>2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x14ac:dyDescent="0.2">
      <c r="A1017" s="89">
        <v>1143</v>
      </c>
      <c r="B1017" s="89" t="s">
        <v>76</v>
      </c>
      <c r="C1017" s="89">
        <v>2020</v>
      </c>
      <c r="D1017" s="89">
        <v>2</v>
      </c>
      <c r="E1017" s="91">
        <v>7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x14ac:dyDescent="0.2">
      <c r="A1018" s="89">
        <v>1143</v>
      </c>
      <c r="B1018" s="89" t="s">
        <v>76</v>
      </c>
      <c r="C1018" s="89">
        <v>2020</v>
      </c>
      <c r="D1018" s="89">
        <v>3</v>
      </c>
      <c r="E1018" s="91">
        <v>4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x14ac:dyDescent="0.2">
      <c r="A1019" s="89">
        <v>1145</v>
      </c>
      <c r="B1019" s="89" t="s">
        <v>695</v>
      </c>
      <c r="C1019" s="89">
        <v>2019</v>
      </c>
      <c r="D1019" s="89">
        <v>3</v>
      </c>
      <c r="E1019" s="91">
        <v>36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x14ac:dyDescent="0.2">
      <c r="A1020" s="89">
        <v>1145</v>
      </c>
      <c r="B1020" s="89" t="s">
        <v>695</v>
      </c>
      <c r="C1020" s="89">
        <v>2019</v>
      </c>
      <c r="D1020" s="89">
        <v>4</v>
      </c>
      <c r="E1020" s="91">
        <v>15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x14ac:dyDescent="0.2">
      <c r="A1021" s="89">
        <v>1145</v>
      </c>
      <c r="B1021" s="89" t="s">
        <v>695</v>
      </c>
      <c r="C1021" s="89">
        <v>2019</v>
      </c>
      <c r="D1021" s="89">
        <v>5</v>
      </c>
      <c r="E1021" s="91">
        <v>35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x14ac:dyDescent="0.2">
      <c r="A1022" s="89">
        <v>1145</v>
      </c>
      <c r="B1022" s="89" t="s">
        <v>695</v>
      </c>
      <c r="C1022" s="89">
        <v>2019</v>
      </c>
      <c r="D1022" s="89">
        <v>6</v>
      </c>
      <c r="E1022" s="91">
        <v>47</v>
      </c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x14ac:dyDescent="0.2">
      <c r="A1023" s="89">
        <v>1145</v>
      </c>
      <c r="B1023" s="89" t="s">
        <v>695</v>
      </c>
      <c r="C1023" s="89">
        <v>2019</v>
      </c>
      <c r="D1023" s="89">
        <v>7</v>
      </c>
      <c r="E1023" s="91">
        <v>22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x14ac:dyDescent="0.2">
      <c r="A1024" s="89">
        <v>1145</v>
      </c>
      <c r="B1024" s="89" t="s">
        <v>695</v>
      </c>
      <c r="C1024" s="89">
        <v>2019</v>
      </c>
      <c r="D1024" s="89">
        <v>8</v>
      </c>
      <c r="E1024" s="91">
        <v>10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x14ac:dyDescent="0.2">
      <c r="A1025" s="89">
        <v>1145</v>
      </c>
      <c r="B1025" s="89" t="s">
        <v>695</v>
      </c>
      <c r="C1025" s="89">
        <v>2019</v>
      </c>
      <c r="D1025" s="89">
        <v>9</v>
      </c>
      <c r="E1025" s="91">
        <v>24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x14ac:dyDescent="0.2">
      <c r="A1026" s="89">
        <v>1145</v>
      </c>
      <c r="B1026" s="89" t="s">
        <v>695</v>
      </c>
      <c r="C1026" s="89">
        <v>2019</v>
      </c>
      <c r="D1026" s="89">
        <v>10</v>
      </c>
      <c r="E1026" s="91">
        <v>18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x14ac:dyDescent="0.2">
      <c r="A1027" s="89">
        <v>1145</v>
      </c>
      <c r="B1027" s="89" t="s">
        <v>695</v>
      </c>
      <c r="C1027" s="89">
        <v>2019</v>
      </c>
      <c r="D1027" s="89">
        <v>11</v>
      </c>
      <c r="E1027" s="91">
        <v>28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x14ac:dyDescent="0.2">
      <c r="A1028" s="89">
        <v>1145</v>
      </c>
      <c r="B1028" s="89" t="s">
        <v>695</v>
      </c>
      <c r="C1028" s="89">
        <v>2019</v>
      </c>
      <c r="D1028" s="89">
        <v>12</v>
      </c>
      <c r="E1028" s="91">
        <v>31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x14ac:dyDescent="0.2">
      <c r="A1029" s="89">
        <v>1145</v>
      </c>
      <c r="B1029" s="89" t="s">
        <v>695</v>
      </c>
      <c r="C1029" s="89">
        <v>2020</v>
      </c>
      <c r="D1029" s="89">
        <v>1</v>
      </c>
      <c r="E1029" s="91">
        <v>15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x14ac:dyDescent="0.2">
      <c r="A1030" s="89">
        <v>1145</v>
      </c>
      <c r="B1030" s="89" t="s">
        <v>695</v>
      </c>
      <c r="C1030" s="89">
        <v>2020</v>
      </c>
      <c r="D1030" s="89">
        <v>2</v>
      </c>
      <c r="E1030" s="91">
        <v>30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x14ac:dyDescent="0.2">
      <c r="A1031" s="89">
        <v>1145</v>
      </c>
      <c r="B1031" s="89" t="s">
        <v>695</v>
      </c>
      <c r="C1031" s="89">
        <v>2020</v>
      </c>
      <c r="D1031" s="89">
        <v>3</v>
      </c>
      <c r="E1031" s="91">
        <v>39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x14ac:dyDescent="0.2">
      <c r="A1032" s="89">
        <v>1145</v>
      </c>
      <c r="B1032" s="89" t="s">
        <v>695</v>
      </c>
      <c r="C1032" s="89">
        <v>2020</v>
      </c>
      <c r="D1032" s="89">
        <v>4</v>
      </c>
      <c r="E1032" s="91">
        <v>27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x14ac:dyDescent="0.2">
      <c r="A1033" s="89">
        <v>1145</v>
      </c>
      <c r="B1033" s="89" t="s">
        <v>695</v>
      </c>
      <c r="C1033" s="89">
        <v>2020</v>
      </c>
      <c r="D1033" s="89">
        <v>5</v>
      </c>
      <c r="E1033" s="91">
        <v>3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x14ac:dyDescent="0.2">
      <c r="A1034" s="89">
        <v>1147</v>
      </c>
      <c r="B1034" s="89" t="s">
        <v>435</v>
      </c>
      <c r="C1034" s="89">
        <v>2019</v>
      </c>
      <c r="D1034" s="89">
        <v>12</v>
      </c>
      <c r="E1034" s="91">
        <v>1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x14ac:dyDescent="0.2">
      <c r="A1035" s="89">
        <v>1147</v>
      </c>
      <c r="B1035" s="89" t="s">
        <v>435</v>
      </c>
      <c r="C1035" s="89">
        <v>2020</v>
      </c>
      <c r="D1035" s="89">
        <v>1</v>
      </c>
      <c r="E1035" s="91">
        <v>1</v>
      </c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x14ac:dyDescent="0.2">
      <c r="A1036" s="89">
        <v>1148</v>
      </c>
      <c r="B1036" s="89" t="s">
        <v>286</v>
      </c>
      <c r="C1036" s="89">
        <v>2019</v>
      </c>
      <c r="D1036" s="89">
        <v>3</v>
      </c>
      <c r="E1036" s="91">
        <v>15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x14ac:dyDescent="0.2">
      <c r="A1037" s="89">
        <v>1148</v>
      </c>
      <c r="B1037" s="89" t="s">
        <v>286</v>
      </c>
      <c r="C1037" s="89">
        <v>2019</v>
      </c>
      <c r="D1037" s="89">
        <v>4</v>
      </c>
      <c r="E1037" s="91">
        <v>17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x14ac:dyDescent="0.2">
      <c r="A1038" s="89">
        <v>1148</v>
      </c>
      <c r="B1038" s="89" t="s">
        <v>286</v>
      </c>
      <c r="C1038" s="89">
        <v>2019</v>
      </c>
      <c r="D1038" s="89">
        <v>5</v>
      </c>
      <c r="E1038" s="91">
        <v>13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x14ac:dyDescent="0.2">
      <c r="A1039" s="89">
        <v>1148</v>
      </c>
      <c r="B1039" s="89" t="s">
        <v>286</v>
      </c>
      <c r="C1039" s="89">
        <v>2019</v>
      </c>
      <c r="D1039" s="89">
        <v>6</v>
      </c>
      <c r="E1039" s="91">
        <v>19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x14ac:dyDescent="0.2">
      <c r="A1040" s="89">
        <v>1148</v>
      </c>
      <c r="B1040" s="89" t="s">
        <v>286</v>
      </c>
      <c r="C1040" s="89">
        <v>2019</v>
      </c>
      <c r="D1040" s="89">
        <v>7</v>
      </c>
      <c r="E1040" s="91">
        <v>21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x14ac:dyDescent="0.2">
      <c r="A1041" s="89">
        <v>1148</v>
      </c>
      <c r="B1041" s="89" t="s">
        <v>286</v>
      </c>
      <c r="C1041" s="89">
        <v>2019</v>
      </c>
      <c r="D1041" s="89">
        <v>8</v>
      </c>
      <c r="E1041" s="91">
        <v>7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x14ac:dyDescent="0.2">
      <c r="A1042" s="89">
        <v>1148</v>
      </c>
      <c r="B1042" s="89" t="s">
        <v>286</v>
      </c>
      <c r="C1042" s="89">
        <v>2019</v>
      </c>
      <c r="D1042" s="89">
        <v>9</v>
      </c>
      <c r="E1042" s="91">
        <v>5</v>
      </c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x14ac:dyDescent="0.2">
      <c r="A1043" s="89">
        <v>1148</v>
      </c>
      <c r="B1043" s="89" t="s">
        <v>286</v>
      </c>
      <c r="C1043" s="89">
        <v>2019</v>
      </c>
      <c r="D1043" s="89">
        <v>10</v>
      </c>
      <c r="E1043" s="91">
        <v>17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x14ac:dyDescent="0.2">
      <c r="A1044" s="89">
        <v>1148</v>
      </c>
      <c r="B1044" s="89" t="s">
        <v>286</v>
      </c>
      <c r="C1044" s="89">
        <v>2019</v>
      </c>
      <c r="D1044" s="89">
        <v>11</v>
      </c>
      <c r="E1044" s="91">
        <v>29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x14ac:dyDescent="0.2">
      <c r="A1045" s="89">
        <v>1148</v>
      </c>
      <c r="B1045" s="89" t="s">
        <v>286</v>
      </c>
      <c r="C1045" s="89">
        <v>2019</v>
      </c>
      <c r="D1045" s="89">
        <v>12</v>
      </c>
      <c r="E1045" s="91">
        <v>22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x14ac:dyDescent="0.2">
      <c r="A1046" s="89">
        <v>1148</v>
      </c>
      <c r="B1046" s="89" t="s">
        <v>286</v>
      </c>
      <c r="C1046" s="89">
        <v>2020</v>
      </c>
      <c r="D1046" s="89">
        <v>1</v>
      </c>
      <c r="E1046" s="91">
        <v>11</v>
      </c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x14ac:dyDescent="0.2">
      <c r="A1047" s="89">
        <v>1148</v>
      </c>
      <c r="B1047" s="89" t="s">
        <v>286</v>
      </c>
      <c r="C1047" s="89">
        <v>2020</v>
      </c>
      <c r="D1047" s="89">
        <v>2</v>
      </c>
      <c r="E1047" s="91">
        <v>29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x14ac:dyDescent="0.2">
      <c r="A1048" s="89">
        <v>1148</v>
      </c>
      <c r="B1048" s="89" t="s">
        <v>286</v>
      </c>
      <c r="C1048" s="89">
        <v>2020</v>
      </c>
      <c r="D1048" s="89">
        <v>3</v>
      </c>
      <c r="E1048" s="91">
        <v>14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x14ac:dyDescent="0.2">
      <c r="A1049" s="89">
        <v>1148</v>
      </c>
      <c r="B1049" s="89" t="s">
        <v>286</v>
      </c>
      <c r="C1049" s="89">
        <v>2020</v>
      </c>
      <c r="D1049" s="89">
        <v>4</v>
      </c>
      <c r="E1049" s="91">
        <v>18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x14ac:dyDescent="0.2">
      <c r="A1050" s="89">
        <v>1148</v>
      </c>
      <c r="B1050" s="89" t="s">
        <v>286</v>
      </c>
      <c r="C1050" s="89">
        <v>2020</v>
      </c>
      <c r="D1050" s="89">
        <v>5</v>
      </c>
      <c r="E1050" s="91">
        <v>6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x14ac:dyDescent="0.2">
      <c r="A1051" s="89">
        <v>1148</v>
      </c>
      <c r="B1051" s="89" t="s">
        <v>286</v>
      </c>
      <c r="C1051" s="89">
        <v>2020</v>
      </c>
      <c r="D1051" s="89">
        <v>6</v>
      </c>
      <c r="E1051" s="91">
        <v>2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x14ac:dyDescent="0.2">
      <c r="A1052" s="89">
        <v>1150</v>
      </c>
      <c r="B1052" s="89" t="s">
        <v>304</v>
      </c>
      <c r="C1052" s="89">
        <v>2019</v>
      </c>
      <c r="D1052" s="89">
        <v>3</v>
      </c>
      <c r="E1052" s="91">
        <v>2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x14ac:dyDescent="0.2">
      <c r="A1053" s="89">
        <v>1153</v>
      </c>
      <c r="B1053" s="89" t="s">
        <v>116</v>
      </c>
      <c r="C1053" s="89">
        <v>2019</v>
      </c>
      <c r="D1053" s="89">
        <v>3</v>
      </c>
      <c r="E1053" s="91">
        <v>10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x14ac:dyDescent="0.2">
      <c r="A1054" s="89">
        <v>1153</v>
      </c>
      <c r="B1054" s="89" t="s">
        <v>116</v>
      </c>
      <c r="C1054" s="89">
        <v>2019</v>
      </c>
      <c r="D1054" s="89">
        <v>4</v>
      </c>
      <c r="E1054" s="91">
        <v>16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x14ac:dyDescent="0.2">
      <c r="A1055" s="89">
        <v>1153</v>
      </c>
      <c r="B1055" s="89" t="s">
        <v>116</v>
      </c>
      <c r="C1055" s="89">
        <v>2019</v>
      </c>
      <c r="D1055" s="89">
        <v>5</v>
      </c>
      <c r="E1055" s="91">
        <v>8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x14ac:dyDescent="0.2">
      <c r="A1056" s="89">
        <v>1153</v>
      </c>
      <c r="B1056" s="89" t="s">
        <v>116</v>
      </c>
      <c r="C1056" s="89">
        <v>2019</v>
      </c>
      <c r="D1056" s="89">
        <v>6</v>
      </c>
      <c r="E1056" s="91">
        <v>9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x14ac:dyDescent="0.2">
      <c r="A1057" s="89">
        <v>1153</v>
      </c>
      <c r="B1057" s="89" t="s">
        <v>116</v>
      </c>
      <c r="C1057" s="89">
        <v>2019</v>
      </c>
      <c r="D1057" s="89">
        <v>7</v>
      </c>
      <c r="E1057" s="91">
        <v>6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x14ac:dyDescent="0.2">
      <c r="A1058" s="89">
        <v>1153</v>
      </c>
      <c r="B1058" s="89" t="s">
        <v>116</v>
      </c>
      <c r="C1058" s="89">
        <v>2019</v>
      </c>
      <c r="D1058" s="89">
        <v>8</v>
      </c>
      <c r="E1058" s="91">
        <v>4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x14ac:dyDescent="0.2">
      <c r="A1059" s="89">
        <v>1153</v>
      </c>
      <c r="B1059" s="89" t="s">
        <v>116</v>
      </c>
      <c r="C1059" s="89">
        <v>2019</v>
      </c>
      <c r="D1059" s="89">
        <v>9</v>
      </c>
      <c r="E1059" s="91">
        <v>14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x14ac:dyDescent="0.2">
      <c r="A1060" s="89">
        <v>1153</v>
      </c>
      <c r="B1060" s="89" t="s">
        <v>116</v>
      </c>
      <c r="C1060" s="89">
        <v>2019</v>
      </c>
      <c r="D1060" s="89">
        <v>10</v>
      </c>
      <c r="E1060" s="91">
        <v>2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x14ac:dyDescent="0.2">
      <c r="A1061" s="89">
        <v>1153</v>
      </c>
      <c r="B1061" s="89" t="s">
        <v>116</v>
      </c>
      <c r="C1061" s="89">
        <v>2019</v>
      </c>
      <c r="D1061" s="89">
        <v>11</v>
      </c>
      <c r="E1061" s="91">
        <v>4</v>
      </c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x14ac:dyDescent="0.2">
      <c r="A1062" s="89">
        <v>1153</v>
      </c>
      <c r="B1062" s="89" t="s">
        <v>116</v>
      </c>
      <c r="C1062" s="89">
        <v>2019</v>
      </c>
      <c r="D1062" s="89">
        <v>12</v>
      </c>
      <c r="E1062" s="91">
        <v>2</v>
      </c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x14ac:dyDescent="0.2">
      <c r="A1063" s="89">
        <v>1153</v>
      </c>
      <c r="B1063" s="89" t="s">
        <v>116</v>
      </c>
      <c r="C1063" s="89">
        <v>2020</v>
      </c>
      <c r="D1063" s="89">
        <v>1</v>
      </c>
      <c r="E1063" s="91">
        <v>4</v>
      </c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x14ac:dyDescent="0.2">
      <c r="A1064" s="89">
        <v>1153</v>
      </c>
      <c r="B1064" s="89" t="s">
        <v>116</v>
      </c>
      <c r="C1064" s="89">
        <v>2020</v>
      </c>
      <c r="D1064" s="89">
        <v>2</v>
      </c>
      <c r="E1064" s="91">
        <v>14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x14ac:dyDescent="0.2">
      <c r="A1065" s="89">
        <v>1153</v>
      </c>
      <c r="B1065" s="89" t="s">
        <v>116</v>
      </c>
      <c r="C1065" s="89">
        <v>2020</v>
      </c>
      <c r="D1065" s="89">
        <v>3</v>
      </c>
      <c r="E1065" s="91">
        <v>3</v>
      </c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x14ac:dyDescent="0.2">
      <c r="A1066" s="89">
        <v>1153</v>
      </c>
      <c r="B1066" s="89" t="s">
        <v>116</v>
      </c>
      <c r="C1066" s="89">
        <v>2020</v>
      </c>
      <c r="D1066" s="89">
        <v>4</v>
      </c>
      <c r="E1066" s="91">
        <v>2</v>
      </c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x14ac:dyDescent="0.2">
      <c r="A1067" s="89">
        <v>1153</v>
      </c>
      <c r="B1067" s="89" t="s">
        <v>116</v>
      </c>
      <c r="C1067" s="89">
        <v>2020</v>
      </c>
      <c r="D1067" s="89">
        <v>5</v>
      </c>
      <c r="E1067" s="91">
        <v>2</v>
      </c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x14ac:dyDescent="0.2">
      <c r="A1068" s="89">
        <v>1153</v>
      </c>
      <c r="B1068" s="89" t="s">
        <v>116</v>
      </c>
      <c r="C1068" s="89">
        <v>2020</v>
      </c>
      <c r="D1068" s="89">
        <v>6</v>
      </c>
      <c r="E1068" s="91">
        <v>1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x14ac:dyDescent="0.2">
      <c r="A1069" s="89">
        <v>1155</v>
      </c>
      <c r="B1069" s="89" t="s">
        <v>429</v>
      </c>
      <c r="C1069" s="89">
        <v>2019</v>
      </c>
      <c r="D1069" s="89">
        <v>3</v>
      </c>
      <c r="E1069" s="91">
        <v>1295518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x14ac:dyDescent="0.2">
      <c r="A1070" s="89">
        <v>1155</v>
      </c>
      <c r="B1070" s="89" t="s">
        <v>429</v>
      </c>
      <c r="C1070" s="89">
        <v>2019</v>
      </c>
      <c r="D1070" s="89">
        <v>4</v>
      </c>
      <c r="E1070" s="91">
        <v>1318011</v>
      </c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x14ac:dyDescent="0.2">
      <c r="A1071" s="89">
        <v>1155</v>
      </c>
      <c r="B1071" s="89" t="s">
        <v>429</v>
      </c>
      <c r="C1071" s="89">
        <v>2019</v>
      </c>
      <c r="D1071" s="89">
        <v>5</v>
      </c>
      <c r="E1071" s="91">
        <v>1973168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x14ac:dyDescent="0.2">
      <c r="A1072" s="89">
        <v>1155</v>
      </c>
      <c r="B1072" s="89" t="s">
        <v>429</v>
      </c>
      <c r="C1072" s="89">
        <v>2019</v>
      </c>
      <c r="D1072" s="89">
        <v>6</v>
      </c>
      <c r="E1072" s="91">
        <v>1164979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x14ac:dyDescent="0.2">
      <c r="A1073" s="89">
        <v>1155</v>
      </c>
      <c r="B1073" s="89" t="s">
        <v>429</v>
      </c>
      <c r="C1073" s="89">
        <v>2019</v>
      </c>
      <c r="D1073" s="89">
        <v>7</v>
      </c>
      <c r="E1073" s="91">
        <v>1376542</v>
      </c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x14ac:dyDescent="0.2">
      <c r="A1074" s="89">
        <v>1155</v>
      </c>
      <c r="B1074" s="89" t="s">
        <v>429</v>
      </c>
      <c r="C1074" s="89">
        <v>2019</v>
      </c>
      <c r="D1074" s="89">
        <v>8</v>
      </c>
      <c r="E1074" s="91">
        <v>1323433</v>
      </c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x14ac:dyDescent="0.2">
      <c r="A1075" s="89">
        <v>1155</v>
      </c>
      <c r="B1075" s="89" t="s">
        <v>429</v>
      </c>
      <c r="C1075" s="89">
        <v>2019</v>
      </c>
      <c r="D1075" s="89">
        <v>9</v>
      </c>
      <c r="E1075" s="91">
        <v>1310299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x14ac:dyDescent="0.2">
      <c r="A1076" s="89">
        <v>1155</v>
      </c>
      <c r="B1076" s="89" t="s">
        <v>429</v>
      </c>
      <c r="C1076" s="89">
        <v>2019</v>
      </c>
      <c r="D1076" s="89">
        <v>10</v>
      </c>
      <c r="E1076" s="91">
        <v>1448273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x14ac:dyDescent="0.2">
      <c r="A1077" s="89">
        <v>1155</v>
      </c>
      <c r="B1077" s="89" t="s">
        <v>429</v>
      </c>
      <c r="C1077" s="89">
        <v>2019</v>
      </c>
      <c r="D1077" s="89">
        <v>11</v>
      </c>
      <c r="E1077" s="91">
        <v>1880396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x14ac:dyDescent="0.2">
      <c r="A1078" s="89">
        <v>1155</v>
      </c>
      <c r="B1078" s="89" t="s">
        <v>429</v>
      </c>
      <c r="C1078" s="89">
        <v>2019</v>
      </c>
      <c r="D1078" s="89">
        <v>12</v>
      </c>
      <c r="E1078" s="91">
        <v>1455664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x14ac:dyDescent="0.2">
      <c r="A1079" s="89">
        <v>1155</v>
      </c>
      <c r="B1079" s="89" t="s">
        <v>429</v>
      </c>
      <c r="C1079" s="89">
        <v>2020</v>
      </c>
      <c r="D1079" s="89">
        <v>1</v>
      </c>
      <c r="E1079" s="91">
        <v>1256400</v>
      </c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x14ac:dyDescent="0.2">
      <c r="A1080" s="89">
        <v>1155</v>
      </c>
      <c r="B1080" s="89" t="s">
        <v>429</v>
      </c>
      <c r="C1080" s="89">
        <v>2020</v>
      </c>
      <c r="D1080" s="89">
        <v>2</v>
      </c>
      <c r="E1080" s="91">
        <v>188928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x14ac:dyDescent="0.2">
      <c r="A1081" s="89">
        <v>1155</v>
      </c>
      <c r="B1081" s="89" t="s">
        <v>429</v>
      </c>
      <c r="C1081" s="89">
        <v>2020</v>
      </c>
      <c r="D1081" s="89">
        <v>3</v>
      </c>
      <c r="E1081" s="91">
        <v>235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x14ac:dyDescent="0.2">
      <c r="A1082" s="89">
        <v>1155</v>
      </c>
      <c r="B1082" s="89" t="s">
        <v>429</v>
      </c>
      <c r="C1082" s="89">
        <v>2020</v>
      </c>
      <c r="D1082" s="89">
        <v>4</v>
      </c>
      <c r="E1082" s="91">
        <v>58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x14ac:dyDescent="0.2">
      <c r="A1083" s="89">
        <v>1155</v>
      </c>
      <c r="B1083" s="89" t="s">
        <v>429</v>
      </c>
      <c r="C1083" s="89">
        <v>2020</v>
      </c>
      <c r="D1083" s="89">
        <v>5</v>
      </c>
      <c r="E1083" s="91">
        <v>33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x14ac:dyDescent="0.2">
      <c r="A1084" s="89">
        <v>1156</v>
      </c>
      <c r="B1084" s="89" t="s">
        <v>696</v>
      </c>
      <c r="C1084" s="89">
        <v>2019</v>
      </c>
      <c r="D1084" s="89">
        <v>3</v>
      </c>
      <c r="E1084" s="91">
        <v>4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x14ac:dyDescent="0.2">
      <c r="A1085" s="89">
        <v>1156</v>
      </c>
      <c r="B1085" s="89" t="s">
        <v>696</v>
      </c>
      <c r="C1085" s="89">
        <v>2019</v>
      </c>
      <c r="D1085" s="89">
        <v>4</v>
      </c>
      <c r="E1085" s="91">
        <v>1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x14ac:dyDescent="0.2">
      <c r="A1086" s="89">
        <v>1156</v>
      </c>
      <c r="B1086" s="89" t="s">
        <v>696</v>
      </c>
      <c r="C1086" s="89">
        <v>2019</v>
      </c>
      <c r="D1086" s="89">
        <v>5</v>
      </c>
      <c r="E1086" s="91">
        <v>8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x14ac:dyDescent="0.2">
      <c r="A1087" s="89">
        <v>1156</v>
      </c>
      <c r="B1087" s="89" t="s">
        <v>696</v>
      </c>
      <c r="C1087" s="89">
        <v>2019</v>
      </c>
      <c r="D1087" s="89">
        <v>6</v>
      </c>
      <c r="E1087" s="91">
        <v>3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x14ac:dyDescent="0.2">
      <c r="A1088" s="89">
        <v>1156</v>
      </c>
      <c r="B1088" s="89" t="s">
        <v>696</v>
      </c>
      <c r="C1088" s="89">
        <v>2019</v>
      </c>
      <c r="D1088" s="89">
        <v>7</v>
      </c>
      <c r="E1088" s="91">
        <v>6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x14ac:dyDescent="0.2">
      <c r="A1089" s="89">
        <v>1156</v>
      </c>
      <c r="B1089" s="89" t="s">
        <v>696</v>
      </c>
      <c r="C1089" s="89">
        <v>2019</v>
      </c>
      <c r="D1089" s="89">
        <v>8</v>
      </c>
      <c r="E1089" s="91">
        <v>3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x14ac:dyDescent="0.2">
      <c r="A1090" s="89">
        <v>1156</v>
      </c>
      <c r="B1090" s="89" t="s">
        <v>696</v>
      </c>
      <c r="C1090" s="89">
        <v>2019</v>
      </c>
      <c r="D1090" s="89">
        <v>9</v>
      </c>
      <c r="E1090" s="91">
        <v>3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x14ac:dyDescent="0.2">
      <c r="A1091" s="89">
        <v>1156</v>
      </c>
      <c r="B1091" s="89" t="s">
        <v>696</v>
      </c>
      <c r="C1091" s="89">
        <v>2019</v>
      </c>
      <c r="D1091" s="89">
        <v>11</v>
      </c>
      <c r="E1091" s="91">
        <v>2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x14ac:dyDescent="0.2">
      <c r="A1092" s="89">
        <v>1156</v>
      </c>
      <c r="B1092" s="89" t="s">
        <v>696</v>
      </c>
      <c r="C1092" s="89">
        <v>2020</v>
      </c>
      <c r="D1092" s="89">
        <v>4</v>
      </c>
      <c r="E1092" s="91">
        <v>1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x14ac:dyDescent="0.2">
      <c r="A1093" s="89">
        <v>1156</v>
      </c>
      <c r="B1093" s="89" t="s">
        <v>696</v>
      </c>
      <c r="C1093" s="89">
        <v>2020</v>
      </c>
      <c r="D1093" s="89">
        <v>5</v>
      </c>
      <c r="E1093" s="91">
        <v>3</v>
      </c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x14ac:dyDescent="0.2">
      <c r="A1094" s="89">
        <v>1157</v>
      </c>
      <c r="B1094" s="89" t="s">
        <v>219</v>
      </c>
      <c r="C1094" s="89">
        <v>2019</v>
      </c>
      <c r="D1094" s="89">
        <v>3</v>
      </c>
      <c r="E1094" s="91">
        <v>18404632</v>
      </c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x14ac:dyDescent="0.2">
      <c r="A1095" s="89">
        <v>1157</v>
      </c>
      <c r="B1095" s="89" t="s">
        <v>219</v>
      </c>
      <c r="C1095" s="89">
        <v>2019</v>
      </c>
      <c r="D1095" s="89">
        <v>4</v>
      </c>
      <c r="E1095" s="91">
        <v>17923297</v>
      </c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x14ac:dyDescent="0.2">
      <c r="A1096" s="89">
        <v>1157</v>
      </c>
      <c r="B1096" s="89" t="s">
        <v>219</v>
      </c>
      <c r="C1096" s="89">
        <v>2019</v>
      </c>
      <c r="D1096" s="89">
        <v>5</v>
      </c>
      <c r="E1096" s="91">
        <v>28705392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x14ac:dyDescent="0.2">
      <c r="A1097" s="89">
        <v>1157</v>
      </c>
      <c r="B1097" s="89" t="s">
        <v>219</v>
      </c>
      <c r="C1097" s="89">
        <v>2019</v>
      </c>
      <c r="D1097" s="89">
        <v>6</v>
      </c>
      <c r="E1097" s="91">
        <v>35332632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x14ac:dyDescent="0.2">
      <c r="A1098" s="89">
        <v>1157</v>
      </c>
      <c r="B1098" s="89" t="s">
        <v>219</v>
      </c>
      <c r="C1098" s="89">
        <v>2019</v>
      </c>
      <c r="D1098" s="89">
        <v>7</v>
      </c>
      <c r="E1098" s="91">
        <v>37135331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x14ac:dyDescent="0.2">
      <c r="A1099" s="89">
        <v>1157</v>
      </c>
      <c r="B1099" s="89" t="s">
        <v>219</v>
      </c>
      <c r="C1099" s="89">
        <v>2019</v>
      </c>
      <c r="D1099" s="89">
        <v>8</v>
      </c>
      <c r="E1099" s="91">
        <v>25743510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x14ac:dyDescent="0.2">
      <c r="A1100" s="89">
        <v>1157</v>
      </c>
      <c r="B1100" s="89" t="s">
        <v>219</v>
      </c>
      <c r="C1100" s="89">
        <v>2019</v>
      </c>
      <c r="D1100" s="89">
        <v>9</v>
      </c>
      <c r="E1100" s="91">
        <v>23331016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x14ac:dyDescent="0.2">
      <c r="A1101" s="89">
        <v>1157</v>
      </c>
      <c r="B1101" s="89" t="s">
        <v>219</v>
      </c>
      <c r="C1101" s="89">
        <v>2019</v>
      </c>
      <c r="D1101" s="89">
        <v>10</v>
      </c>
      <c r="E1101" s="91">
        <v>23075447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x14ac:dyDescent="0.2">
      <c r="A1102" s="89">
        <v>1157</v>
      </c>
      <c r="B1102" s="89" t="s">
        <v>219</v>
      </c>
      <c r="C1102" s="89">
        <v>2019</v>
      </c>
      <c r="D1102" s="89">
        <v>11</v>
      </c>
      <c r="E1102" s="91">
        <v>24489219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x14ac:dyDescent="0.2">
      <c r="A1103" s="89">
        <v>1157</v>
      </c>
      <c r="B1103" s="89" t="s">
        <v>219</v>
      </c>
      <c r="C1103" s="89">
        <v>2019</v>
      </c>
      <c r="D1103" s="89">
        <v>12</v>
      </c>
      <c r="E1103" s="91">
        <v>22378294</v>
      </c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x14ac:dyDescent="0.2">
      <c r="A1104" s="89">
        <v>1157</v>
      </c>
      <c r="B1104" s="89" t="s">
        <v>219</v>
      </c>
      <c r="C1104" s="89">
        <v>2020</v>
      </c>
      <c r="D1104" s="89">
        <v>1</v>
      </c>
      <c r="E1104" s="91">
        <v>39835438</v>
      </c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x14ac:dyDescent="0.2">
      <c r="A1105" s="89">
        <v>1157</v>
      </c>
      <c r="B1105" s="89" t="s">
        <v>219</v>
      </c>
      <c r="C1105" s="89">
        <v>2020</v>
      </c>
      <c r="D1105" s="89">
        <v>2</v>
      </c>
      <c r="E1105" s="91">
        <v>27513963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x14ac:dyDescent="0.2">
      <c r="A1106" s="89">
        <v>1157</v>
      </c>
      <c r="B1106" s="89" t="s">
        <v>219</v>
      </c>
      <c r="C1106" s="89">
        <v>2020</v>
      </c>
      <c r="D1106" s="89">
        <v>3</v>
      </c>
      <c r="E1106" s="91">
        <v>13387558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x14ac:dyDescent="0.2">
      <c r="A1107" s="89">
        <v>1157</v>
      </c>
      <c r="B1107" s="89" t="s">
        <v>219</v>
      </c>
      <c r="C1107" s="89">
        <v>2020</v>
      </c>
      <c r="D1107" s="89">
        <v>4</v>
      </c>
      <c r="E1107" s="91">
        <v>7062179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x14ac:dyDescent="0.2">
      <c r="A1108" s="89">
        <v>1157</v>
      </c>
      <c r="B1108" s="89" t="s">
        <v>219</v>
      </c>
      <c r="C1108" s="89">
        <v>2020</v>
      </c>
      <c r="D1108" s="89">
        <v>5</v>
      </c>
      <c r="E1108" s="91">
        <v>9847724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x14ac:dyDescent="0.2">
      <c r="A1109" s="89">
        <v>1157</v>
      </c>
      <c r="B1109" s="89" t="s">
        <v>219</v>
      </c>
      <c r="C1109" s="89">
        <v>2020</v>
      </c>
      <c r="D1109" s="89">
        <v>6</v>
      </c>
      <c r="E1109" s="91">
        <v>590028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x14ac:dyDescent="0.2">
      <c r="A1110" s="89">
        <v>1162</v>
      </c>
      <c r="B1110" s="89" t="s">
        <v>19</v>
      </c>
      <c r="C1110" s="89">
        <v>2019</v>
      </c>
      <c r="D1110" s="89">
        <v>3</v>
      </c>
      <c r="E1110" s="91">
        <v>39382932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x14ac:dyDescent="0.2">
      <c r="A1111" s="89">
        <v>1162</v>
      </c>
      <c r="B1111" s="89" t="s">
        <v>19</v>
      </c>
      <c r="C1111" s="89">
        <v>2019</v>
      </c>
      <c r="D1111" s="89">
        <v>4</v>
      </c>
      <c r="E1111" s="91">
        <v>40613189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x14ac:dyDescent="0.2">
      <c r="A1112" s="89">
        <v>1162</v>
      </c>
      <c r="B1112" s="89" t="s">
        <v>19</v>
      </c>
      <c r="C1112" s="89">
        <v>2019</v>
      </c>
      <c r="D1112" s="89">
        <v>5</v>
      </c>
      <c r="E1112" s="91">
        <v>42368686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x14ac:dyDescent="0.2">
      <c r="A1113" s="89">
        <v>1162</v>
      </c>
      <c r="B1113" s="89" t="s">
        <v>19</v>
      </c>
      <c r="C1113" s="89">
        <v>2019</v>
      </c>
      <c r="D1113" s="89">
        <v>6</v>
      </c>
      <c r="E1113" s="91">
        <v>38734805</v>
      </c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x14ac:dyDescent="0.2">
      <c r="A1114" s="89">
        <v>1162</v>
      </c>
      <c r="B1114" s="89" t="s">
        <v>19</v>
      </c>
      <c r="C1114" s="89">
        <v>2019</v>
      </c>
      <c r="D1114" s="89">
        <v>7</v>
      </c>
      <c r="E1114" s="91">
        <v>47468747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x14ac:dyDescent="0.2">
      <c r="A1115" s="89">
        <v>1162</v>
      </c>
      <c r="B1115" s="89" t="s">
        <v>19</v>
      </c>
      <c r="C1115" s="89">
        <v>2019</v>
      </c>
      <c r="D1115" s="89">
        <v>8</v>
      </c>
      <c r="E1115" s="91">
        <v>48755781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x14ac:dyDescent="0.2">
      <c r="A1116" s="89">
        <v>1162</v>
      </c>
      <c r="B1116" s="89" t="s">
        <v>19</v>
      </c>
      <c r="C1116" s="89">
        <v>2019</v>
      </c>
      <c r="D1116" s="89">
        <v>9</v>
      </c>
      <c r="E1116" s="91">
        <v>39192496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x14ac:dyDescent="0.2">
      <c r="A1117" s="89">
        <v>1162</v>
      </c>
      <c r="B1117" s="89" t="s">
        <v>19</v>
      </c>
      <c r="C1117" s="89">
        <v>2019</v>
      </c>
      <c r="D1117" s="89">
        <v>10</v>
      </c>
      <c r="E1117" s="91">
        <v>53552081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x14ac:dyDescent="0.2">
      <c r="A1118" s="89">
        <v>1162</v>
      </c>
      <c r="B1118" s="89" t="s">
        <v>19</v>
      </c>
      <c r="C1118" s="89">
        <v>2019</v>
      </c>
      <c r="D1118" s="89">
        <v>11</v>
      </c>
      <c r="E1118" s="91">
        <v>6681766</v>
      </c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x14ac:dyDescent="0.2">
      <c r="A1119" s="89">
        <v>1162</v>
      </c>
      <c r="B1119" s="89" t="s">
        <v>19</v>
      </c>
      <c r="C1119" s="89">
        <v>2019</v>
      </c>
      <c r="D1119" s="89">
        <v>12</v>
      </c>
      <c r="E1119" s="91">
        <v>27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x14ac:dyDescent="0.2">
      <c r="A1120" s="89">
        <v>1162</v>
      </c>
      <c r="B1120" s="89" t="s">
        <v>19</v>
      </c>
      <c r="C1120" s="89">
        <v>2020</v>
      </c>
      <c r="D1120" s="89">
        <v>1</v>
      </c>
      <c r="E1120" s="91">
        <v>28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</row>
    <row r="1121" spans="1:30" x14ac:dyDescent="0.2">
      <c r="A1121" s="89">
        <v>1162</v>
      </c>
      <c r="B1121" s="89" t="s">
        <v>19</v>
      </c>
      <c r="C1121" s="89">
        <v>2020</v>
      </c>
      <c r="D1121" s="89">
        <v>2</v>
      </c>
      <c r="E1121" s="91">
        <v>9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</row>
    <row r="1122" spans="1:30" x14ac:dyDescent="0.2">
      <c r="A1122" s="89">
        <v>1162</v>
      </c>
      <c r="B1122" s="89" t="s">
        <v>19</v>
      </c>
      <c r="C1122" s="89">
        <v>2020</v>
      </c>
      <c r="D1122" s="89">
        <v>3</v>
      </c>
      <c r="E1122" s="91">
        <v>2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</row>
    <row r="1123" spans="1:30" x14ac:dyDescent="0.2">
      <c r="A1123" s="89">
        <v>1162</v>
      </c>
      <c r="B1123" s="89" t="s">
        <v>19</v>
      </c>
      <c r="C1123" s="89">
        <v>2020</v>
      </c>
      <c r="D1123" s="89">
        <v>4</v>
      </c>
      <c r="E1123" s="91">
        <v>1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</row>
    <row r="1124" spans="1:30" x14ac:dyDescent="0.2">
      <c r="A1124" s="89">
        <v>1162</v>
      </c>
      <c r="B1124" s="89" t="s">
        <v>19</v>
      </c>
      <c r="C1124" s="89">
        <v>2020</v>
      </c>
      <c r="D1124" s="89">
        <v>5</v>
      </c>
      <c r="E1124" s="91">
        <v>1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</row>
    <row r="1125" spans="1:30" x14ac:dyDescent="0.2">
      <c r="A1125" s="89">
        <v>1163</v>
      </c>
      <c r="B1125" s="89" t="s">
        <v>295</v>
      </c>
      <c r="C1125" s="89">
        <v>2019</v>
      </c>
      <c r="D1125" s="89">
        <v>3</v>
      </c>
      <c r="E1125" s="91">
        <v>2</v>
      </c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</row>
    <row r="1126" spans="1:30" x14ac:dyDescent="0.2">
      <c r="A1126" s="89">
        <v>1163</v>
      </c>
      <c r="B1126" s="89" t="s">
        <v>295</v>
      </c>
      <c r="C1126" s="89">
        <v>2019</v>
      </c>
      <c r="D1126" s="89">
        <v>4</v>
      </c>
      <c r="E1126" s="91">
        <v>8</v>
      </c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</row>
    <row r="1127" spans="1:30" x14ac:dyDescent="0.2">
      <c r="A1127" s="89">
        <v>1163</v>
      </c>
      <c r="B1127" s="89" t="s">
        <v>295</v>
      </c>
      <c r="C1127" s="89">
        <v>2019</v>
      </c>
      <c r="D1127" s="89">
        <v>5</v>
      </c>
      <c r="E1127" s="91">
        <v>3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</row>
    <row r="1128" spans="1:30" x14ac:dyDescent="0.2">
      <c r="A1128" s="89">
        <v>1163</v>
      </c>
      <c r="B1128" s="89" t="s">
        <v>295</v>
      </c>
      <c r="C1128" s="89">
        <v>2019</v>
      </c>
      <c r="D1128" s="89">
        <v>6</v>
      </c>
      <c r="E1128" s="91">
        <v>5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</row>
    <row r="1129" spans="1:30" x14ac:dyDescent="0.2">
      <c r="A1129" s="89">
        <v>1163</v>
      </c>
      <c r="B1129" s="89" t="s">
        <v>295</v>
      </c>
      <c r="C1129" s="89">
        <v>2019</v>
      </c>
      <c r="D1129" s="89">
        <v>7</v>
      </c>
      <c r="E1129" s="91">
        <v>7</v>
      </c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</row>
    <row r="1130" spans="1:30" x14ac:dyDescent="0.2">
      <c r="A1130" s="89">
        <v>1163</v>
      </c>
      <c r="B1130" s="89" t="s">
        <v>295</v>
      </c>
      <c r="C1130" s="89">
        <v>2019</v>
      </c>
      <c r="D1130" s="89">
        <v>9</v>
      </c>
      <c r="E1130" s="91">
        <v>1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</row>
    <row r="1131" spans="1:30" x14ac:dyDescent="0.2">
      <c r="A1131" s="89">
        <v>1163</v>
      </c>
      <c r="B1131" s="89" t="s">
        <v>295</v>
      </c>
      <c r="C1131" s="89">
        <v>2020</v>
      </c>
      <c r="D1131" s="89">
        <v>3</v>
      </c>
      <c r="E1131" s="91">
        <v>1</v>
      </c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</row>
    <row r="1132" spans="1:30" x14ac:dyDescent="0.2">
      <c r="A1132" s="89">
        <v>1164</v>
      </c>
      <c r="B1132" s="89" t="s">
        <v>375</v>
      </c>
      <c r="C1132" s="89">
        <v>2019</v>
      </c>
      <c r="D1132" s="89">
        <v>3</v>
      </c>
      <c r="E1132" s="91">
        <v>7128</v>
      </c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</row>
    <row r="1133" spans="1:30" x14ac:dyDescent="0.2">
      <c r="A1133" s="89">
        <v>1164</v>
      </c>
      <c r="B1133" s="89" t="s">
        <v>375</v>
      </c>
      <c r="C1133" s="89">
        <v>2019</v>
      </c>
      <c r="D1133" s="89">
        <v>4</v>
      </c>
      <c r="E1133" s="91">
        <v>2997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</row>
    <row r="1134" spans="1:30" x14ac:dyDescent="0.2">
      <c r="A1134" s="89">
        <v>1164</v>
      </c>
      <c r="B1134" s="89" t="s">
        <v>375</v>
      </c>
      <c r="C1134" s="89">
        <v>2019</v>
      </c>
      <c r="D1134" s="89">
        <v>5</v>
      </c>
      <c r="E1134" s="91">
        <v>1603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</row>
    <row r="1135" spans="1:30" x14ac:dyDescent="0.2">
      <c r="A1135" s="89">
        <v>1164</v>
      </c>
      <c r="B1135" s="89" t="s">
        <v>375</v>
      </c>
      <c r="C1135" s="89">
        <v>2019</v>
      </c>
      <c r="D1135" s="89">
        <v>6</v>
      </c>
      <c r="E1135" s="91">
        <v>5828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</row>
    <row r="1136" spans="1:30" x14ac:dyDescent="0.2">
      <c r="A1136" s="89">
        <v>1164</v>
      </c>
      <c r="B1136" s="89" t="s">
        <v>375</v>
      </c>
      <c r="C1136" s="89">
        <v>2019</v>
      </c>
      <c r="D1136" s="89">
        <v>7</v>
      </c>
      <c r="E1136" s="91">
        <v>1297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</row>
    <row r="1137" spans="1:30" x14ac:dyDescent="0.2">
      <c r="A1137" s="89">
        <v>1164</v>
      </c>
      <c r="B1137" s="89" t="s">
        <v>375</v>
      </c>
      <c r="C1137" s="89">
        <v>2019</v>
      </c>
      <c r="D1137" s="89">
        <v>8</v>
      </c>
      <c r="E1137" s="91">
        <v>2053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</row>
    <row r="1138" spans="1:30" x14ac:dyDescent="0.2">
      <c r="A1138" s="89">
        <v>1164</v>
      </c>
      <c r="B1138" s="89" t="s">
        <v>375</v>
      </c>
      <c r="C1138" s="89">
        <v>2019</v>
      </c>
      <c r="D1138" s="89">
        <v>9</v>
      </c>
      <c r="E1138" s="91">
        <v>2556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</row>
    <row r="1139" spans="1:30" x14ac:dyDescent="0.2">
      <c r="A1139" s="89">
        <v>1164</v>
      </c>
      <c r="B1139" s="89" t="s">
        <v>375</v>
      </c>
      <c r="C1139" s="89">
        <v>2019</v>
      </c>
      <c r="D1139" s="89">
        <v>10</v>
      </c>
      <c r="E1139" s="91">
        <v>3298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</row>
    <row r="1140" spans="1:30" x14ac:dyDescent="0.2">
      <c r="A1140" s="89">
        <v>1164</v>
      </c>
      <c r="B1140" s="89" t="s">
        <v>375</v>
      </c>
      <c r="C1140" s="89">
        <v>2019</v>
      </c>
      <c r="D1140" s="89">
        <v>11</v>
      </c>
      <c r="E1140" s="91">
        <v>2056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</row>
    <row r="1141" spans="1:30" x14ac:dyDescent="0.2">
      <c r="A1141" s="89">
        <v>1164</v>
      </c>
      <c r="B1141" s="89" t="s">
        <v>375</v>
      </c>
      <c r="C1141" s="89">
        <v>2019</v>
      </c>
      <c r="D1141" s="89">
        <v>12</v>
      </c>
      <c r="E1141" s="91">
        <v>337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</row>
    <row r="1142" spans="1:30" x14ac:dyDescent="0.2">
      <c r="A1142" s="89">
        <v>1164</v>
      </c>
      <c r="B1142" s="89" t="s">
        <v>375</v>
      </c>
      <c r="C1142" s="89">
        <v>2020</v>
      </c>
      <c r="D1142" s="89">
        <v>1</v>
      </c>
      <c r="E1142" s="91">
        <v>1083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 spans="1:30" x14ac:dyDescent="0.2">
      <c r="A1143" s="89">
        <v>1164</v>
      </c>
      <c r="B1143" s="89" t="s">
        <v>375</v>
      </c>
      <c r="C1143" s="89">
        <v>2020</v>
      </c>
      <c r="D1143" s="89">
        <v>2</v>
      </c>
      <c r="E1143" s="91">
        <v>3657</v>
      </c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</row>
    <row r="1144" spans="1:30" x14ac:dyDescent="0.2">
      <c r="A1144" s="89">
        <v>1164</v>
      </c>
      <c r="B1144" s="89" t="s">
        <v>375</v>
      </c>
      <c r="C1144" s="89">
        <v>2020</v>
      </c>
      <c r="D1144" s="89">
        <v>3</v>
      </c>
      <c r="E1144" s="91">
        <v>4356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</row>
    <row r="1145" spans="1:30" x14ac:dyDescent="0.2">
      <c r="A1145" s="89">
        <v>1164</v>
      </c>
      <c r="B1145" s="89" t="s">
        <v>375</v>
      </c>
      <c r="C1145" s="89">
        <v>2020</v>
      </c>
      <c r="D1145" s="89">
        <v>4</v>
      </c>
      <c r="E1145" s="91">
        <v>880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</row>
    <row r="1146" spans="1:30" x14ac:dyDescent="0.2">
      <c r="A1146" s="89">
        <v>1164</v>
      </c>
      <c r="B1146" s="89" t="s">
        <v>375</v>
      </c>
      <c r="C1146" s="89">
        <v>2020</v>
      </c>
      <c r="D1146" s="89">
        <v>5</v>
      </c>
      <c r="E1146" s="91">
        <v>480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</row>
    <row r="1147" spans="1:30" x14ac:dyDescent="0.2">
      <c r="A1147" s="89">
        <v>1166</v>
      </c>
      <c r="B1147" s="89" t="s">
        <v>168</v>
      </c>
      <c r="C1147" s="89">
        <v>2019</v>
      </c>
      <c r="D1147" s="89">
        <v>3</v>
      </c>
      <c r="E1147" s="91">
        <v>375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</row>
    <row r="1148" spans="1:30" x14ac:dyDescent="0.2">
      <c r="A1148" s="89">
        <v>1166</v>
      </c>
      <c r="B1148" s="89" t="s">
        <v>168</v>
      </c>
      <c r="C1148" s="89">
        <v>2019</v>
      </c>
      <c r="D1148" s="89">
        <v>4</v>
      </c>
      <c r="E1148" s="91">
        <v>154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</row>
    <row r="1149" spans="1:30" x14ac:dyDescent="0.2">
      <c r="A1149" s="89">
        <v>1166</v>
      </c>
      <c r="B1149" s="89" t="s">
        <v>168</v>
      </c>
      <c r="C1149" s="89">
        <v>2019</v>
      </c>
      <c r="D1149" s="89">
        <v>5</v>
      </c>
      <c r="E1149" s="91">
        <v>65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</row>
    <row r="1150" spans="1:30" x14ac:dyDescent="0.2">
      <c r="A1150" s="89">
        <v>1166</v>
      </c>
      <c r="B1150" s="89" t="s">
        <v>168</v>
      </c>
      <c r="C1150" s="89">
        <v>2019</v>
      </c>
      <c r="D1150" s="89">
        <v>6</v>
      </c>
      <c r="E1150" s="91">
        <v>5</v>
      </c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</row>
    <row r="1151" spans="1:30" x14ac:dyDescent="0.2">
      <c r="A1151" s="89">
        <v>1166</v>
      </c>
      <c r="B1151" s="89" t="s">
        <v>168</v>
      </c>
      <c r="C1151" s="89">
        <v>2019</v>
      </c>
      <c r="D1151" s="89">
        <v>7</v>
      </c>
      <c r="E1151" s="91">
        <v>9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</row>
    <row r="1152" spans="1:30" x14ac:dyDescent="0.2">
      <c r="A1152" s="89">
        <v>1166</v>
      </c>
      <c r="B1152" s="89" t="s">
        <v>168</v>
      </c>
      <c r="C1152" s="89">
        <v>2019</v>
      </c>
      <c r="D1152" s="89">
        <v>8</v>
      </c>
      <c r="E1152" s="91">
        <v>75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</row>
    <row r="1153" spans="1:30" x14ac:dyDescent="0.2">
      <c r="A1153" s="89">
        <v>1166</v>
      </c>
      <c r="B1153" s="89" t="s">
        <v>168</v>
      </c>
      <c r="C1153" s="89">
        <v>2019</v>
      </c>
      <c r="D1153" s="89">
        <v>9</v>
      </c>
      <c r="E1153" s="91">
        <v>18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</row>
    <row r="1154" spans="1:30" x14ac:dyDescent="0.2">
      <c r="A1154" s="89">
        <v>1166</v>
      </c>
      <c r="B1154" s="89" t="s">
        <v>168</v>
      </c>
      <c r="C1154" s="89">
        <v>2019</v>
      </c>
      <c r="D1154" s="89">
        <v>10</v>
      </c>
      <c r="E1154" s="91">
        <v>87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</row>
    <row r="1155" spans="1:30" x14ac:dyDescent="0.2">
      <c r="A1155" s="89">
        <v>1166</v>
      </c>
      <c r="B1155" s="89" t="s">
        <v>168</v>
      </c>
      <c r="C1155" s="89">
        <v>2019</v>
      </c>
      <c r="D1155" s="89">
        <v>11</v>
      </c>
      <c r="E1155" s="91">
        <v>5</v>
      </c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</row>
    <row r="1156" spans="1:30" x14ac:dyDescent="0.2">
      <c r="A1156" s="89">
        <v>1166</v>
      </c>
      <c r="B1156" s="89" t="s">
        <v>168</v>
      </c>
      <c r="C1156" s="89">
        <v>2019</v>
      </c>
      <c r="D1156" s="89">
        <v>12</v>
      </c>
      <c r="E1156" s="91">
        <v>15</v>
      </c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</row>
    <row r="1157" spans="1:30" x14ac:dyDescent="0.2">
      <c r="A1157" s="89">
        <v>1166</v>
      </c>
      <c r="B1157" s="89" t="s">
        <v>168</v>
      </c>
      <c r="C1157" s="89">
        <v>2020</v>
      </c>
      <c r="D1157" s="89">
        <v>1</v>
      </c>
      <c r="E1157" s="91">
        <v>12</v>
      </c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</row>
    <row r="1158" spans="1:30" x14ac:dyDescent="0.2">
      <c r="A1158" s="89">
        <v>1166</v>
      </c>
      <c r="B1158" s="89" t="s">
        <v>168</v>
      </c>
      <c r="C1158" s="89">
        <v>2020</v>
      </c>
      <c r="D1158" s="89">
        <v>2</v>
      </c>
      <c r="E1158" s="91">
        <v>28</v>
      </c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</row>
    <row r="1159" spans="1:30" x14ac:dyDescent="0.2">
      <c r="A1159" s="89">
        <v>1166</v>
      </c>
      <c r="B1159" s="89" t="s">
        <v>168</v>
      </c>
      <c r="C1159" s="89">
        <v>2020</v>
      </c>
      <c r="D1159" s="89">
        <v>3</v>
      </c>
      <c r="E1159" s="91">
        <v>30</v>
      </c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</row>
    <row r="1160" spans="1:30" x14ac:dyDescent="0.2">
      <c r="A1160" s="89">
        <v>1166</v>
      </c>
      <c r="B1160" s="89" t="s">
        <v>168</v>
      </c>
      <c r="C1160" s="89">
        <v>2020</v>
      </c>
      <c r="D1160" s="89">
        <v>4</v>
      </c>
      <c r="E1160" s="91">
        <v>14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</row>
    <row r="1161" spans="1:30" x14ac:dyDescent="0.2">
      <c r="A1161" s="89">
        <v>1166</v>
      </c>
      <c r="B1161" s="89" t="s">
        <v>168</v>
      </c>
      <c r="C1161" s="89">
        <v>2020</v>
      </c>
      <c r="D1161" s="89">
        <v>5</v>
      </c>
      <c r="E1161" s="91">
        <v>46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 spans="1:30" x14ac:dyDescent="0.2">
      <c r="A1162" s="89">
        <v>1166</v>
      </c>
      <c r="B1162" s="89" t="s">
        <v>168</v>
      </c>
      <c r="C1162" s="89">
        <v>2020</v>
      </c>
      <c r="D1162" s="89">
        <v>6</v>
      </c>
      <c r="E1162" s="91">
        <v>1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</row>
    <row r="1163" spans="1:30" x14ac:dyDescent="0.2">
      <c r="A1163" s="89">
        <v>1167</v>
      </c>
      <c r="B1163" s="89" t="s">
        <v>277</v>
      </c>
      <c r="C1163" s="89">
        <v>2019</v>
      </c>
      <c r="D1163" s="89">
        <v>3</v>
      </c>
      <c r="E1163" s="91">
        <v>8921440</v>
      </c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</row>
    <row r="1164" spans="1:30" x14ac:dyDescent="0.2">
      <c r="A1164" s="89">
        <v>1167</v>
      </c>
      <c r="B1164" s="89" t="s">
        <v>277</v>
      </c>
      <c r="C1164" s="89">
        <v>2019</v>
      </c>
      <c r="D1164" s="89">
        <v>4</v>
      </c>
      <c r="E1164" s="91">
        <v>9466613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</row>
    <row r="1165" spans="1:30" x14ac:dyDescent="0.2">
      <c r="A1165" s="89">
        <v>1167</v>
      </c>
      <c r="B1165" s="89" t="s">
        <v>277</v>
      </c>
      <c r="C1165" s="89">
        <v>2019</v>
      </c>
      <c r="D1165" s="89">
        <v>5</v>
      </c>
      <c r="E1165" s="91">
        <v>10274272</v>
      </c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</row>
    <row r="1166" spans="1:30" x14ac:dyDescent="0.2">
      <c r="A1166" s="89">
        <v>1167</v>
      </c>
      <c r="B1166" s="89" t="s">
        <v>277</v>
      </c>
      <c r="C1166" s="89">
        <v>2019</v>
      </c>
      <c r="D1166" s="89">
        <v>6</v>
      </c>
      <c r="E1166" s="91">
        <v>11729035</v>
      </c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</row>
    <row r="1167" spans="1:30" x14ac:dyDescent="0.2">
      <c r="A1167" s="89">
        <v>1167</v>
      </c>
      <c r="B1167" s="89" t="s">
        <v>277</v>
      </c>
      <c r="C1167" s="89">
        <v>2019</v>
      </c>
      <c r="D1167" s="89">
        <v>7</v>
      </c>
      <c r="E1167" s="91">
        <v>14986600</v>
      </c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</row>
    <row r="1168" spans="1:30" x14ac:dyDescent="0.2">
      <c r="A1168" s="89">
        <v>1167</v>
      </c>
      <c r="B1168" s="89" t="s">
        <v>277</v>
      </c>
      <c r="C1168" s="89">
        <v>2019</v>
      </c>
      <c r="D1168" s="89">
        <v>8</v>
      </c>
      <c r="E1168" s="91">
        <v>13396382</v>
      </c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</row>
    <row r="1169" spans="1:30" x14ac:dyDescent="0.2">
      <c r="A1169" s="89">
        <v>1167</v>
      </c>
      <c r="B1169" s="89" t="s">
        <v>277</v>
      </c>
      <c r="C1169" s="89">
        <v>2019</v>
      </c>
      <c r="D1169" s="89">
        <v>9</v>
      </c>
      <c r="E1169" s="91">
        <v>10818299</v>
      </c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</row>
    <row r="1170" spans="1:30" x14ac:dyDescent="0.2">
      <c r="A1170" s="89">
        <v>1167</v>
      </c>
      <c r="B1170" s="89" t="s">
        <v>277</v>
      </c>
      <c r="C1170" s="89">
        <v>2019</v>
      </c>
      <c r="D1170" s="89">
        <v>10</v>
      </c>
      <c r="E1170" s="91">
        <v>9625305</v>
      </c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</row>
    <row r="1171" spans="1:30" x14ac:dyDescent="0.2">
      <c r="A1171" s="89">
        <v>1167</v>
      </c>
      <c r="B1171" s="89" t="s">
        <v>277</v>
      </c>
      <c r="C1171" s="89">
        <v>2019</v>
      </c>
      <c r="D1171" s="89">
        <v>11</v>
      </c>
      <c r="E1171" s="91">
        <v>4936847</v>
      </c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</row>
    <row r="1172" spans="1:30" x14ac:dyDescent="0.2">
      <c r="A1172" s="89">
        <v>1167</v>
      </c>
      <c r="B1172" s="89" t="s">
        <v>277</v>
      </c>
      <c r="C1172" s="89">
        <v>2019</v>
      </c>
      <c r="D1172" s="89">
        <v>12</v>
      </c>
      <c r="E1172" s="91">
        <v>1319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</row>
    <row r="1173" spans="1:30" x14ac:dyDescent="0.2">
      <c r="A1173" s="89">
        <v>1167</v>
      </c>
      <c r="B1173" s="89" t="s">
        <v>277</v>
      </c>
      <c r="C1173" s="89">
        <v>2020</v>
      </c>
      <c r="D1173" s="89">
        <v>1</v>
      </c>
      <c r="E1173" s="91">
        <v>318</v>
      </c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</row>
    <row r="1174" spans="1:30" x14ac:dyDescent="0.2">
      <c r="A1174" s="89">
        <v>1167</v>
      </c>
      <c r="B1174" s="89" t="s">
        <v>277</v>
      </c>
      <c r="C1174" s="89">
        <v>2020</v>
      </c>
      <c r="D1174" s="89">
        <v>2</v>
      </c>
      <c r="E1174" s="91">
        <v>159</v>
      </c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</row>
    <row r="1175" spans="1:30" x14ac:dyDescent="0.2">
      <c r="A1175" s="89">
        <v>1167</v>
      </c>
      <c r="B1175" s="89" t="s">
        <v>277</v>
      </c>
      <c r="C1175" s="89">
        <v>2020</v>
      </c>
      <c r="D1175" s="89">
        <v>3</v>
      </c>
      <c r="E1175" s="91">
        <v>93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</row>
    <row r="1176" spans="1:30" x14ac:dyDescent="0.2">
      <c r="A1176" s="89">
        <v>1167</v>
      </c>
      <c r="B1176" s="89" t="s">
        <v>277</v>
      </c>
      <c r="C1176" s="89">
        <v>2020</v>
      </c>
      <c r="D1176" s="89">
        <v>4</v>
      </c>
      <c r="E1176" s="91">
        <v>134</v>
      </c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</row>
    <row r="1177" spans="1:30" x14ac:dyDescent="0.2">
      <c r="A1177" s="89">
        <v>1167</v>
      </c>
      <c r="B1177" s="89" t="s">
        <v>277</v>
      </c>
      <c r="C1177" s="89">
        <v>2020</v>
      </c>
      <c r="D1177" s="89">
        <v>5</v>
      </c>
      <c r="E1177" s="91">
        <v>50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</row>
    <row r="1178" spans="1:30" x14ac:dyDescent="0.2">
      <c r="A1178" s="89">
        <v>1167</v>
      </c>
      <c r="B1178" s="89" t="s">
        <v>277</v>
      </c>
      <c r="C1178" s="89">
        <v>2020</v>
      </c>
      <c r="D1178" s="89">
        <v>6</v>
      </c>
      <c r="E1178" s="91">
        <v>1</v>
      </c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</row>
    <row r="1179" spans="1:30" x14ac:dyDescent="0.2">
      <c r="A1179" s="89">
        <v>1168</v>
      </c>
      <c r="B1179" s="89" t="s">
        <v>353</v>
      </c>
      <c r="C1179" s="89">
        <v>2020</v>
      </c>
      <c r="D1179" s="89">
        <v>4</v>
      </c>
      <c r="E1179" s="91">
        <v>2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</row>
    <row r="1180" spans="1:30" x14ac:dyDescent="0.2">
      <c r="A1180" s="89">
        <v>1169</v>
      </c>
      <c r="B1180" s="89" t="s">
        <v>279</v>
      </c>
      <c r="C1180" s="89">
        <v>2019</v>
      </c>
      <c r="D1180" s="89">
        <v>3</v>
      </c>
      <c r="E1180" s="91">
        <v>9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</row>
    <row r="1181" spans="1:30" x14ac:dyDescent="0.2">
      <c r="A1181" s="89">
        <v>1169</v>
      </c>
      <c r="B1181" s="89" t="s">
        <v>279</v>
      </c>
      <c r="C1181" s="89">
        <v>2019</v>
      </c>
      <c r="D1181" s="89">
        <v>4</v>
      </c>
      <c r="E1181" s="91">
        <v>13</v>
      </c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</row>
    <row r="1182" spans="1:30" x14ac:dyDescent="0.2">
      <c r="A1182" s="89">
        <v>1169</v>
      </c>
      <c r="B1182" s="89" t="s">
        <v>279</v>
      </c>
      <c r="C1182" s="89">
        <v>2019</v>
      </c>
      <c r="D1182" s="89">
        <v>5</v>
      </c>
      <c r="E1182" s="91">
        <v>13</v>
      </c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</row>
    <row r="1183" spans="1:30" x14ac:dyDescent="0.2">
      <c r="A1183" s="89">
        <v>1169</v>
      </c>
      <c r="B1183" s="89" t="s">
        <v>279</v>
      </c>
      <c r="C1183" s="89">
        <v>2019</v>
      </c>
      <c r="D1183" s="89">
        <v>6</v>
      </c>
      <c r="E1183" s="91">
        <v>4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</row>
    <row r="1184" spans="1:30" x14ac:dyDescent="0.2">
      <c r="A1184" s="89">
        <v>1169</v>
      </c>
      <c r="B1184" s="89" t="s">
        <v>279</v>
      </c>
      <c r="C1184" s="89">
        <v>2019</v>
      </c>
      <c r="D1184" s="89">
        <v>7</v>
      </c>
      <c r="E1184" s="91">
        <v>2</v>
      </c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</row>
    <row r="1185" spans="1:30" x14ac:dyDescent="0.2">
      <c r="A1185" s="89">
        <v>1169</v>
      </c>
      <c r="B1185" s="89" t="s">
        <v>279</v>
      </c>
      <c r="C1185" s="89">
        <v>2019</v>
      </c>
      <c r="D1185" s="89">
        <v>8</v>
      </c>
      <c r="E1185" s="91">
        <v>5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 spans="1:30" x14ac:dyDescent="0.2">
      <c r="A1186" s="89">
        <v>1169</v>
      </c>
      <c r="B1186" s="89" t="s">
        <v>279</v>
      </c>
      <c r="C1186" s="89">
        <v>2019</v>
      </c>
      <c r="D1186" s="89">
        <v>9</v>
      </c>
      <c r="E1186" s="91">
        <v>22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</row>
    <row r="1187" spans="1:30" x14ac:dyDescent="0.2">
      <c r="A1187" s="89">
        <v>1169</v>
      </c>
      <c r="B1187" s="89" t="s">
        <v>279</v>
      </c>
      <c r="C1187" s="89">
        <v>2019</v>
      </c>
      <c r="D1187" s="89">
        <v>10</v>
      </c>
      <c r="E1187" s="91">
        <v>14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</row>
    <row r="1188" spans="1:30" x14ac:dyDescent="0.2">
      <c r="A1188" s="89">
        <v>1169</v>
      </c>
      <c r="B1188" s="89" t="s">
        <v>279</v>
      </c>
      <c r="C1188" s="89">
        <v>2019</v>
      </c>
      <c r="D1188" s="89">
        <v>11</v>
      </c>
      <c r="E1188" s="91">
        <v>8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</row>
    <row r="1189" spans="1:30" x14ac:dyDescent="0.2">
      <c r="A1189" s="89">
        <v>1169</v>
      </c>
      <c r="B1189" s="89" t="s">
        <v>279</v>
      </c>
      <c r="C1189" s="89">
        <v>2019</v>
      </c>
      <c r="D1189" s="89">
        <v>12</v>
      </c>
      <c r="E1189" s="91">
        <v>3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</row>
    <row r="1190" spans="1:30" x14ac:dyDescent="0.2">
      <c r="A1190" s="89">
        <v>1169</v>
      </c>
      <c r="B1190" s="89" t="s">
        <v>279</v>
      </c>
      <c r="C1190" s="89">
        <v>2020</v>
      </c>
      <c r="D1190" s="89">
        <v>1</v>
      </c>
      <c r="E1190" s="91">
        <v>13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</row>
    <row r="1191" spans="1:30" x14ac:dyDescent="0.2">
      <c r="A1191" s="89">
        <v>1169</v>
      </c>
      <c r="B1191" s="89" t="s">
        <v>279</v>
      </c>
      <c r="C1191" s="89">
        <v>2020</v>
      </c>
      <c r="D1191" s="89">
        <v>2</v>
      </c>
      <c r="E1191" s="91">
        <v>2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 spans="1:30" x14ac:dyDescent="0.2">
      <c r="A1192" s="89">
        <v>1169</v>
      </c>
      <c r="B1192" s="89" t="s">
        <v>279</v>
      </c>
      <c r="C1192" s="89">
        <v>2020</v>
      </c>
      <c r="D1192" s="89">
        <v>3</v>
      </c>
      <c r="E1192" s="91">
        <v>3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</row>
    <row r="1193" spans="1:30" x14ac:dyDescent="0.2">
      <c r="A1193" s="89">
        <v>1169</v>
      </c>
      <c r="B1193" s="89" t="s">
        <v>279</v>
      </c>
      <c r="C1193" s="89">
        <v>2020</v>
      </c>
      <c r="D1193" s="89">
        <v>4</v>
      </c>
      <c r="E1193" s="91">
        <v>1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</row>
    <row r="1194" spans="1:30" x14ac:dyDescent="0.2">
      <c r="A1194" s="89">
        <v>1169</v>
      </c>
      <c r="B1194" s="89" t="s">
        <v>279</v>
      </c>
      <c r="C1194" s="89">
        <v>2020</v>
      </c>
      <c r="D1194" s="89">
        <v>5</v>
      </c>
      <c r="E1194" s="91">
        <v>4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</row>
    <row r="1195" spans="1:30" x14ac:dyDescent="0.2">
      <c r="A1195" s="89">
        <v>1171</v>
      </c>
      <c r="B1195" s="89" t="s">
        <v>390</v>
      </c>
      <c r="C1195" s="89">
        <v>2019</v>
      </c>
      <c r="D1195" s="89">
        <v>3</v>
      </c>
      <c r="E1195" s="91">
        <v>1965860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</row>
    <row r="1196" spans="1:30" x14ac:dyDescent="0.2">
      <c r="A1196" s="89">
        <v>1171</v>
      </c>
      <c r="B1196" s="89" t="s">
        <v>390</v>
      </c>
      <c r="C1196" s="89">
        <v>2019</v>
      </c>
      <c r="D1196" s="89">
        <v>4</v>
      </c>
      <c r="E1196" s="91">
        <v>2439898</v>
      </c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</row>
    <row r="1197" spans="1:30" x14ac:dyDescent="0.2">
      <c r="A1197" s="89">
        <v>1171</v>
      </c>
      <c r="B1197" s="89" t="s">
        <v>390</v>
      </c>
      <c r="C1197" s="89">
        <v>2019</v>
      </c>
      <c r="D1197" s="89">
        <v>5</v>
      </c>
      <c r="E1197" s="91">
        <v>2490605</v>
      </c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</row>
    <row r="1198" spans="1:30" x14ac:dyDescent="0.2">
      <c r="A1198" s="89">
        <v>1171</v>
      </c>
      <c r="B1198" s="89" t="s">
        <v>390</v>
      </c>
      <c r="C1198" s="89">
        <v>2019</v>
      </c>
      <c r="D1198" s="89">
        <v>6</v>
      </c>
      <c r="E1198" s="91">
        <v>1575330</v>
      </c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</row>
    <row r="1199" spans="1:30" x14ac:dyDescent="0.2">
      <c r="A1199" s="89">
        <v>1171</v>
      </c>
      <c r="B1199" s="89" t="s">
        <v>390</v>
      </c>
      <c r="C1199" s="89">
        <v>2019</v>
      </c>
      <c r="D1199" s="89">
        <v>7</v>
      </c>
      <c r="E1199" s="91">
        <v>1727558</v>
      </c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</row>
    <row r="1200" spans="1:30" x14ac:dyDescent="0.2">
      <c r="A1200" s="89">
        <v>1171</v>
      </c>
      <c r="B1200" s="89" t="s">
        <v>390</v>
      </c>
      <c r="C1200" s="89">
        <v>2019</v>
      </c>
      <c r="D1200" s="89">
        <v>8</v>
      </c>
      <c r="E1200" s="91">
        <v>1992089</v>
      </c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</row>
    <row r="1201" spans="1:30" x14ac:dyDescent="0.2">
      <c r="A1201" s="89">
        <v>1171</v>
      </c>
      <c r="B1201" s="89" t="s">
        <v>390</v>
      </c>
      <c r="C1201" s="89">
        <v>2019</v>
      </c>
      <c r="D1201" s="89">
        <v>9</v>
      </c>
      <c r="E1201" s="91">
        <v>2083088</v>
      </c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</row>
    <row r="1202" spans="1:30" x14ac:dyDescent="0.2">
      <c r="A1202" s="89">
        <v>1171</v>
      </c>
      <c r="B1202" s="89" t="s">
        <v>390</v>
      </c>
      <c r="C1202" s="89">
        <v>2019</v>
      </c>
      <c r="D1202" s="89">
        <v>10</v>
      </c>
      <c r="E1202" s="91">
        <v>2018409</v>
      </c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</row>
    <row r="1203" spans="1:30" x14ac:dyDescent="0.2">
      <c r="A1203" s="89">
        <v>1171</v>
      </c>
      <c r="B1203" s="89" t="s">
        <v>390</v>
      </c>
      <c r="C1203" s="89">
        <v>2019</v>
      </c>
      <c r="D1203" s="89">
        <v>11</v>
      </c>
      <c r="E1203" s="91">
        <v>2820771</v>
      </c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</row>
    <row r="1204" spans="1:30" x14ac:dyDescent="0.2">
      <c r="A1204" s="89">
        <v>1171</v>
      </c>
      <c r="B1204" s="89" t="s">
        <v>390</v>
      </c>
      <c r="C1204" s="89">
        <v>2019</v>
      </c>
      <c r="D1204" s="89">
        <v>12</v>
      </c>
      <c r="E1204" s="91">
        <v>1975009</v>
      </c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</row>
    <row r="1205" spans="1:30" x14ac:dyDescent="0.2">
      <c r="A1205" s="89">
        <v>1171</v>
      </c>
      <c r="B1205" s="89" t="s">
        <v>390</v>
      </c>
      <c r="C1205" s="89">
        <v>2020</v>
      </c>
      <c r="D1205" s="89">
        <v>1</v>
      </c>
      <c r="E1205" s="91">
        <v>1860045</v>
      </c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</row>
    <row r="1206" spans="1:30" x14ac:dyDescent="0.2">
      <c r="A1206" s="89">
        <v>1171</v>
      </c>
      <c r="B1206" s="89" t="s">
        <v>390</v>
      </c>
      <c r="C1206" s="89">
        <v>2020</v>
      </c>
      <c r="D1206" s="89">
        <v>2</v>
      </c>
      <c r="E1206" s="91">
        <v>1610425</v>
      </c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</row>
    <row r="1207" spans="1:30" x14ac:dyDescent="0.2">
      <c r="A1207" s="89">
        <v>1171</v>
      </c>
      <c r="B1207" s="89" t="s">
        <v>390</v>
      </c>
      <c r="C1207" s="89">
        <v>2020</v>
      </c>
      <c r="D1207" s="89">
        <v>3</v>
      </c>
      <c r="E1207" s="91">
        <v>1465479</v>
      </c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</row>
    <row r="1208" spans="1:30" x14ac:dyDescent="0.2">
      <c r="A1208" s="89">
        <v>1171</v>
      </c>
      <c r="B1208" s="89" t="s">
        <v>390</v>
      </c>
      <c r="C1208" s="89">
        <v>2020</v>
      </c>
      <c r="D1208" s="89">
        <v>4</v>
      </c>
      <c r="E1208" s="91">
        <v>3567924</v>
      </c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</row>
    <row r="1209" spans="1:30" x14ac:dyDescent="0.2">
      <c r="A1209" s="89">
        <v>1171</v>
      </c>
      <c r="B1209" s="89" t="s">
        <v>390</v>
      </c>
      <c r="C1209" s="89">
        <v>2020</v>
      </c>
      <c r="D1209" s="89">
        <v>5</v>
      </c>
      <c r="E1209" s="91">
        <v>3703371</v>
      </c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</row>
    <row r="1210" spans="1:30" x14ac:dyDescent="0.2">
      <c r="A1210" s="89">
        <v>1171</v>
      </c>
      <c r="B1210" s="89" t="s">
        <v>390</v>
      </c>
      <c r="C1210" s="89">
        <v>2020</v>
      </c>
      <c r="D1210" s="89">
        <v>6</v>
      </c>
      <c r="E1210" s="91">
        <v>91525</v>
      </c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</row>
    <row r="1211" spans="1:30" x14ac:dyDescent="0.2">
      <c r="A1211" s="89">
        <v>1173</v>
      </c>
      <c r="B1211" s="89" t="s">
        <v>187</v>
      </c>
      <c r="C1211" s="89">
        <v>2019</v>
      </c>
      <c r="D1211" s="89">
        <v>3</v>
      </c>
      <c r="E1211" s="91">
        <v>102</v>
      </c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</row>
    <row r="1212" spans="1:30" x14ac:dyDescent="0.2">
      <c r="A1212" s="89">
        <v>1173</v>
      </c>
      <c r="B1212" s="89" t="s">
        <v>187</v>
      </c>
      <c r="C1212" s="89">
        <v>2019</v>
      </c>
      <c r="D1212" s="89">
        <v>4</v>
      </c>
      <c r="E1212" s="91">
        <v>514</v>
      </c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</row>
    <row r="1213" spans="1:30" x14ac:dyDescent="0.2">
      <c r="A1213" s="89">
        <v>1173</v>
      </c>
      <c r="B1213" s="89" t="s">
        <v>187</v>
      </c>
      <c r="C1213" s="89">
        <v>2019</v>
      </c>
      <c r="D1213" s="89">
        <v>5</v>
      </c>
      <c r="E1213" s="91">
        <v>116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</row>
    <row r="1214" spans="1:30" x14ac:dyDescent="0.2">
      <c r="A1214" s="89">
        <v>1173</v>
      </c>
      <c r="B1214" s="89" t="s">
        <v>187</v>
      </c>
      <c r="C1214" s="89">
        <v>2019</v>
      </c>
      <c r="D1214" s="89">
        <v>6</v>
      </c>
      <c r="E1214" s="91">
        <v>79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</row>
    <row r="1215" spans="1:30" x14ac:dyDescent="0.2">
      <c r="A1215" s="89">
        <v>1173</v>
      </c>
      <c r="B1215" s="89" t="s">
        <v>187</v>
      </c>
      <c r="C1215" s="89">
        <v>2019</v>
      </c>
      <c r="D1215" s="89">
        <v>7</v>
      </c>
      <c r="E1215" s="91">
        <v>70</v>
      </c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</row>
    <row r="1216" spans="1:30" x14ac:dyDescent="0.2">
      <c r="A1216" s="89">
        <v>1173</v>
      </c>
      <c r="B1216" s="89" t="s">
        <v>187</v>
      </c>
      <c r="C1216" s="89">
        <v>2019</v>
      </c>
      <c r="D1216" s="89">
        <v>8</v>
      </c>
      <c r="E1216" s="91">
        <v>31</v>
      </c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</row>
    <row r="1217" spans="1:30" x14ac:dyDescent="0.2">
      <c r="A1217" s="89">
        <v>1173</v>
      </c>
      <c r="B1217" s="89" t="s">
        <v>187</v>
      </c>
      <c r="C1217" s="89">
        <v>2019</v>
      </c>
      <c r="D1217" s="89">
        <v>9</v>
      </c>
      <c r="E1217" s="91">
        <v>26</v>
      </c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</row>
    <row r="1218" spans="1:30" x14ac:dyDescent="0.2">
      <c r="A1218" s="89">
        <v>1173</v>
      </c>
      <c r="B1218" s="89" t="s">
        <v>187</v>
      </c>
      <c r="C1218" s="89">
        <v>2019</v>
      </c>
      <c r="D1218" s="89">
        <v>10</v>
      </c>
      <c r="E1218" s="91">
        <v>48</v>
      </c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</row>
    <row r="1219" spans="1:30" x14ac:dyDescent="0.2">
      <c r="A1219" s="89">
        <v>1173</v>
      </c>
      <c r="B1219" s="89" t="s">
        <v>187</v>
      </c>
      <c r="C1219" s="89">
        <v>2019</v>
      </c>
      <c r="D1219" s="89">
        <v>11</v>
      </c>
      <c r="E1219" s="91">
        <v>19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</row>
    <row r="1220" spans="1:30" x14ac:dyDescent="0.2">
      <c r="A1220" s="89">
        <v>1173</v>
      </c>
      <c r="B1220" s="89" t="s">
        <v>187</v>
      </c>
      <c r="C1220" s="89">
        <v>2019</v>
      </c>
      <c r="D1220" s="89">
        <v>12</v>
      </c>
      <c r="E1220" s="91">
        <v>24</v>
      </c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</row>
    <row r="1221" spans="1:30" x14ac:dyDescent="0.2">
      <c r="A1221" s="89">
        <v>1173</v>
      </c>
      <c r="B1221" s="89" t="s">
        <v>187</v>
      </c>
      <c r="C1221" s="89">
        <v>2020</v>
      </c>
      <c r="D1221" s="89">
        <v>1</v>
      </c>
      <c r="E1221" s="91">
        <v>49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</row>
    <row r="1222" spans="1:30" x14ac:dyDescent="0.2">
      <c r="A1222" s="89">
        <v>1173</v>
      </c>
      <c r="B1222" s="89" t="s">
        <v>187</v>
      </c>
      <c r="C1222" s="89">
        <v>2020</v>
      </c>
      <c r="D1222" s="89">
        <v>2</v>
      </c>
      <c r="E1222" s="91">
        <v>29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</row>
    <row r="1223" spans="1:30" x14ac:dyDescent="0.2">
      <c r="A1223" s="89">
        <v>1173</v>
      </c>
      <c r="B1223" s="89" t="s">
        <v>187</v>
      </c>
      <c r="C1223" s="89">
        <v>2020</v>
      </c>
      <c r="D1223" s="89">
        <v>3</v>
      </c>
      <c r="E1223" s="91">
        <v>10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</row>
    <row r="1224" spans="1:30" x14ac:dyDescent="0.2">
      <c r="A1224" s="89">
        <v>1173</v>
      </c>
      <c r="B1224" s="89" t="s">
        <v>187</v>
      </c>
      <c r="C1224" s="89">
        <v>2020</v>
      </c>
      <c r="D1224" s="89">
        <v>4</v>
      </c>
      <c r="E1224" s="91">
        <v>51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</row>
    <row r="1225" spans="1:30" x14ac:dyDescent="0.2">
      <c r="A1225" s="89">
        <v>1173</v>
      </c>
      <c r="B1225" s="89" t="s">
        <v>187</v>
      </c>
      <c r="C1225" s="89">
        <v>2020</v>
      </c>
      <c r="D1225" s="89">
        <v>5</v>
      </c>
      <c r="E1225" s="91">
        <v>21</v>
      </c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</row>
    <row r="1226" spans="1:30" x14ac:dyDescent="0.2">
      <c r="A1226" s="89">
        <v>1174</v>
      </c>
      <c r="B1226" s="89" t="s">
        <v>629</v>
      </c>
      <c r="C1226" s="89">
        <v>2019</v>
      </c>
      <c r="D1226" s="89">
        <v>3</v>
      </c>
      <c r="E1226" s="91">
        <v>171216</v>
      </c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</row>
    <row r="1227" spans="1:30" x14ac:dyDescent="0.2">
      <c r="A1227" s="89">
        <v>1174</v>
      </c>
      <c r="B1227" s="89" t="s">
        <v>629</v>
      </c>
      <c r="C1227" s="89">
        <v>2019</v>
      </c>
      <c r="D1227" s="89">
        <v>4</v>
      </c>
      <c r="E1227" s="91">
        <v>148076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</row>
    <row r="1228" spans="1:30" x14ac:dyDescent="0.2">
      <c r="A1228" s="89">
        <v>1174</v>
      </c>
      <c r="B1228" s="89" t="s">
        <v>629</v>
      </c>
      <c r="C1228" s="89">
        <v>2019</v>
      </c>
      <c r="D1228" s="89">
        <v>5</v>
      </c>
      <c r="E1228" s="91">
        <v>150823</v>
      </c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</row>
    <row r="1229" spans="1:30" x14ac:dyDescent="0.2">
      <c r="A1229" s="89">
        <v>1174</v>
      </c>
      <c r="B1229" s="89" t="s">
        <v>629</v>
      </c>
      <c r="C1229" s="89">
        <v>2019</v>
      </c>
      <c r="D1229" s="89">
        <v>6</v>
      </c>
      <c r="E1229" s="91">
        <v>131301</v>
      </c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</row>
    <row r="1230" spans="1:30" x14ac:dyDescent="0.2">
      <c r="A1230" s="89">
        <v>1174</v>
      </c>
      <c r="B1230" s="89" t="s">
        <v>629</v>
      </c>
      <c r="C1230" s="89">
        <v>2019</v>
      </c>
      <c r="D1230" s="89">
        <v>7</v>
      </c>
      <c r="E1230" s="91">
        <v>104113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</row>
    <row r="1231" spans="1:30" x14ac:dyDescent="0.2">
      <c r="A1231" s="89">
        <v>1174</v>
      </c>
      <c r="B1231" s="89" t="s">
        <v>629</v>
      </c>
      <c r="C1231" s="89">
        <v>2019</v>
      </c>
      <c r="D1231" s="89">
        <v>8</v>
      </c>
      <c r="E1231" s="91">
        <v>84756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</row>
    <row r="1232" spans="1:30" x14ac:dyDescent="0.2">
      <c r="A1232" s="89">
        <v>1174</v>
      </c>
      <c r="B1232" s="89" t="s">
        <v>629</v>
      </c>
      <c r="C1232" s="89">
        <v>2019</v>
      </c>
      <c r="D1232" s="89">
        <v>9</v>
      </c>
      <c r="E1232" s="91">
        <v>90021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</row>
    <row r="1233" spans="1:30" x14ac:dyDescent="0.2">
      <c r="A1233" s="89">
        <v>1174</v>
      </c>
      <c r="B1233" s="89" t="s">
        <v>629</v>
      </c>
      <c r="C1233" s="89">
        <v>2019</v>
      </c>
      <c r="D1233" s="89">
        <v>10</v>
      </c>
      <c r="E1233" s="91">
        <v>97019</v>
      </c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</row>
    <row r="1234" spans="1:30" x14ac:dyDescent="0.2">
      <c r="A1234" s="89">
        <v>1174</v>
      </c>
      <c r="B1234" s="89" t="s">
        <v>629</v>
      </c>
      <c r="C1234" s="89">
        <v>2019</v>
      </c>
      <c r="D1234" s="89">
        <v>11</v>
      </c>
      <c r="E1234" s="91">
        <v>105501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</row>
    <row r="1235" spans="1:30" x14ac:dyDescent="0.2">
      <c r="A1235" s="89">
        <v>1174</v>
      </c>
      <c r="B1235" s="89" t="s">
        <v>629</v>
      </c>
      <c r="C1235" s="89">
        <v>2019</v>
      </c>
      <c r="D1235" s="89">
        <v>12</v>
      </c>
      <c r="E1235" s="91">
        <v>102172</v>
      </c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</row>
    <row r="1236" spans="1:30" x14ac:dyDescent="0.2">
      <c r="A1236" s="89">
        <v>1174</v>
      </c>
      <c r="B1236" s="89" t="s">
        <v>629</v>
      </c>
      <c r="C1236" s="89">
        <v>2020</v>
      </c>
      <c r="D1236" s="89">
        <v>1</v>
      </c>
      <c r="E1236" s="91">
        <v>128139</v>
      </c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</row>
    <row r="1237" spans="1:30" x14ac:dyDescent="0.2">
      <c r="A1237" s="89">
        <v>1174</v>
      </c>
      <c r="B1237" s="89" t="s">
        <v>629</v>
      </c>
      <c r="C1237" s="89">
        <v>2020</v>
      </c>
      <c r="D1237" s="89">
        <v>2</v>
      </c>
      <c r="E1237" s="91">
        <v>123796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</row>
    <row r="1238" spans="1:30" x14ac:dyDescent="0.2">
      <c r="A1238" s="89">
        <v>1174</v>
      </c>
      <c r="B1238" s="89" t="s">
        <v>629</v>
      </c>
      <c r="C1238" s="89">
        <v>2020</v>
      </c>
      <c r="D1238" s="89">
        <v>3</v>
      </c>
      <c r="E1238" s="91">
        <v>90778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</row>
    <row r="1239" spans="1:30" x14ac:dyDescent="0.2">
      <c r="A1239" s="89">
        <v>1174</v>
      </c>
      <c r="B1239" s="89" t="s">
        <v>629</v>
      </c>
      <c r="C1239" s="89">
        <v>2020</v>
      </c>
      <c r="D1239" s="89">
        <v>4</v>
      </c>
      <c r="E1239" s="91">
        <v>142826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</row>
    <row r="1240" spans="1:30" x14ac:dyDescent="0.2">
      <c r="A1240" s="89">
        <v>1174</v>
      </c>
      <c r="B1240" s="89" t="s">
        <v>629</v>
      </c>
      <c r="C1240" s="89">
        <v>2020</v>
      </c>
      <c r="D1240" s="89">
        <v>5</v>
      </c>
      <c r="E1240" s="91">
        <v>131236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</row>
    <row r="1241" spans="1:30" x14ac:dyDescent="0.2">
      <c r="A1241" s="89">
        <v>1174</v>
      </c>
      <c r="B1241" s="89" t="s">
        <v>629</v>
      </c>
      <c r="C1241" s="89">
        <v>2020</v>
      </c>
      <c r="D1241" s="89">
        <v>6</v>
      </c>
      <c r="E1241" s="91">
        <v>7866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</row>
    <row r="1242" spans="1:30" x14ac:dyDescent="0.2">
      <c r="A1242" s="89">
        <v>1175</v>
      </c>
      <c r="B1242" s="89" t="s">
        <v>188</v>
      </c>
      <c r="C1242" s="89">
        <v>2019</v>
      </c>
      <c r="D1242" s="89">
        <v>8</v>
      </c>
      <c r="E1242" s="91">
        <v>3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</row>
    <row r="1243" spans="1:30" x14ac:dyDescent="0.2">
      <c r="A1243" s="89">
        <v>1175</v>
      </c>
      <c r="B1243" s="89" t="s">
        <v>188</v>
      </c>
      <c r="C1243" s="89">
        <v>2019</v>
      </c>
      <c r="D1243" s="89">
        <v>9</v>
      </c>
      <c r="E1243" s="91">
        <v>30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</row>
    <row r="1244" spans="1:30" x14ac:dyDescent="0.2">
      <c r="A1244" s="89">
        <v>1175</v>
      </c>
      <c r="B1244" s="89" t="s">
        <v>188</v>
      </c>
      <c r="C1244" s="89">
        <v>2019</v>
      </c>
      <c r="D1244" s="89">
        <v>10</v>
      </c>
      <c r="E1244" s="91">
        <v>33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</row>
    <row r="1245" spans="1:30" x14ac:dyDescent="0.2">
      <c r="A1245" s="89">
        <v>1175</v>
      </c>
      <c r="B1245" s="89" t="s">
        <v>188</v>
      </c>
      <c r="C1245" s="89">
        <v>2019</v>
      </c>
      <c r="D1245" s="89">
        <v>11</v>
      </c>
      <c r="E1245" s="91">
        <v>21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</row>
    <row r="1246" spans="1:30" x14ac:dyDescent="0.2">
      <c r="A1246" s="89">
        <v>1175</v>
      </c>
      <c r="B1246" s="89" t="s">
        <v>188</v>
      </c>
      <c r="C1246" s="89">
        <v>2019</v>
      </c>
      <c r="D1246" s="89">
        <v>12</v>
      </c>
      <c r="E1246" s="91">
        <v>26</v>
      </c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</row>
    <row r="1247" spans="1:30" x14ac:dyDescent="0.2">
      <c r="A1247" s="89">
        <v>1175</v>
      </c>
      <c r="B1247" s="89" t="s">
        <v>188</v>
      </c>
      <c r="C1247" s="89">
        <v>2020</v>
      </c>
      <c r="D1247" s="89">
        <v>1</v>
      </c>
      <c r="E1247" s="91">
        <v>24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</row>
    <row r="1248" spans="1:30" x14ac:dyDescent="0.2">
      <c r="A1248" s="89">
        <v>1175</v>
      </c>
      <c r="B1248" s="89" t="s">
        <v>188</v>
      </c>
      <c r="C1248" s="89">
        <v>2020</v>
      </c>
      <c r="D1248" s="89">
        <v>2</v>
      </c>
      <c r="E1248" s="91">
        <v>24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</row>
    <row r="1249" spans="1:30" x14ac:dyDescent="0.2">
      <c r="A1249" s="89">
        <v>1175</v>
      </c>
      <c r="B1249" s="89" t="s">
        <v>188</v>
      </c>
      <c r="C1249" s="89">
        <v>2020</v>
      </c>
      <c r="D1249" s="89">
        <v>3</v>
      </c>
      <c r="E1249" s="91">
        <v>15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</row>
    <row r="1250" spans="1:30" x14ac:dyDescent="0.2">
      <c r="A1250" s="89">
        <v>1175</v>
      </c>
      <c r="B1250" s="89" t="s">
        <v>188</v>
      </c>
      <c r="C1250" s="89">
        <v>2020</v>
      </c>
      <c r="D1250" s="89">
        <v>4</v>
      </c>
      <c r="E1250" s="91">
        <v>27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</row>
    <row r="1251" spans="1:30" x14ac:dyDescent="0.2">
      <c r="A1251" s="89">
        <v>1175</v>
      </c>
      <c r="B1251" s="89" t="s">
        <v>188</v>
      </c>
      <c r="C1251" s="89">
        <v>2020</v>
      </c>
      <c r="D1251" s="89">
        <v>5</v>
      </c>
      <c r="E1251" s="91">
        <v>9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</row>
    <row r="1252" spans="1:30" x14ac:dyDescent="0.2">
      <c r="A1252" s="89">
        <v>1176</v>
      </c>
      <c r="B1252" s="89" t="s">
        <v>190</v>
      </c>
      <c r="C1252" s="89">
        <v>2019</v>
      </c>
      <c r="D1252" s="89">
        <v>3</v>
      </c>
      <c r="E1252" s="91">
        <v>2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</row>
    <row r="1253" spans="1:30" x14ac:dyDescent="0.2">
      <c r="A1253" s="89">
        <v>1176</v>
      </c>
      <c r="B1253" s="89" t="s">
        <v>190</v>
      </c>
      <c r="C1253" s="89">
        <v>2019</v>
      </c>
      <c r="D1253" s="89">
        <v>4</v>
      </c>
      <c r="E1253" s="91">
        <v>2</v>
      </c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</row>
    <row r="1254" spans="1:30" x14ac:dyDescent="0.2">
      <c r="A1254" s="89">
        <v>1176</v>
      </c>
      <c r="B1254" s="89" t="s">
        <v>190</v>
      </c>
      <c r="C1254" s="89">
        <v>2019</v>
      </c>
      <c r="D1254" s="89">
        <v>9</v>
      </c>
      <c r="E1254" s="91">
        <v>1</v>
      </c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</row>
    <row r="1255" spans="1:30" x14ac:dyDescent="0.2">
      <c r="A1255" s="89">
        <v>1176</v>
      </c>
      <c r="B1255" s="89" t="s">
        <v>190</v>
      </c>
      <c r="C1255" s="89">
        <v>2019</v>
      </c>
      <c r="D1255" s="89">
        <v>11</v>
      </c>
      <c r="E1255" s="91">
        <v>4</v>
      </c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</row>
    <row r="1256" spans="1:30" x14ac:dyDescent="0.2">
      <c r="A1256" s="89">
        <v>1176</v>
      </c>
      <c r="B1256" s="89" t="s">
        <v>190</v>
      </c>
      <c r="C1256" s="89">
        <v>2020</v>
      </c>
      <c r="D1256" s="89">
        <v>3</v>
      </c>
      <c r="E1256" s="91">
        <v>1</v>
      </c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</row>
    <row r="1257" spans="1:30" x14ac:dyDescent="0.2">
      <c r="A1257" s="89">
        <v>1177</v>
      </c>
      <c r="B1257" s="89" t="s">
        <v>446</v>
      </c>
      <c r="C1257" s="89">
        <v>2019</v>
      </c>
      <c r="D1257" s="89">
        <v>3</v>
      </c>
      <c r="E1257" s="91">
        <v>6</v>
      </c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</row>
    <row r="1258" spans="1:30" x14ac:dyDescent="0.2">
      <c r="A1258" s="89">
        <v>1177</v>
      </c>
      <c r="B1258" s="89" t="s">
        <v>446</v>
      </c>
      <c r="C1258" s="89">
        <v>2019</v>
      </c>
      <c r="D1258" s="89">
        <v>4</v>
      </c>
      <c r="E1258" s="91">
        <v>6</v>
      </c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</row>
    <row r="1259" spans="1:30" x14ac:dyDescent="0.2">
      <c r="A1259" s="89">
        <v>1177</v>
      </c>
      <c r="B1259" s="89" t="s">
        <v>446</v>
      </c>
      <c r="C1259" s="89">
        <v>2019</v>
      </c>
      <c r="D1259" s="89">
        <v>5</v>
      </c>
      <c r="E1259" s="91">
        <v>7</v>
      </c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</row>
    <row r="1260" spans="1:30" x14ac:dyDescent="0.2">
      <c r="A1260" s="89">
        <v>1177</v>
      </c>
      <c r="B1260" s="89" t="s">
        <v>446</v>
      </c>
      <c r="C1260" s="89">
        <v>2019</v>
      </c>
      <c r="D1260" s="89">
        <v>6</v>
      </c>
      <c r="E1260" s="91">
        <v>1</v>
      </c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</row>
    <row r="1261" spans="1:30" x14ac:dyDescent="0.2">
      <c r="A1261" s="89">
        <v>1177</v>
      </c>
      <c r="B1261" s="89" t="s">
        <v>446</v>
      </c>
      <c r="C1261" s="89">
        <v>2019</v>
      </c>
      <c r="D1261" s="89">
        <v>7</v>
      </c>
      <c r="E1261" s="91">
        <v>2</v>
      </c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 spans="1:30" x14ac:dyDescent="0.2">
      <c r="A1262" s="89">
        <v>1177</v>
      </c>
      <c r="B1262" s="89" t="s">
        <v>446</v>
      </c>
      <c r="C1262" s="89">
        <v>2019</v>
      </c>
      <c r="D1262" s="89">
        <v>8</v>
      </c>
      <c r="E1262" s="91">
        <v>2</v>
      </c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</row>
    <row r="1263" spans="1:30" x14ac:dyDescent="0.2">
      <c r="A1263" s="89">
        <v>1177</v>
      </c>
      <c r="B1263" s="89" t="s">
        <v>446</v>
      </c>
      <c r="C1263" s="89">
        <v>2019</v>
      </c>
      <c r="D1263" s="89">
        <v>9</v>
      </c>
      <c r="E1263" s="91">
        <v>2</v>
      </c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</row>
    <row r="1264" spans="1:30" x14ac:dyDescent="0.2">
      <c r="A1264" s="89">
        <v>1177</v>
      </c>
      <c r="B1264" s="89" t="s">
        <v>446</v>
      </c>
      <c r="C1264" s="89">
        <v>2020</v>
      </c>
      <c r="D1264" s="89">
        <v>1</v>
      </c>
      <c r="E1264" s="91">
        <v>5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</row>
    <row r="1265" spans="1:30" x14ac:dyDescent="0.2">
      <c r="A1265" s="89">
        <v>1177</v>
      </c>
      <c r="B1265" s="89" t="s">
        <v>446</v>
      </c>
      <c r="C1265" s="89">
        <v>2020</v>
      </c>
      <c r="D1265" s="89">
        <v>3</v>
      </c>
      <c r="E1265" s="91">
        <v>8</v>
      </c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</row>
    <row r="1266" spans="1:30" x14ac:dyDescent="0.2">
      <c r="A1266" s="89">
        <v>1177</v>
      </c>
      <c r="B1266" s="89" t="s">
        <v>446</v>
      </c>
      <c r="C1266" s="89">
        <v>2020</v>
      </c>
      <c r="D1266" s="89">
        <v>4</v>
      </c>
      <c r="E1266" s="91">
        <v>3</v>
      </c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</row>
    <row r="1267" spans="1:30" x14ac:dyDescent="0.2">
      <c r="A1267" s="89">
        <v>1177</v>
      </c>
      <c r="B1267" s="89" t="s">
        <v>446</v>
      </c>
      <c r="C1267" s="89">
        <v>2020</v>
      </c>
      <c r="D1267" s="89">
        <v>5</v>
      </c>
      <c r="E1267" s="91">
        <v>2</v>
      </c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</row>
    <row r="1268" spans="1:30" x14ac:dyDescent="0.2">
      <c r="A1268" s="89">
        <v>1179</v>
      </c>
      <c r="B1268" s="89" t="s">
        <v>163</v>
      </c>
      <c r="C1268" s="89">
        <v>2019</v>
      </c>
      <c r="D1268" s="89">
        <v>5</v>
      </c>
      <c r="E1268" s="91">
        <v>1</v>
      </c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</row>
    <row r="1269" spans="1:30" x14ac:dyDescent="0.2">
      <c r="A1269" s="89">
        <v>1179</v>
      </c>
      <c r="B1269" s="89" t="s">
        <v>163</v>
      </c>
      <c r="C1269" s="89">
        <v>2019</v>
      </c>
      <c r="D1269" s="89">
        <v>7</v>
      </c>
      <c r="E1269" s="91">
        <v>1</v>
      </c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</row>
    <row r="1270" spans="1:30" x14ac:dyDescent="0.2">
      <c r="A1270" s="89">
        <v>1179</v>
      </c>
      <c r="B1270" s="89" t="s">
        <v>163</v>
      </c>
      <c r="C1270" s="89">
        <v>2020</v>
      </c>
      <c r="D1270" s="89">
        <v>1</v>
      </c>
      <c r="E1270" s="91">
        <v>1</v>
      </c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</row>
    <row r="1271" spans="1:30" x14ac:dyDescent="0.2">
      <c r="A1271" s="89">
        <v>1179</v>
      </c>
      <c r="B1271" s="89" t="s">
        <v>163</v>
      </c>
      <c r="C1271" s="89">
        <v>2020</v>
      </c>
      <c r="D1271" s="89">
        <v>4</v>
      </c>
      <c r="E1271" s="91">
        <v>1</v>
      </c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</row>
    <row r="1272" spans="1:30" x14ac:dyDescent="0.2">
      <c r="A1272" s="89">
        <v>1179</v>
      </c>
      <c r="B1272" s="89" t="s">
        <v>163</v>
      </c>
      <c r="C1272" s="89">
        <v>2020</v>
      </c>
      <c r="D1272" s="89">
        <v>6</v>
      </c>
      <c r="E1272" s="91">
        <v>2</v>
      </c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 spans="1:30" x14ac:dyDescent="0.2">
      <c r="A1273" s="89">
        <v>1180</v>
      </c>
      <c r="B1273" s="89" t="s">
        <v>314</v>
      </c>
      <c r="C1273" s="89">
        <v>2019</v>
      </c>
      <c r="D1273" s="89">
        <v>6</v>
      </c>
      <c r="E1273" s="91">
        <v>1</v>
      </c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</row>
    <row r="1274" spans="1:30" x14ac:dyDescent="0.2">
      <c r="A1274" s="89">
        <v>1180</v>
      </c>
      <c r="B1274" s="89" t="s">
        <v>314</v>
      </c>
      <c r="C1274" s="89">
        <v>2019</v>
      </c>
      <c r="D1274" s="89">
        <v>11</v>
      </c>
      <c r="E1274" s="91">
        <v>1</v>
      </c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</row>
    <row r="1275" spans="1:30" x14ac:dyDescent="0.2">
      <c r="A1275" s="89">
        <v>1181</v>
      </c>
      <c r="B1275" s="89" t="s">
        <v>697</v>
      </c>
      <c r="C1275" s="89">
        <v>2019</v>
      </c>
      <c r="D1275" s="89">
        <v>3</v>
      </c>
      <c r="E1275" s="91">
        <v>15</v>
      </c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</row>
    <row r="1276" spans="1:30" x14ac:dyDescent="0.2">
      <c r="A1276" s="89">
        <v>1181</v>
      </c>
      <c r="B1276" s="89" t="s">
        <v>697</v>
      </c>
      <c r="C1276" s="89">
        <v>2019</v>
      </c>
      <c r="D1276" s="89">
        <v>4</v>
      </c>
      <c r="E1276" s="91">
        <v>12</v>
      </c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</row>
    <row r="1277" spans="1:30" x14ac:dyDescent="0.2">
      <c r="A1277" s="89">
        <v>1181</v>
      </c>
      <c r="B1277" s="89" t="s">
        <v>697</v>
      </c>
      <c r="C1277" s="89">
        <v>2019</v>
      </c>
      <c r="D1277" s="89">
        <v>5</v>
      </c>
      <c r="E1277" s="91">
        <v>6</v>
      </c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</row>
    <row r="1278" spans="1:30" x14ac:dyDescent="0.2">
      <c r="A1278" s="89">
        <v>1181</v>
      </c>
      <c r="B1278" s="89" t="s">
        <v>697</v>
      </c>
      <c r="C1278" s="89">
        <v>2019</v>
      </c>
      <c r="D1278" s="89">
        <v>6</v>
      </c>
      <c r="E1278" s="91">
        <v>11</v>
      </c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</row>
    <row r="1279" spans="1:30" x14ac:dyDescent="0.2">
      <c r="A1279" s="89">
        <v>1181</v>
      </c>
      <c r="B1279" s="89" t="s">
        <v>697</v>
      </c>
      <c r="C1279" s="89">
        <v>2019</v>
      </c>
      <c r="D1279" s="89">
        <v>7</v>
      </c>
      <c r="E1279" s="91">
        <v>5</v>
      </c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</row>
    <row r="1280" spans="1:30" x14ac:dyDescent="0.2">
      <c r="A1280" s="89">
        <v>1181</v>
      </c>
      <c r="B1280" s="89" t="s">
        <v>697</v>
      </c>
      <c r="C1280" s="89">
        <v>2019</v>
      </c>
      <c r="D1280" s="89">
        <v>8</v>
      </c>
      <c r="E1280" s="91">
        <v>2</v>
      </c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</row>
    <row r="1281" spans="1:30" x14ac:dyDescent="0.2">
      <c r="A1281" s="89">
        <v>1181</v>
      </c>
      <c r="B1281" s="89" t="s">
        <v>697</v>
      </c>
      <c r="C1281" s="89">
        <v>2019</v>
      </c>
      <c r="D1281" s="89">
        <v>9</v>
      </c>
      <c r="E1281" s="91">
        <v>4</v>
      </c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</row>
    <row r="1282" spans="1:30" x14ac:dyDescent="0.2">
      <c r="A1282" s="89">
        <v>1181</v>
      </c>
      <c r="B1282" s="89" t="s">
        <v>697</v>
      </c>
      <c r="C1282" s="89">
        <v>2019</v>
      </c>
      <c r="D1282" s="89">
        <v>10</v>
      </c>
      <c r="E1282" s="91">
        <v>2</v>
      </c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</row>
    <row r="1283" spans="1:30" x14ac:dyDescent="0.2">
      <c r="A1283" s="89">
        <v>1181</v>
      </c>
      <c r="B1283" s="89" t="s">
        <v>697</v>
      </c>
      <c r="C1283" s="89">
        <v>2019</v>
      </c>
      <c r="D1283" s="89">
        <v>11</v>
      </c>
      <c r="E1283" s="91">
        <v>4</v>
      </c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</row>
    <row r="1284" spans="1:30" x14ac:dyDescent="0.2">
      <c r="A1284" s="89">
        <v>1181</v>
      </c>
      <c r="B1284" s="89" t="s">
        <v>697</v>
      </c>
      <c r="C1284" s="89">
        <v>2020</v>
      </c>
      <c r="D1284" s="89">
        <v>1</v>
      </c>
      <c r="E1284" s="91">
        <v>1</v>
      </c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</row>
    <row r="1285" spans="1:30" x14ac:dyDescent="0.2">
      <c r="A1285" s="89">
        <v>1181</v>
      </c>
      <c r="B1285" s="89" t="s">
        <v>697</v>
      </c>
      <c r="C1285" s="89">
        <v>2020</v>
      </c>
      <c r="D1285" s="89">
        <v>2</v>
      </c>
      <c r="E1285" s="91">
        <v>1</v>
      </c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</row>
    <row r="1286" spans="1:30" x14ac:dyDescent="0.2">
      <c r="A1286" s="89">
        <v>1181</v>
      </c>
      <c r="B1286" s="89" t="s">
        <v>697</v>
      </c>
      <c r="C1286" s="89">
        <v>2020</v>
      </c>
      <c r="D1286" s="89">
        <v>4</v>
      </c>
      <c r="E1286" s="91">
        <v>1</v>
      </c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</row>
    <row r="1287" spans="1:30" x14ac:dyDescent="0.2">
      <c r="A1287" s="89">
        <v>1181</v>
      </c>
      <c r="B1287" s="89" t="s">
        <v>697</v>
      </c>
      <c r="C1287" s="89">
        <v>2020</v>
      </c>
      <c r="D1287" s="89">
        <v>5</v>
      </c>
      <c r="E1287" s="91">
        <v>2</v>
      </c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</row>
    <row r="1288" spans="1:30" x14ac:dyDescent="0.2">
      <c r="A1288" s="89">
        <v>1183</v>
      </c>
      <c r="B1288" s="89" t="s">
        <v>351</v>
      </c>
      <c r="C1288" s="89">
        <v>2019</v>
      </c>
      <c r="D1288" s="89">
        <v>3</v>
      </c>
      <c r="E1288" s="91">
        <v>874291</v>
      </c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</row>
    <row r="1289" spans="1:30" x14ac:dyDescent="0.2">
      <c r="A1289" s="89">
        <v>1183</v>
      </c>
      <c r="B1289" s="89" t="s">
        <v>351</v>
      </c>
      <c r="C1289" s="89">
        <v>2019</v>
      </c>
      <c r="D1289" s="89">
        <v>4</v>
      </c>
      <c r="E1289" s="91">
        <v>1099781</v>
      </c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</row>
    <row r="1290" spans="1:30" x14ac:dyDescent="0.2">
      <c r="A1290" s="89">
        <v>1183</v>
      </c>
      <c r="B1290" s="89" t="s">
        <v>351</v>
      </c>
      <c r="C1290" s="89">
        <v>2019</v>
      </c>
      <c r="D1290" s="89">
        <v>5</v>
      </c>
      <c r="E1290" s="91">
        <v>1125256</v>
      </c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</row>
    <row r="1291" spans="1:30" x14ac:dyDescent="0.2">
      <c r="A1291" s="89">
        <v>1183</v>
      </c>
      <c r="B1291" s="89" t="s">
        <v>351</v>
      </c>
      <c r="C1291" s="89">
        <v>2019</v>
      </c>
      <c r="D1291" s="89">
        <v>6</v>
      </c>
      <c r="E1291" s="91">
        <v>854124</v>
      </c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</row>
    <row r="1292" spans="1:30" x14ac:dyDescent="0.2">
      <c r="A1292" s="89">
        <v>1183</v>
      </c>
      <c r="B1292" s="89" t="s">
        <v>351</v>
      </c>
      <c r="C1292" s="89">
        <v>2019</v>
      </c>
      <c r="D1292" s="89">
        <v>7</v>
      </c>
      <c r="E1292" s="91">
        <v>735271</v>
      </c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</row>
    <row r="1293" spans="1:30" x14ac:dyDescent="0.2">
      <c r="A1293" s="89">
        <v>1183</v>
      </c>
      <c r="B1293" s="89" t="s">
        <v>351</v>
      </c>
      <c r="C1293" s="89">
        <v>2019</v>
      </c>
      <c r="D1293" s="89">
        <v>8</v>
      </c>
      <c r="E1293" s="91">
        <v>534475</v>
      </c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</row>
    <row r="1294" spans="1:30" x14ac:dyDescent="0.2">
      <c r="A1294" s="89">
        <v>1183</v>
      </c>
      <c r="B1294" s="89" t="s">
        <v>351</v>
      </c>
      <c r="C1294" s="89">
        <v>2019</v>
      </c>
      <c r="D1294" s="89">
        <v>9</v>
      </c>
      <c r="E1294" s="91">
        <v>643832</v>
      </c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</row>
    <row r="1295" spans="1:30" x14ac:dyDescent="0.2">
      <c r="A1295" s="89">
        <v>1183</v>
      </c>
      <c r="B1295" s="89" t="s">
        <v>351</v>
      </c>
      <c r="C1295" s="89">
        <v>2019</v>
      </c>
      <c r="D1295" s="89">
        <v>10</v>
      </c>
      <c r="E1295" s="91">
        <v>650783</v>
      </c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</row>
    <row r="1296" spans="1:30" x14ac:dyDescent="0.2">
      <c r="A1296" s="89">
        <v>1183</v>
      </c>
      <c r="B1296" s="89" t="s">
        <v>351</v>
      </c>
      <c r="C1296" s="89">
        <v>2019</v>
      </c>
      <c r="D1296" s="89">
        <v>11</v>
      </c>
      <c r="E1296" s="91">
        <v>469290</v>
      </c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 spans="1:30" x14ac:dyDescent="0.2">
      <c r="A1297" s="89">
        <v>1183</v>
      </c>
      <c r="B1297" s="89" t="s">
        <v>351</v>
      </c>
      <c r="C1297" s="89">
        <v>2019</v>
      </c>
      <c r="D1297" s="89">
        <v>12</v>
      </c>
      <c r="E1297" s="91">
        <v>186616</v>
      </c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</row>
    <row r="1298" spans="1:30" x14ac:dyDescent="0.2">
      <c r="A1298" s="89">
        <v>1183</v>
      </c>
      <c r="B1298" s="89" t="s">
        <v>351</v>
      </c>
      <c r="C1298" s="89">
        <v>2020</v>
      </c>
      <c r="D1298" s="89">
        <v>1</v>
      </c>
      <c r="E1298" s="91">
        <v>155</v>
      </c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</row>
    <row r="1299" spans="1:30" x14ac:dyDescent="0.2">
      <c r="A1299" s="89">
        <v>1183</v>
      </c>
      <c r="B1299" s="89" t="s">
        <v>351</v>
      </c>
      <c r="C1299" s="89">
        <v>2020</v>
      </c>
      <c r="D1299" s="89">
        <v>2</v>
      </c>
      <c r="E1299" s="91">
        <v>41</v>
      </c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</row>
    <row r="1300" spans="1:30" x14ac:dyDescent="0.2">
      <c r="A1300" s="89">
        <v>1183</v>
      </c>
      <c r="B1300" s="89" t="s">
        <v>351</v>
      </c>
      <c r="C1300" s="89">
        <v>2020</v>
      </c>
      <c r="D1300" s="89">
        <v>3</v>
      </c>
      <c r="E1300" s="91">
        <v>105</v>
      </c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</row>
    <row r="1301" spans="1:30" x14ac:dyDescent="0.2">
      <c r="A1301" s="89">
        <v>1183</v>
      </c>
      <c r="B1301" s="89" t="s">
        <v>351</v>
      </c>
      <c r="C1301" s="89">
        <v>2020</v>
      </c>
      <c r="D1301" s="89">
        <v>4</v>
      </c>
      <c r="E1301" s="91">
        <v>26</v>
      </c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</row>
    <row r="1302" spans="1:30" x14ac:dyDescent="0.2">
      <c r="A1302" s="89">
        <v>1183</v>
      </c>
      <c r="B1302" s="89" t="s">
        <v>351</v>
      </c>
      <c r="C1302" s="89">
        <v>2020</v>
      </c>
      <c r="D1302" s="89">
        <v>5</v>
      </c>
      <c r="E1302" s="91">
        <v>20</v>
      </c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 spans="1:30" x14ac:dyDescent="0.2">
      <c r="A1303" s="89">
        <v>1185</v>
      </c>
      <c r="B1303" s="89" t="s">
        <v>371</v>
      </c>
      <c r="C1303" s="89">
        <v>2019</v>
      </c>
      <c r="D1303" s="89">
        <v>3</v>
      </c>
      <c r="E1303" s="91">
        <v>475769</v>
      </c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</row>
    <row r="1304" spans="1:30" x14ac:dyDescent="0.2">
      <c r="A1304" s="89">
        <v>1185</v>
      </c>
      <c r="B1304" s="89" t="s">
        <v>371</v>
      </c>
      <c r="C1304" s="89">
        <v>2019</v>
      </c>
      <c r="D1304" s="89">
        <v>4</v>
      </c>
      <c r="E1304" s="91">
        <v>153531</v>
      </c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</row>
    <row r="1305" spans="1:30" x14ac:dyDescent="0.2">
      <c r="A1305" s="89">
        <v>1185</v>
      </c>
      <c r="B1305" s="89" t="s">
        <v>371</v>
      </c>
      <c r="C1305" s="89">
        <v>2019</v>
      </c>
      <c r="D1305" s="89">
        <v>7</v>
      </c>
      <c r="E1305" s="91">
        <v>2</v>
      </c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</row>
    <row r="1306" spans="1:30" x14ac:dyDescent="0.2">
      <c r="A1306" s="89">
        <v>1187</v>
      </c>
      <c r="B1306" s="89" t="s">
        <v>275</v>
      </c>
      <c r="C1306" s="89">
        <v>2019</v>
      </c>
      <c r="D1306" s="89">
        <v>3</v>
      </c>
      <c r="E1306" s="91">
        <v>9806</v>
      </c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</row>
    <row r="1307" spans="1:30" x14ac:dyDescent="0.2">
      <c r="A1307" s="89">
        <v>1187</v>
      </c>
      <c r="B1307" s="89" t="s">
        <v>275</v>
      </c>
      <c r="C1307" s="89">
        <v>2019</v>
      </c>
      <c r="D1307" s="89">
        <v>4</v>
      </c>
      <c r="E1307" s="91">
        <v>6367</v>
      </c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</row>
    <row r="1308" spans="1:30" x14ac:dyDescent="0.2">
      <c r="A1308" s="89">
        <v>1187</v>
      </c>
      <c r="B1308" s="89" t="s">
        <v>275</v>
      </c>
      <c r="C1308" s="89">
        <v>2019</v>
      </c>
      <c r="D1308" s="89">
        <v>5</v>
      </c>
      <c r="E1308" s="91">
        <v>7880</v>
      </c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</row>
    <row r="1309" spans="1:30" x14ac:dyDescent="0.2">
      <c r="A1309" s="89">
        <v>1187</v>
      </c>
      <c r="B1309" s="89" t="s">
        <v>275</v>
      </c>
      <c r="C1309" s="89">
        <v>2019</v>
      </c>
      <c r="D1309" s="89">
        <v>6</v>
      </c>
      <c r="E1309" s="91">
        <v>11442</v>
      </c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</row>
    <row r="1310" spans="1:30" x14ac:dyDescent="0.2">
      <c r="A1310" s="89">
        <v>1187</v>
      </c>
      <c r="B1310" s="89" t="s">
        <v>275</v>
      </c>
      <c r="C1310" s="89">
        <v>2019</v>
      </c>
      <c r="D1310" s="89">
        <v>7</v>
      </c>
      <c r="E1310" s="91">
        <v>13939</v>
      </c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</row>
    <row r="1311" spans="1:30" x14ac:dyDescent="0.2">
      <c r="A1311" s="89">
        <v>1187</v>
      </c>
      <c r="B1311" s="89" t="s">
        <v>275</v>
      </c>
      <c r="C1311" s="89">
        <v>2019</v>
      </c>
      <c r="D1311" s="89">
        <v>8</v>
      </c>
      <c r="E1311" s="91">
        <v>21732</v>
      </c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</row>
    <row r="1312" spans="1:30" x14ac:dyDescent="0.2">
      <c r="A1312" s="89">
        <v>1187</v>
      </c>
      <c r="B1312" s="89" t="s">
        <v>275</v>
      </c>
      <c r="C1312" s="89">
        <v>2019</v>
      </c>
      <c r="D1312" s="89">
        <v>9</v>
      </c>
      <c r="E1312" s="91">
        <v>14783</v>
      </c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</row>
    <row r="1313" spans="1:30" x14ac:dyDescent="0.2">
      <c r="A1313" s="89">
        <v>1187</v>
      </c>
      <c r="B1313" s="89" t="s">
        <v>275</v>
      </c>
      <c r="C1313" s="89">
        <v>2019</v>
      </c>
      <c r="D1313" s="89">
        <v>10</v>
      </c>
      <c r="E1313" s="91">
        <v>20402</v>
      </c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</row>
    <row r="1314" spans="1:30" x14ac:dyDescent="0.2">
      <c r="A1314" s="89">
        <v>1187</v>
      </c>
      <c r="B1314" s="89" t="s">
        <v>275</v>
      </c>
      <c r="C1314" s="89">
        <v>2019</v>
      </c>
      <c r="D1314" s="89">
        <v>11</v>
      </c>
      <c r="E1314" s="91">
        <v>17148</v>
      </c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</row>
    <row r="1315" spans="1:30" x14ac:dyDescent="0.2">
      <c r="A1315" s="89">
        <v>1187</v>
      </c>
      <c r="B1315" s="89" t="s">
        <v>275</v>
      </c>
      <c r="C1315" s="89">
        <v>2019</v>
      </c>
      <c r="D1315" s="89">
        <v>12</v>
      </c>
      <c r="E1315" s="91">
        <v>11707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</row>
    <row r="1316" spans="1:30" x14ac:dyDescent="0.2">
      <c r="A1316" s="89">
        <v>1187</v>
      </c>
      <c r="B1316" s="89" t="s">
        <v>275</v>
      </c>
      <c r="C1316" s="89">
        <v>2020</v>
      </c>
      <c r="D1316" s="89">
        <v>1</v>
      </c>
      <c r="E1316" s="91">
        <v>8839</v>
      </c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</row>
    <row r="1317" spans="1:30" x14ac:dyDescent="0.2">
      <c r="A1317" s="89">
        <v>1187</v>
      </c>
      <c r="B1317" s="89" t="s">
        <v>275</v>
      </c>
      <c r="C1317" s="89">
        <v>2020</v>
      </c>
      <c r="D1317" s="89">
        <v>2</v>
      </c>
      <c r="E1317" s="91">
        <v>10851</v>
      </c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</row>
    <row r="1318" spans="1:30" x14ac:dyDescent="0.2">
      <c r="A1318" s="89">
        <v>1187</v>
      </c>
      <c r="B1318" s="89" t="s">
        <v>275</v>
      </c>
      <c r="C1318" s="89">
        <v>2020</v>
      </c>
      <c r="D1318" s="89">
        <v>3</v>
      </c>
      <c r="E1318" s="91">
        <v>11532</v>
      </c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</row>
    <row r="1319" spans="1:30" x14ac:dyDescent="0.2">
      <c r="A1319" s="89">
        <v>1187</v>
      </c>
      <c r="B1319" s="89" t="s">
        <v>275</v>
      </c>
      <c r="C1319" s="89">
        <v>2020</v>
      </c>
      <c r="D1319" s="89">
        <v>4</v>
      </c>
      <c r="E1319" s="91">
        <v>44646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</row>
    <row r="1320" spans="1:30" x14ac:dyDescent="0.2">
      <c r="A1320" s="89">
        <v>1187</v>
      </c>
      <c r="B1320" s="89" t="s">
        <v>275</v>
      </c>
      <c r="C1320" s="89">
        <v>2020</v>
      </c>
      <c r="D1320" s="89">
        <v>5</v>
      </c>
      <c r="E1320" s="91">
        <v>83123</v>
      </c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</row>
    <row r="1321" spans="1:30" x14ac:dyDescent="0.2">
      <c r="A1321" s="89">
        <v>1187</v>
      </c>
      <c r="B1321" s="89" t="s">
        <v>275</v>
      </c>
      <c r="C1321" s="89">
        <v>2020</v>
      </c>
      <c r="D1321" s="89">
        <v>6</v>
      </c>
      <c r="E1321" s="91">
        <v>1038</v>
      </c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 spans="1:30" x14ac:dyDescent="0.2">
      <c r="A1322" s="89">
        <v>1188</v>
      </c>
      <c r="B1322" s="89" t="s">
        <v>442</v>
      </c>
      <c r="C1322" s="89">
        <v>2019</v>
      </c>
      <c r="D1322" s="89">
        <v>3</v>
      </c>
      <c r="E1322" s="91">
        <v>72944</v>
      </c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</row>
    <row r="1323" spans="1:30" x14ac:dyDescent="0.2">
      <c r="A1323" s="89">
        <v>1188</v>
      </c>
      <c r="B1323" s="89" t="s">
        <v>442</v>
      </c>
      <c r="C1323" s="89">
        <v>2019</v>
      </c>
      <c r="D1323" s="89">
        <v>4</v>
      </c>
      <c r="E1323" s="91">
        <v>38223</v>
      </c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</row>
    <row r="1324" spans="1:30" x14ac:dyDescent="0.2">
      <c r="A1324" s="89">
        <v>1188</v>
      </c>
      <c r="B1324" s="89" t="s">
        <v>442</v>
      </c>
      <c r="C1324" s="89">
        <v>2019</v>
      </c>
      <c r="D1324" s="89">
        <v>5</v>
      </c>
      <c r="E1324" s="91">
        <v>61999</v>
      </c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</row>
    <row r="1325" spans="1:30" x14ac:dyDescent="0.2">
      <c r="A1325" s="89">
        <v>1188</v>
      </c>
      <c r="B1325" s="89" t="s">
        <v>442</v>
      </c>
      <c r="C1325" s="89">
        <v>2019</v>
      </c>
      <c r="D1325" s="89">
        <v>6</v>
      </c>
      <c r="E1325" s="91">
        <v>66614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</row>
    <row r="1326" spans="1:30" x14ac:dyDescent="0.2">
      <c r="A1326" s="89">
        <v>1188</v>
      </c>
      <c r="B1326" s="89" t="s">
        <v>442</v>
      </c>
      <c r="C1326" s="89">
        <v>2019</v>
      </c>
      <c r="D1326" s="89">
        <v>7</v>
      </c>
      <c r="E1326" s="91">
        <v>91473</v>
      </c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</row>
    <row r="1327" spans="1:30" x14ac:dyDescent="0.2">
      <c r="A1327" s="89">
        <v>1188</v>
      </c>
      <c r="B1327" s="89" t="s">
        <v>442</v>
      </c>
      <c r="C1327" s="89">
        <v>2019</v>
      </c>
      <c r="D1327" s="89">
        <v>8</v>
      </c>
      <c r="E1327" s="91">
        <v>403705</v>
      </c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</row>
    <row r="1328" spans="1:30" x14ac:dyDescent="0.2">
      <c r="A1328" s="89">
        <v>1188</v>
      </c>
      <c r="B1328" s="89" t="s">
        <v>442</v>
      </c>
      <c r="C1328" s="89">
        <v>2019</v>
      </c>
      <c r="D1328" s="89">
        <v>9</v>
      </c>
      <c r="E1328" s="91">
        <v>760729</v>
      </c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</row>
    <row r="1329" spans="1:30" x14ac:dyDescent="0.2">
      <c r="A1329" s="89">
        <v>1188</v>
      </c>
      <c r="B1329" s="89" t="s">
        <v>442</v>
      </c>
      <c r="C1329" s="89">
        <v>2019</v>
      </c>
      <c r="D1329" s="89">
        <v>10</v>
      </c>
      <c r="E1329" s="91">
        <v>816283</v>
      </c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</row>
    <row r="1330" spans="1:30" x14ac:dyDescent="0.2">
      <c r="A1330" s="89">
        <v>1188</v>
      </c>
      <c r="B1330" s="89" t="s">
        <v>442</v>
      </c>
      <c r="C1330" s="89">
        <v>2019</v>
      </c>
      <c r="D1330" s="89">
        <v>11</v>
      </c>
      <c r="E1330" s="91">
        <v>978768</v>
      </c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</row>
    <row r="1331" spans="1:30" x14ac:dyDescent="0.2">
      <c r="A1331" s="89">
        <v>1188</v>
      </c>
      <c r="B1331" s="89" t="s">
        <v>442</v>
      </c>
      <c r="C1331" s="89">
        <v>2019</v>
      </c>
      <c r="D1331" s="89">
        <v>12</v>
      </c>
      <c r="E1331" s="91">
        <v>1589281</v>
      </c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</row>
    <row r="1332" spans="1:30" x14ac:dyDescent="0.2">
      <c r="A1332" s="89">
        <v>1188</v>
      </c>
      <c r="B1332" s="89" t="s">
        <v>442</v>
      </c>
      <c r="C1332" s="89">
        <v>2020</v>
      </c>
      <c r="D1332" s="89">
        <v>1</v>
      </c>
      <c r="E1332" s="91">
        <v>1067025</v>
      </c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</row>
    <row r="1333" spans="1:30" x14ac:dyDescent="0.2">
      <c r="A1333" s="89">
        <v>1188</v>
      </c>
      <c r="B1333" s="89" t="s">
        <v>442</v>
      </c>
      <c r="C1333" s="89">
        <v>2020</v>
      </c>
      <c r="D1333" s="89">
        <v>2</v>
      </c>
      <c r="E1333" s="91">
        <v>992873</v>
      </c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</row>
    <row r="1334" spans="1:30" x14ac:dyDescent="0.2">
      <c r="A1334" s="89">
        <v>1188</v>
      </c>
      <c r="B1334" s="89" t="s">
        <v>442</v>
      </c>
      <c r="C1334" s="89">
        <v>2020</v>
      </c>
      <c r="D1334" s="89">
        <v>3</v>
      </c>
      <c r="E1334" s="91">
        <v>740563</v>
      </c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</row>
    <row r="1335" spans="1:30" x14ac:dyDescent="0.2">
      <c r="A1335" s="89">
        <v>1188</v>
      </c>
      <c r="B1335" s="89" t="s">
        <v>442</v>
      </c>
      <c r="C1335" s="89">
        <v>2020</v>
      </c>
      <c r="D1335" s="89">
        <v>4</v>
      </c>
      <c r="E1335" s="91">
        <v>821840</v>
      </c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</row>
    <row r="1336" spans="1:30" x14ac:dyDescent="0.2">
      <c r="A1336" s="89">
        <v>1188</v>
      </c>
      <c r="B1336" s="89" t="s">
        <v>442</v>
      </c>
      <c r="C1336" s="89">
        <v>2020</v>
      </c>
      <c r="D1336" s="89">
        <v>5</v>
      </c>
      <c r="E1336" s="91">
        <v>966790</v>
      </c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</row>
    <row r="1337" spans="1:30" x14ac:dyDescent="0.2">
      <c r="A1337" s="89">
        <v>1188</v>
      </c>
      <c r="B1337" s="89" t="s">
        <v>442</v>
      </c>
      <c r="C1337" s="89">
        <v>2020</v>
      </c>
      <c r="D1337" s="89">
        <v>6</v>
      </c>
      <c r="E1337" s="91">
        <v>50928</v>
      </c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</row>
    <row r="1338" spans="1:30" x14ac:dyDescent="0.2">
      <c r="A1338" s="89">
        <v>1190</v>
      </c>
      <c r="B1338" s="89" t="s">
        <v>112</v>
      </c>
      <c r="C1338" s="89">
        <v>2019</v>
      </c>
      <c r="D1338" s="89">
        <v>3</v>
      </c>
      <c r="E1338" s="91">
        <v>17</v>
      </c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</row>
    <row r="1339" spans="1:30" x14ac:dyDescent="0.2">
      <c r="A1339" s="89">
        <v>1190</v>
      </c>
      <c r="B1339" s="89" t="s">
        <v>112</v>
      </c>
      <c r="C1339" s="89">
        <v>2019</v>
      </c>
      <c r="D1339" s="89">
        <v>4</v>
      </c>
      <c r="E1339" s="91">
        <v>10</v>
      </c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</row>
    <row r="1340" spans="1:30" x14ac:dyDescent="0.2">
      <c r="A1340" s="89">
        <v>1190</v>
      </c>
      <c r="B1340" s="89" t="s">
        <v>112</v>
      </c>
      <c r="C1340" s="89">
        <v>2019</v>
      </c>
      <c r="D1340" s="89">
        <v>5</v>
      </c>
      <c r="E1340" s="91">
        <v>4</v>
      </c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</row>
    <row r="1341" spans="1:30" x14ac:dyDescent="0.2">
      <c r="A1341" s="89">
        <v>1190</v>
      </c>
      <c r="B1341" s="89" t="s">
        <v>112</v>
      </c>
      <c r="C1341" s="89">
        <v>2019</v>
      </c>
      <c r="D1341" s="89">
        <v>6</v>
      </c>
      <c r="E1341" s="91">
        <v>21</v>
      </c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</row>
    <row r="1342" spans="1:30" x14ac:dyDescent="0.2">
      <c r="A1342" s="89">
        <v>1190</v>
      </c>
      <c r="B1342" s="89" t="s">
        <v>112</v>
      </c>
      <c r="C1342" s="89">
        <v>2019</v>
      </c>
      <c r="D1342" s="89">
        <v>7</v>
      </c>
      <c r="E1342" s="91">
        <v>3</v>
      </c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</row>
    <row r="1343" spans="1:30" x14ac:dyDescent="0.2">
      <c r="A1343" s="89">
        <v>1190</v>
      </c>
      <c r="B1343" s="89" t="s">
        <v>112</v>
      </c>
      <c r="C1343" s="89">
        <v>2019</v>
      </c>
      <c r="D1343" s="89">
        <v>8</v>
      </c>
      <c r="E1343" s="91">
        <v>5</v>
      </c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</row>
    <row r="1344" spans="1:30" x14ac:dyDescent="0.2">
      <c r="A1344" s="89">
        <v>1190</v>
      </c>
      <c r="B1344" s="89" t="s">
        <v>112</v>
      </c>
      <c r="C1344" s="89">
        <v>2019</v>
      </c>
      <c r="D1344" s="89">
        <v>9</v>
      </c>
      <c r="E1344" s="91">
        <v>2</v>
      </c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</row>
    <row r="1345" spans="1:30" x14ac:dyDescent="0.2">
      <c r="A1345" s="89">
        <v>1190</v>
      </c>
      <c r="B1345" s="89" t="s">
        <v>112</v>
      </c>
      <c r="C1345" s="89">
        <v>2019</v>
      </c>
      <c r="D1345" s="89">
        <v>10</v>
      </c>
      <c r="E1345" s="91">
        <v>2</v>
      </c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</row>
    <row r="1346" spans="1:30" x14ac:dyDescent="0.2">
      <c r="A1346" s="89">
        <v>1190</v>
      </c>
      <c r="B1346" s="89" t="s">
        <v>112</v>
      </c>
      <c r="C1346" s="89">
        <v>2019</v>
      </c>
      <c r="D1346" s="89">
        <v>11</v>
      </c>
      <c r="E1346" s="91">
        <v>3</v>
      </c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</row>
    <row r="1347" spans="1:30" x14ac:dyDescent="0.2">
      <c r="A1347" s="89">
        <v>1190</v>
      </c>
      <c r="B1347" s="89" t="s">
        <v>112</v>
      </c>
      <c r="C1347" s="89">
        <v>2020</v>
      </c>
      <c r="D1347" s="89">
        <v>2</v>
      </c>
      <c r="E1347" s="91">
        <v>1</v>
      </c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</row>
    <row r="1348" spans="1:30" x14ac:dyDescent="0.2">
      <c r="A1348" s="89">
        <v>1190</v>
      </c>
      <c r="B1348" s="89" t="s">
        <v>112</v>
      </c>
      <c r="C1348" s="89">
        <v>2020</v>
      </c>
      <c r="D1348" s="89">
        <v>3</v>
      </c>
      <c r="E1348" s="91">
        <v>5</v>
      </c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</row>
    <row r="1349" spans="1:30" x14ac:dyDescent="0.2">
      <c r="A1349" s="89">
        <v>1190</v>
      </c>
      <c r="B1349" s="89" t="s">
        <v>112</v>
      </c>
      <c r="C1349" s="89">
        <v>2020</v>
      </c>
      <c r="D1349" s="89">
        <v>4</v>
      </c>
      <c r="E1349" s="91">
        <v>7</v>
      </c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</row>
    <row r="1350" spans="1:30" x14ac:dyDescent="0.2">
      <c r="A1350" s="89">
        <v>1190</v>
      </c>
      <c r="B1350" s="89" t="s">
        <v>112</v>
      </c>
      <c r="C1350" s="89">
        <v>2020</v>
      </c>
      <c r="D1350" s="89">
        <v>5</v>
      </c>
      <c r="E1350" s="91">
        <v>11</v>
      </c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</row>
    <row r="1351" spans="1:30" x14ac:dyDescent="0.2">
      <c r="A1351" s="89">
        <v>1191</v>
      </c>
      <c r="B1351" s="89" t="s">
        <v>209</v>
      </c>
      <c r="C1351" s="89">
        <v>2019</v>
      </c>
      <c r="D1351" s="89">
        <v>3</v>
      </c>
      <c r="E1351" s="91">
        <v>150</v>
      </c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</row>
    <row r="1352" spans="1:30" x14ac:dyDescent="0.2">
      <c r="A1352" s="89">
        <v>1191</v>
      </c>
      <c r="B1352" s="89" t="s">
        <v>209</v>
      </c>
      <c r="C1352" s="89">
        <v>2019</v>
      </c>
      <c r="D1352" s="89">
        <v>4</v>
      </c>
      <c r="E1352" s="91">
        <v>177</v>
      </c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</row>
    <row r="1353" spans="1:30" x14ac:dyDescent="0.2">
      <c r="A1353" s="89">
        <v>1191</v>
      </c>
      <c r="B1353" s="89" t="s">
        <v>209</v>
      </c>
      <c r="C1353" s="89">
        <v>2019</v>
      </c>
      <c r="D1353" s="89">
        <v>5</v>
      </c>
      <c r="E1353" s="91">
        <v>144</v>
      </c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</row>
    <row r="1354" spans="1:30" x14ac:dyDescent="0.2">
      <c r="A1354" s="89">
        <v>1191</v>
      </c>
      <c r="B1354" s="89" t="s">
        <v>209</v>
      </c>
      <c r="C1354" s="89">
        <v>2019</v>
      </c>
      <c r="D1354" s="89">
        <v>6</v>
      </c>
      <c r="E1354" s="91">
        <v>106</v>
      </c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</row>
    <row r="1355" spans="1:30" x14ac:dyDescent="0.2">
      <c r="A1355" s="89">
        <v>1191</v>
      </c>
      <c r="B1355" s="89" t="s">
        <v>209</v>
      </c>
      <c r="C1355" s="89">
        <v>2019</v>
      </c>
      <c r="D1355" s="89">
        <v>7</v>
      </c>
      <c r="E1355" s="91">
        <v>120</v>
      </c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</row>
    <row r="1356" spans="1:30" x14ac:dyDescent="0.2">
      <c r="A1356" s="89">
        <v>1191</v>
      </c>
      <c r="B1356" s="89" t="s">
        <v>209</v>
      </c>
      <c r="C1356" s="89">
        <v>2019</v>
      </c>
      <c r="D1356" s="89">
        <v>8</v>
      </c>
      <c r="E1356" s="91">
        <v>86</v>
      </c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</row>
    <row r="1357" spans="1:30" x14ac:dyDescent="0.2">
      <c r="A1357" s="89">
        <v>1191</v>
      </c>
      <c r="B1357" s="89" t="s">
        <v>209</v>
      </c>
      <c r="C1357" s="89">
        <v>2019</v>
      </c>
      <c r="D1357" s="89">
        <v>9</v>
      </c>
      <c r="E1357" s="91">
        <v>147</v>
      </c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</row>
    <row r="1358" spans="1:30" x14ac:dyDescent="0.2">
      <c r="A1358" s="89">
        <v>1191</v>
      </c>
      <c r="B1358" s="89" t="s">
        <v>209</v>
      </c>
      <c r="C1358" s="89">
        <v>2019</v>
      </c>
      <c r="D1358" s="89">
        <v>10</v>
      </c>
      <c r="E1358" s="91">
        <v>104</v>
      </c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</row>
    <row r="1359" spans="1:30" x14ac:dyDescent="0.2">
      <c r="A1359" s="89">
        <v>1191</v>
      </c>
      <c r="B1359" s="89" t="s">
        <v>209</v>
      </c>
      <c r="C1359" s="89">
        <v>2019</v>
      </c>
      <c r="D1359" s="89">
        <v>11</v>
      </c>
      <c r="E1359" s="91">
        <v>122</v>
      </c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</row>
    <row r="1360" spans="1:30" x14ac:dyDescent="0.2">
      <c r="A1360" s="89">
        <v>1191</v>
      </c>
      <c r="B1360" s="89" t="s">
        <v>209</v>
      </c>
      <c r="C1360" s="89">
        <v>2019</v>
      </c>
      <c r="D1360" s="89">
        <v>12</v>
      </c>
      <c r="E1360" s="91">
        <v>77</v>
      </c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</row>
    <row r="1361" spans="1:30" x14ac:dyDescent="0.2">
      <c r="A1361" s="89">
        <v>1191</v>
      </c>
      <c r="B1361" s="89" t="s">
        <v>209</v>
      </c>
      <c r="C1361" s="89">
        <v>2020</v>
      </c>
      <c r="D1361" s="89">
        <v>1</v>
      </c>
      <c r="E1361" s="91">
        <v>106</v>
      </c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</row>
    <row r="1362" spans="1:30" x14ac:dyDescent="0.2">
      <c r="A1362" s="89">
        <v>1191</v>
      </c>
      <c r="B1362" s="89" t="s">
        <v>209</v>
      </c>
      <c r="C1362" s="89">
        <v>2020</v>
      </c>
      <c r="D1362" s="89">
        <v>2</v>
      </c>
      <c r="E1362" s="91">
        <v>56</v>
      </c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</row>
    <row r="1363" spans="1:30" x14ac:dyDescent="0.2">
      <c r="A1363" s="89">
        <v>1191</v>
      </c>
      <c r="B1363" s="89" t="s">
        <v>209</v>
      </c>
      <c r="C1363" s="89">
        <v>2020</v>
      </c>
      <c r="D1363" s="89">
        <v>3</v>
      </c>
      <c r="E1363" s="91">
        <v>70</v>
      </c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</row>
    <row r="1364" spans="1:30" x14ac:dyDescent="0.2">
      <c r="A1364" s="89">
        <v>1191</v>
      </c>
      <c r="B1364" s="89" t="s">
        <v>209</v>
      </c>
      <c r="C1364" s="89">
        <v>2020</v>
      </c>
      <c r="D1364" s="89">
        <v>4</v>
      </c>
      <c r="E1364" s="91">
        <v>69</v>
      </c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</row>
    <row r="1365" spans="1:30" x14ac:dyDescent="0.2">
      <c r="A1365" s="89">
        <v>1191</v>
      </c>
      <c r="B1365" s="89" t="s">
        <v>209</v>
      </c>
      <c r="C1365" s="89">
        <v>2020</v>
      </c>
      <c r="D1365" s="89">
        <v>5</v>
      </c>
      <c r="E1365" s="91">
        <v>98</v>
      </c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</row>
    <row r="1366" spans="1:30" x14ac:dyDescent="0.2">
      <c r="A1366" s="89">
        <v>1191</v>
      </c>
      <c r="B1366" s="89" t="s">
        <v>209</v>
      </c>
      <c r="C1366" s="89">
        <v>2020</v>
      </c>
      <c r="D1366" s="89">
        <v>6</v>
      </c>
      <c r="E1366" s="91">
        <v>3</v>
      </c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</row>
    <row r="1367" spans="1:30" x14ac:dyDescent="0.2">
      <c r="A1367" s="89">
        <v>1193</v>
      </c>
      <c r="B1367" s="89" t="s">
        <v>250</v>
      </c>
      <c r="C1367" s="89">
        <v>2019</v>
      </c>
      <c r="D1367" s="89">
        <v>3</v>
      </c>
      <c r="E1367" s="91">
        <v>131843</v>
      </c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</row>
    <row r="1368" spans="1:30" x14ac:dyDescent="0.2">
      <c r="A1368" s="89">
        <v>1193</v>
      </c>
      <c r="B1368" s="89" t="s">
        <v>250</v>
      </c>
      <c r="C1368" s="89">
        <v>2019</v>
      </c>
      <c r="D1368" s="89">
        <v>4</v>
      </c>
      <c r="E1368" s="91">
        <v>1604946</v>
      </c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</row>
    <row r="1369" spans="1:30" x14ac:dyDescent="0.2">
      <c r="A1369" s="89">
        <v>1193</v>
      </c>
      <c r="B1369" s="89" t="s">
        <v>250</v>
      </c>
      <c r="C1369" s="89">
        <v>2019</v>
      </c>
      <c r="D1369" s="89">
        <v>5</v>
      </c>
      <c r="E1369" s="91">
        <v>2450385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</row>
    <row r="1370" spans="1:30" x14ac:dyDescent="0.2">
      <c r="A1370" s="89">
        <v>1193</v>
      </c>
      <c r="B1370" s="89" t="s">
        <v>250</v>
      </c>
      <c r="C1370" s="89">
        <v>2019</v>
      </c>
      <c r="D1370" s="89">
        <v>6</v>
      </c>
      <c r="E1370" s="91">
        <v>2280925</v>
      </c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</row>
    <row r="1371" spans="1:30" x14ac:dyDescent="0.2">
      <c r="A1371" s="89">
        <v>1193</v>
      </c>
      <c r="B1371" s="89" t="s">
        <v>250</v>
      </c>
      <c r="C1371" s="89">
        <v>2019</v>
      </c>
      <c r="D1371" s="89">
        <v>7</v>
      </c>
      <c r="E1371" s="91">
        <v>2066695</v>
      </c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</row>
    <row r="1372" spans="1:30" x14ac:dyDescent="0.2">
      <c r="A1372" s="89">
        <v>1193</v>
      </c>
      <c r="B1372" s="89" t="s">
        <v>250</v>
      </c>
      <c r="C1372" s="89">
        <v>2019</v>
      </c>
      <c r="D1372" s="89">
        <v>8</v>
      </c>
      <c r="E1372" s="91">
        <v>1403298</v>
      </c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</row>
    <row r="1373" spans="1:30" x14ac:dyDescent="0.2">
      <c r="A1373" s="89">
        <v>1193</v>
      </c>
      <c r="B1373" s="89" t="s">
        <v>250</v>
      </c>
      <c r="C1373" s="89">
        <v>2019</v>
      </c>
      <c r="D1373" s="89">
        <v>9</v>
      </c>
      <c r="E1373" s="91">
        <v>1328561</v>
      </c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</row>
    <row r="1374" spans="1:30" x14ac:dyDescent="0.2">
      <c r="A1374" s="89">
        <v>1193</v>
      </c>
      <c r="B1374" s="89" t="s">
        <v>250</v>
      </c>
      <c r="C1374" s="89">
        <v>2019</v>
      </c>
      <c r="D1374" s="89">
        <v>10</v>
      </c>
      <c r="E1374" s="91">
        <v>1181399</v>
      </c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</row>
    <row r="1375" spans="1:30" x14ac:dyDescent="0.2">
      <c r="A1375" s="89">
        <v>1193</v>
      </c>
      <c r="B1375" s="89" t="s">
        <v>250</v>
      </c>
      <c r="C1375" s="89">
        <v>2019</v>
      </c>
      <c r="D1375" s="89">
        <v>11</v>
      </c>
      <c r="E1375" s="91">
        <v>1370590</v>
      </c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</row>
    <row r="1376" spans="1:30" x14ac:dyDescent="0.2">
      <c r="A1376" s="89">
        <v>1193</v>
      </c>
      <c r="B1376" s="89" t="s">
        <v>250</v>
      </c>
      <c r="C1376" s="89">
        <v>2019</v>
      </c>
      <c r="D1376" s="89">
        <v>12</v>
      </c>
      <c r="E1376" s="91">
        <v>1330905</v>
      </c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</row>
    <row r="1377" spans="1:30" x14ac:dyDescent="0.2">
      <c r="A1377" s="89">
        <v>1193</v>
      </c>
      <c r="B1377" s="89" t="s">
        <v>250</v>
      </c>
      <c r="C1377" s="89">
        <v>2020</v>
      </c>
      <c r="D1377" s="89">
        <v>1</v>
      </c>
      <c r="E1377" s="91">
        <v>1577032</v>
      </c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</row>
    <row r="1378" spans="1:30" x14ac:dyDescent="0.2">
      <c r="A1378" s="89">
        <v>1193</v>
      </c>
      <c r="B1378" s="89" t="s">
        <v>250</v>
      </c>
      <c r="C1378" s="89">
        <v>2020</v>
      </c>
      <c r="D1378" s="89">
        <v>2</v>
      </c>
      <c r="E1378" s="91">
        <v>1232171</v>
      </c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</row>
    <row r="1379" spans="1:30" x14ac:dyDescent="0.2">
      <c r="A1379" s="89">
        <v>1193</v>
      </c>
      <c r="B1379" s="89" t="s">
        <v>250</v>
      </c>
      <c r="C1379" s="89">
        <v>2020</v>
      </c>
      <c r="D1379" s="89">
        <v>3</v>
      </c>
      <c r="E1379" s="91">
        <v>1307795</v>
      </c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</row>
    <row r="1380" spans="1:30" x14ac:dyDescent="0.2">
      <c r="A1380" s="89">
        <v>1193</v>
      </c>
      <c r="B1380" s="89" t="s">
        <v>250</v>
      </c>
      <c r="C1380" s="89">
        <v>2020</v>
      </c>
      <c r="D1380" s="89">
        <v>4</v>
      </c>
      <c r="E1380" s="91">
        <v>1531477</v>
      </c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 spans="1:30" x14ac:dyDescent="0.2">
      <c r="A1381" s="89">
        <v>1193</v>
      </c>
      <c r="B1381" s="89" t="s">
        <v>250</v>
      </c>
      <c r="C1381" s="89">
        <v>2020</v>
      </c>
      <c r="D1381" s="89">
        <v>5</v>
      </c>
      <c r="E1381" s="91">
        <v>1343801</v>
      </c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</row>
    <row r="1382" spans="1:30" x14ac:dyDescent="0.2">
      <c r="A1382" s="89">
        <v>1193</v>
      </c>
      <c r="B1382" s="89" t="s">
        <v>250</v>
      </c>
      <c r="C1382" s="89">
        <v>2020</v>
      </c>
      <c r="D1382" s="89">
        <v>6</v>
      </c>
      <c r="E1382" s="91">
        <v>81858</v>
      </c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</row>
    <row r="1383" spans="1:30" x14ac:dyDescent="0.2">
      <c r="A1383" s="89">
        <v>1194</v>
      </c>
      <c r="B1383" s="89" t="s">
        <v>364</v>
      </c>
      <c r="C1383" s="89">
        <v>2019</v>
      </c>
      <c r="D1383" s="89">
        <v>3</v>
      </c>
      <c r="E1383" s="91">
        <v>450086</v>
      </c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</row>
    <row r="1384" spans="1:30" x14ac:dyDescent="0.2">
      <c r="A1384" s="89">
        <v>1194</v>
      </c>
      <c r="B1384" s="89" t="s">
        <v>364</v>
      </c>
      <c r="C1384" s="89">
        <v>2019</v>
      </c>
      <c r="D1384" s="89">
        <v>4</v>
      </c>
      <c r="E1384" s="91">
        <v>449282</v>
      </c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</row>
    <row r="1385" spans="1:30" x14ac:dyDescent="0.2">
      <c r="A1385" s="89">
        <v>1194</v>
      </c>
      <c r="B1385" s="89" t="s">
        <v>364</v>
      </c>
      <c r="C1385" s="89">
        <v>2019</v>
      </c>
      <c r="D1385" s="89">
        <v>5</v>
      </c>
      <c r="E1385" s="91">
        <v>450468</v>
      </c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</row>
    <row r="1386" spans="1:30" x14ac:dyDescent="0.2">
      <c r="A1386" s="89">
        <v>1194</v>
      </c>
      <c r="B1386" s="89" t="s">
        <v>364</v>
      </c>
      <c r="C1386" s="89">
        <v>2019</v>
      </c>
      <c r="D1386" s="89">
        <v>6</v>
      </c>
      <c r="E1386" s="91">
        <v>415746</v>
      </c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</row>
    <row r="1387" spans="1:30" x14ac:dyDescent="0.2">
      <c r="A1387" s="89">
        <v>1194</v>
      </c>
      <c r="B1387" s="89" t="s">
        <v>364</v>
      </c>
      <c r="C1387" s="89">
        <v>2019</v>
      </c>
      <c r="D1387" s="89">
        <v>7</v>
      </c>
      <c r="E1387" s="91">
        <v>425266</v>
      </c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</row>
    <row r="1388" spans="1:30" x14ac:dyDescent="0.2">
      <c r="A1388" s="89">
        <v>1194</v>
      </c>
      <c r="B1388" s="89" t="s">
        <v>364</v>
      </c>
      <c r="C1388" s="89">
        <v>2019</v>
      </c>
      <c r="D1388" s="89">
        <v>8</v>
      </c>
      <c r="E1388" s="91">
        <v>462572</v>
      </c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 spans="1:30" x14ac:dyDescent="0.2">
      <c r="A1389" s="89">
        <v>1194</v>
      </c>
      <c r="B1389" s="89" t="s">
        <v>364</v>
      </c>
      <c r="C1389" s="89">
        <v>2019</v>
      </c>
      <c r="D1389" s="89">
        <v>9</v>
      </c>
      <c r="E1389" s="91">
        <v>812515</v>
      </c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</row>
    <row r="1390" spans="1:30" x14ac:dyDescent="0.2">
      <c r="A1390" s="89">
        <v>1194</v>
      </c>
      <c r="B1390" s="89" t="s">
        <v>364</v>
      </c>
      <c r="C1390" s="89">
        <v>2019</v>
      </c>
      <c r="D1390" s="89">
        <v>10</v>
      </c>
      <c r="E1390" s="91">
        <v>701443</v>
      </c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</row>
    <row r="1391" spans="1:30" x14ac:dyDescent="0.2">
      <c r="A1391" s="89">
        <v>1194</v>
      </c>
      <c r="B1391" s="89" t="s">
        <v>364</v>
      </c>
      <c r="C1391" s="89">
        <v>2019</v>
      </c>
      <c r="D1391" s="89">
        <v>11</v>
      </c>
      <c r="E1391" s="91">
        <v>576385</v>
      </c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</row>
    <row r="1392" spans="1:30" x14ac:dyDescent="0.2">
      <c r="A1392" s="89">
        <v>1194</v>
      </c>
      <c r="B1392" s="89" t="s">
        <v>364</v>
      </c>
      <c r="C1392" s="89">
        <v>2019</v>
      </c>
      <c r="D1392" s="89">
        <v>12</v>
      </c>
      <c r="E1392" s="91">
        <v>396443</v>
      </c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</row>
    <row r="1393" spans="1:30" x14ac:dyDescent="0.2">
      <c r="A1393" s="89">
        <v>1194</v>
      </c>
      <c r="B1393" s="89" t="s">
        <v>364</v>
      </c>
      <c r="C1393" s="89">
        <v>2020</v>
      </c>
      <c r="D1393" s="89">
        <v>1</v>
      </c>
      <c r="E1393" s="91">
        <v>611419</v>
      </c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</row>
    <row r="1394" spans="1:30" x14ac:dyDescent="0.2">
      <c r="A1394" s="89">
        <v>1194</v>
      </c>
      <c r="B1394" s="89" t="s">
        <v>364</v>
      </c>
      <c r="C1394" s="89">
        <v>2020</v>
      </c>
      <c r="D1394" s="89">
        <v>2</v>
      </c>
      <c r="E1394" s="91">
        <v>531010</v>
      </c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</row>
    <row r="1395" spans="1:30" x14ac:dyDescent="0.2">
      <c r="A1395" s="89">
        <v>1194</v>
      </c>
      <c r="B1395" s="89" t="s">
        <v>364</v>
      </c>
      <c r="C1395" s="89">
        <v>2020</v>
      </c>
      <c r="D1395" s="89">
        <v>3</v>
      </c>
      <c r="E1395" s="91">
        <v>643385</v>
      </c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</row>
    <row r="1396" spans="1:30" x14ac:dyDescent="0.2">
      <c r="A1396" s="89">
        <v>1194</v>
      </c>
      <c r="B1396" s="89" t="s">
        <v>364</v>
      </c>
      <c r="C1396" s="89">
        <v>2020</v>
      </c>
      <c r="D1396" s="89">
        <v>4</v>
      </c>
      <c r="E1396" s="91">
        <v>689665</v>
      </c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</row>
    <row r="1397" spans="1:30" x14ac:dyDescent="0.2">
      <c r="A1397" s="89">
        <v>1194</v>
      </c>
      <c r="B1397" s="89" t="s">
        <v>364</v>
      </c>
      <c r="C1397" s="89">
        <v>2020</v>
      </c>
      <c r="D1397" s="89">
        <v>5</v>
      </c>
      <c r="E1397" s="91">
        <v>630079</v>
      </c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</row>
    <row r="1398" spans="1:30" x14ac:dyDescent="0.2">
      <c r="A1398" s="89">
        <v>1194</v>
      </c>
      <c r="B1398" s="89" t="s">
        <v>364</v>
      </c>
      <c r="C1398" s="89">
        <v>2020</v>
      </c>
      <c r="D1398" s="89">
        <v>6</v>
      </c>
      <c r="E1398" s="91">
        <v>35921</v>
      </c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</row>
    <row r="1399" spans="1:30" x14ac:dyDescent="0.2">
      <c r="A1399" s="89">
        <v>1195</v>
      </c>
      <c r="B1399" s="89" t="s">
        <v>285</v>
      </c>
      <c r="C1399" s="89">
        <v>2019</v>
      </c>
      <c r="D1399" s="89">
        <v>3</v>
      </c>
      <c r="E1399" s="91">
        <v>8367</v>
      </c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</row>
    <row r="1400" spans="1:30" x14ac:dyDescent="0.2">
      <c r="A1400" s="89">
        <v>1195</v>
      </c>
      <c r="B1400" s="89" t="s">
        <v>285</v>
      </c>
      <c r="C1400" s="89">
        <v>2019</v>
      </c>
      <c r="D1400" s="89">
        <v>4</v>
      </c>
      <c r="E1400" s="91">
        <v>771017</v>
      </c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</row>
    <row r="1401" spans="1:30" x14ac:dyDescent="0.2">
      <c r="A1401" s="89">
        <v>1195</v>
      </c>
      <c r="B1401" s="89" t="s">
        <v>285</v>
      </c>
      <c r="C1401" s="89">
        <v>2019</v>
      </c>
      <c r="D1401" s="89">
        <v>5</v>
      </c>
      <c r="E1401" s="91">
        <v>988749</v>
      </c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</row>
    <row r="1402" spans="1:30" x14ac:dyDescent="0.2">
      <c r="A1402" s="89">
        <v>1195</v>
      </c>
      <c r="B1402" s="89" t="s">
        <v>285</v>
      </c>
      <c r="C1402" s="89">
        <v>2019</v>
      </c>
      <c r="D1402" s="89">
        <v>6</v>
      </c>
      <c r="E1402" s="91">
        <v>824026</v>
      </c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</row>
    <row r="1403" spans="1:30" x14ac:dyDescent="0.2">
      <c r="A1403" s="89">
        <v>1195</v>
      </c>
      <c r="B1403" s="89" t="s">
        <v>285</v>
      </c>
      <c r="C1403" s="89">
        <v>2019</v>
      </c>
      <c r="D1403" s="89">
        <v>7</v>
      </c>
      <c r="E1403" s="91">
        <v>927531</v>
      </c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</row>
    <row r="1404" spans="1:30" x14ac:dyDescent="0.2">
      <c r="A1404" s="89">
        <v>1195</v>
      </c>
      <c r="B1404" s="89" t="s">
        <v>285</v>
      </c>
      <c r="C1404" s="89">
        <v>2019</v>
      </c>
      <c r="D1404" s="89">
        <v>8</v>
      </c>
      <c r="E1404" s="91">
        <v>816465</v>
      </c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</row>
    <row r="1405" spans="1:30" x14ac:dyDescent="0.2">
      <c r="A1405" s="89">
        <v>1195</v>
      </c>
      <c r="B1405" s="89" t="s">
        <v>285</v>
      </c>
      <c r="C1405" s="89">
        <v>2019</v>
      </c>
      <c r="D1405" s="89">
        <v>9</v>
      </c>
      <c r="E1405" s="91">
        <v>683440</v>
      </c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</row>
    <row r="1406" spans="1:30" x14ac:dyDescent="0.2">
      <c r="A1406" s="89">
        <v>1195</v>
      </c>
      <c r="B1406" s="89" t="s">
        <v>285</v>
      </c>
      <c r="C1406" s="89">
        <v>2019</v>
      </c>
      <c r="D1406" s="89">
        <v>10</v>
      </c>
      <c r="E1406" s="91">
        <v>544940</v>
      </c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</row>
    <row r="1407" spans="1:30" x14ac:dyDescent="0.2">
      <c r="A1407" s="89">
        <v>1195</v>
      </c>
      <c r="B1407" s="89" t="s">
        <v>285</v>
      </c>
      <c r="C1407" s="89">
        <v>2019</v>
      </c>
      <c r="D1407" s="89">
        <v>11</v>
      </c>
      <c r="E1407" s="91">
        <v>754285</v>
      </c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</row>
    <row r="1408" spans="1:30" x14ac:dyDescent="0.2">
      <c r="A1408" s="89">
        <v>1195</v>
      </c>
      <c r="B1408" s="89" t="s">
        <v>285</v>
      </c>
      <c r="C1408" s="89">
        <v>2019</v>
      </c>
      <c r="D1408" s="89">
        <v>12</v>
      </c>
      <c r="E1408" s="91">
        <v>492856</v>
      </c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</row>
    <row r="1409" spans="1:30" x14ac:dyDescent="0.2">
      <c r="A1409" s="89">
        <v>1195</v>
      </c>
      <c r="B1409" s="89" t="s">
        <v>285</v>
      </c>
      <c r="C1409" s="89">
        <v>2020</v>
      </c>
      <c r="D1409" s="89">
        <v>1</v>
      </c>
      <c r="E1409" s="91">
        <v>855067</v>
      </c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</row>
    <row r="1410" spans="1:30" x14ac:dyDescent="0.2">
      <c r="A1410" s="89">
        <v>1195</v>
      </c>
      <c r="B1410" s="89" t="s">
        <v>285</v>
      </c>
      <c r="C1410" s="89">
        <v>2020</v>
      </c>
      <c r="D1410" s="89">
        <v>2</v>
      </c>
      <c r="E1410" s="91">
        <v>605267</v>
      </c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</row>
    <row r="1411" spans="1:30" x14ac:dyDescent="0.2">
      <c r="A1411" s="89">
        <v>1195</v>
      </c>
      <c r="B1411" s="89" t="s">
        <v>285</v>
      </c>
      <c r="C1411" s="89">
        <v>2020</v>
      </c>
      <c r="D1411" s="89">
        <v>3</v>
      </c>
      <c r="E1411" s="91">
        <v>440206</v>
      </c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</row>
    <row r="1412" spans="1:30" x14ac:dyDescent="0.2">
      <c r="A1412" s="89">
        <v>1195</v>
      </c>
      <c r="B1412" s="89" t="s">
        <v>285</v>
      </c>
      <c r="C1412" s="89">
        <v>2020</v>
      </c>
      <c r="D1412" s="89">
        <v>4</v>
      </c>
      <c r="E1412" s="91">
        <v>538193</v>
      </c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</row>
    <row r="1413" spans="1:30" x14ac:dyDescent="0.2">
      <c r="A1413" s="89">
        <v>1195</v>
      </c>
      <c r="B1413" s="89" t="s">
        <v>285</v>
      </c>
      <c r="C1413" s="89">
        <v>2020</v>
      </c>
      <c r="D1413" s="89">
        <v>5</v>
      </c>
      <c r="E1413" s="91">
        <v>682232</v>
      </c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</row>
    <row r="1414" spans="1:30" x14ac:dyDescent="0.2">
      <c r="A1414" s="89">
        <v>1195</v>
      </c>
      <c r="B1414" s="89" t="s">
        <v>285</v>
      </c>
      <c r="C1414" s="89">
        <v>2020</v>
      </c>
      <c r="D1414" s="89">
        <v>6</v>
      </c>
      <c r="E1414" s="91">
        <v>32592</v>
      </c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</row>
    <row r="1415" spans="1:30" x14ac:dyDescent="0.2">
      <c r="A1415" s="89">
        <v>1196</v>
      </c>
      <c r="B1415" s="89" t="s">
        <v>623</v>
      </c>
      <c r="C1415" s="89">
        <v>2019</v>
      </c>
      <c r="D1415" s="89">
        <v>3</v>
      </c>
      <c r="E1415" s="91">
        <v>1112350</v>
      </c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</row>
    <row r="1416" spans="1:30" x14ac:dyDescent="0.2">
      <c r="A1416" s="89">
        <v>1196</v>
      </c>
      <c r="B1416" s="89" t="s">
        <v>623</v>
      </c>
      <c r="C1416" s="89">
        <v>2019</v>
      </c>
      <c r="D1416" s="89">
        <v>4</v>
      </c>
      <c r="E1416" s="91">
        <v>1294025</v>
      </c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</row>
    <row r="1417" spans="1:30" x14ac:dyDescent="0.2">
      <c r="A1417" s="89">
        <v>1196</v>
      </c>
      <c r="B1417" s="89" t="s">
        <v>623</v>
      </c>
      <c r="C1417" s="89">
        <v>2019</v>
      </c>
      <c r="D1417" s="89">
        <v>5</v>
      </c>
      <c r="E1417" s="91">
        <v>893938</v>
      </c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</row>
    <row r="1418" spans="1:30" x14ac:dyDescent="0.2">
      <c r="A1418" s="89">
        <v>1196</v>
      </c>
      <c r="B1418" s="89" t="s">
        <v>623</v>
      </c>
      <c r="C1418" s="89">
        <v>2019</v>
      </c>
      <c r="D1418" s="89">
        <v>6</v>
      </c>
      <c r="E1418" s="91">
        <v>820957</v>
      </c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</row>
    <row r="1419" spans="1:30" x14ac:dyDescent="0.2">
      <c r="A1419" s="89">
        <v>1196</v>
      </c>
      <c r="B1419" s="89" t="s">
        <v>623</v>
      </c>
      <c r="C1419" s="89">
        <v>2019</v>
      </c>
      <c r="D1419" s="89">
        <v>7</v>
      </c>
      <c r="E1419" s="91">
        <v>883455</v>
      </c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</row>
    <row r="1420" spans="1:30" x14ac:dyDescent="0.2">
      <c r="A1420" s="89">
        <v>1196</v>
      </c>
      <c r="B1420" s="89" t="s">
        <v>623</v>
      </c>
      <c r="C1420" s="89">
        <v>2019</v>
      </c>
      <c r="D1420" s="89">
        <v>8</v>
      </c>
      <c r="E1420" s="91">
        <v>802458</v>
      </c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</row>
    <row r="1421" spans="1:30" x14ac:dyDescent="0.2">
      <c r="A1421" s="89">
        <v>1196</v>
      </c>
      <c r="B1421" s="89" t="s">
        <v>623</v>
      </c>
      <c r="C1421" s="89">
        <v>2019</v>
      </c>
      <c r="D1421" s="89">
        <v>9</v>
      </c>
      <c r="E1421" s="91">
        <v>760541</v>
      </c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</row>
    <row r="1422" spans="1:30" x14ac:dyDescent="0.2">
      <c r="A1422" s="89">
        <v>1196</v>
      </c>
      <c r="B1422" s="89" t="s">
        <v>623</v>
      </c>
      <c r="C1422" s="89">
        <v>2019</v>
      </c>
      <c r="D1422" s="89">
        <v>10</v>
      </c>
      <c r="E1422" s="91">
        <v>577823</v>
      </c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</row>
    <row r="1423" spans="1:30" x14ac:dyDescent="0.2">
      <c r="A1423" s="89">
        <v>1196</v>
      </c>
      <c r="B1423" s="89" t="s">
        <v>623</v>
      </c>
      <c r="C1423" s="89">
        <v>2019</v>
      </c>
      <c r="D1423" s="89">
        <v>11</v>
      </c>
      <c r="E1423" s="91">
        <v>549413</v>
      </c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</row>
    <row r="1424" spans="1:30" x14ac:dyDescent="0.2">
      <c r="A1424" s="89">
        <v>1196</v>
      </c>
      <c r="B1424" s="89" t="s">
        <v>623</v>
      </c>
      <c r="C1424" s="89">
        <v>2019</v>
      </c>
      <c r="D1424" s="89">
        <v>12</v>
      </c>
      <c r="E1424" s="91">
        <v>573359</v>
      </c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</row>
    <row r="1425" spans="1:30" x14ac:dyDescent="0.2">
      <c r="A1425" s="89">
        <v>1196</v>
      </c>
      <c r="B1425" s="89" t="s">
        <v>623</v>
      </c>
      <c r="C1425" s="89">
        <v>2020</v>
      </c>
      <c r="D1425" s="89">
        <v>1</v>
      </c>
      <c r="E1425" s="91">
        <v>834379</v>
      </c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</row>
    <row r="1426" spans="1:30" x14ac:dyDescent="0.2">
      <c r="A1426" s="89">
        <v>1196</v>
      </c>
      <c r="B1426" s="89" t="s">
        <v>623</v>
      </c>
      <c r="C1426" s="89">
        <v>2020</v>
      </c>
      <c r="D1426" s="89">
        <v>2</v>
      </c>
      <c r="E1426" s="91">
        <v>437145</v>
      </c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</row>
    <row r="1427" spans="1:30" x14ac:dyDescent="0.2">
      <c r="A1427" s="89">
        <v>1196</v>
      </c>
      <c r="B1427" s="89" t="s">
        <v>623</v>
      </c>
      <c r="C1427" s="89">
        <v>2020</v>
      </c>
      <c r="D1427" s="89">
        <v>3</v>
      </c>
      <c r="E1427" s="91">
        <v>294472</v>
      </c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</row>
    <row r="1428" spans="1:30" x14ac:dyDescent="0.2">
      <c r="A1428" s="89">
        <v>1196</v>
      </c>
      <c r="B1428" s="89" t="s">
        <v>623</v>
      </c>
      <c r="C1428" s="89">
        <v>2020</v>
      </c>
      <c r="D1428" s="89">
        <v>4</v>
      </c>
      <c r="E1428" s="91">
        <v>312255</v>
      </c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</row>
    <row r="1429" spans="1:30" x14ac:dyDescent="0.2">
      <c r="A1429" s="89">
        <v>1196</v>
      </c>
      <c r="B1429" s="89" t="s">
        <v>623</v>
      </c>
      <c r="C1429" s="89">
        <v>2020</v>
      </c>
      <c r="D1429" s="89">
        <v>5</v>
      </c>
      <c r="E1429" s="91">
        <v>331593</v>
      </c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 spans="1:30" x14ac:dyDescent="0.2">
      <c r="A1430" s="89">
        <v>1196</v>
      </c>
      <c r="B1430" s="89" t="s">
        <v>623</v>
      </c>
      <c r="C1430" s="89">
        <v>2020</v>
      </c>
      <c r="D1430" s="89">
        <v>6</v>
      </c>
      <c r="E1430" s="91">
        <v>15406</v>
      </c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</row>
    <row r="1431" spans="1:30" x14ac:dyDescent="0.2">
      <c r="A1431" s="89">
        <v>1198</v>
      </c>
      <c r="B1431" s="89" t="s">
        <v>643</v>
      </c>
      <c r="C1431" s="89">
        <v>2019</v>
      </c>
      <c r="D1431" s="89">
        <v>3</v>
      </c>
      <c r="E1431" s="91">
        <v>6076</v>
      </c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</row>
    <row r="1432" spans="1:30" x14ac:dyDescent="0.2">
      <c r="A1432" s="89">
        <v>1198</v>
      </c>
      <c r="B1432" s="89" t="s">
        <v>643</v>
      </c>
      <c r="C1432" s="89">
        <v>2019</v>
      </c>
      <c r="D1432" s="89">
        <v>4</v>
      </c>
      <c r="E1432" s="91">
        <v>7502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</row>
    <row r="1433" spans="1:30" x14ac:dyDescent="0.2">
      <c r="A1433" s="89">
        <v>1198</v>
      </c>
      <c r="B1433" s="89" t="s">
        <v>643</v>
      </c>
      <c r="C1433" s="89">
        <v>2019</v>
      </c>
      <c r="D1433" s="89">
        <v>5</v>
      </c>
      <c r="E1433" s="91">
        <v>10649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</row>
    <row r="1434" spans="1:30" x14ac:dyDescent="0.2">
      <c r="A1434" s="89">
        <v>1198</v>
      </c>
      <c r="B1434" s="89" t="s">
        <v>643</v>
      </c>
      <c r="C1434" s="89">
        <v>2019</v>
      </c>
      <c r="D1434" s="89">
        <v>6</v>
      </c>
      <c r="E1434" s="91">
        <v>10987</v>
      </c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</row>
    <row r="1435" spans="1:30" x14ac:dyDescent="0.2">
      <c r="A1435" s="89">
        <v>1198</v>
      </c>
      <c r="B1435" s="89" t="s">
        <v>643</v>
      </c>
      <c r="C1435" s="89">
        <v>2019</v>
      </c>
      <c r="D1435" s="89">
        <v>7</v>
      </c>
      <c r="E1435" s="91">
        <v>7826</v>
      </c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</row>
    <row r="1436" spans="1:30" x14ac:dyDescent="0.2">
      <c r="A1436" s="89">
        <v>1198</v>
      </c>
      <c r="B1436" s="89" t="s">
        <v>643</v>
      </c>
      <c r="C1436" s="89">
        <v>2019</v>
      </c>
      <c r="D1436" s="89">
        <v>8</v>
      </c>
      <c r="E1436" s="91">
        <v>6953</v>
      </c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</row>
    <row r="1437" spans="1:30" x14ac:dyDescent="0.2">
      <c r="A1437" s="89">
        <v>1198</v>
      </c>
      <c r="B1437" s="89" t="s">
        <v>643</v>
      </c>
      <c r="C1437" s="89">
        <v>2019</v>
      </c>
      <c r="D1437" s="89">
        <v>9</v>
      </c>
      <c r="E1437" s="91">
        <v>4978</v>
      </c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</row>
    <row r="1438" spans="1:30" x14ac:dyDescent="0.2">
      <c r="A1438" s="89">
        <v>1198</v>
      </c>
      <c r="B1438" s="89" t="s">
        <v>643</v>
      </c>
      <c r="C1438" s="89">
        <v>2019</v>
      </c>
      <c r="D1438" s="89">
        <v>10</v>
      </c>
      <c r="E1438" s="91">
        <v>7899</v>
      </c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 spans="1:30" x14ac:dyDescent="0.2">
      <c r="A1439" s="89">
        <v>1198</v>
      </c>
      <c r="B1439" s="89" t="s">
        <v>643</v>
      </c>
      <c r="C1439" s="89">
        <v>2019</v>
      </c>
      <c r="D1439" s="89">
        <v>11</v>
      </c>
      <c r="E1439" s="91">
        <v>6109</v>
      </c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</row>
    <row r="1440" spans="1:30" x14ac:dyDescent="0.2">
      <c r="A1440" s="89">
        <v>1198</v>
      </c>
      <c r="B1440" s="89" t="s">
        <v>643</v>
      </c>
      <c r="C1440" s="89">
        <v>2019</v>
      </c>
      <c r="D1440" s="89">
        <v>12</v>
      </c>
      <c r="E1440" s="91">
        <v>2845</v>
      </c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</row>
    <row r="1441" spans="1:30" x14ac:dyDescent="0.2">
      <c r="A1441" s="89">
        <v>1198</v>
      </c>
      <c r="B1441" s="89" t="s">
        <v>643</v>
      </c>
      <c r="C1441" s="89">
        <v>2020</v>
      </c>
      <c r="D1441" s="89">
        <v>1</v>
      </c>
      <c r="E1441" s="91">
        <v>2260</v>
      </c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</row>
    <row r="1442" spans="1:30" x14ac:dyDescent="0.2">
      <c r="A1442" s="89">
        <v>1198</v>
      </c>
      <c r="B1442" s="89" t="s">
        <v>643</v>
      </c>
      <c r="C1442" s="89">
        <v>2020</v>
      </c>
      <c r="D1442" s="89">
        <v>2</v>
      </c>
      <c r="E1442" s="91">
        <v>4304</v>
      </c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</row>
    <row r="1443" spans="1:30" x14ac:dyDescent="0.2">
      <c r="A1443" s="89">
        <v>1198</v>
      </c>
      <c r="B1443" s="89" t="s">
        <v>643</v>
      </c>
      <c r="C1443" s="89">
        <v>2020</v>
      </c>
      <c r="D1443" s="89">
        <v>3</v>
      </c>
      <c r="E1443" s="91">
        <v>8416</v>
      </c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</row>
    <row r="1444" spans="1:30" x14ac:dyDescent="0.2">
      <c r="A1444" s="89">
        <v>1198</v>
      </c>
      <c r="B1444" s="89" t="s">
        <v>643</v>
      </c>
      <c r="C1444" s="89">
        <v>2020</v>
      </c>
      <c r="D1444" s="89">
        <v>4</v>
      </c>
      <c r="E1444" s="91">
        <v>4746</v>
      </c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</row>
    <row r="1445" spans="1:30" x14ac:dyDescent="0.2">
      <c r="A1445" s="89">
        <v>1198</v>
      </c>
      <c r="B1445" s="89" t="s">
        <v>643</v>
      </c>
      <c r="C1445" s="89">
        <v>2020</v>
      </c>
      <c r="D1445" s="89">
        <v>5</v>
      </c>
      <c r="E1445" s="91">
        <v>4421</v>
      </c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</row>
    <row r="1446" spans="1:30" x14ac:dyDescent="0.2">
      <c r="A1446" s="89">
        <v>1198</v>
      </c>
      <c r="B1446" s="89" t="s">
        <v>643</v>
      </c>
      <c r="C1446" s="89">
        <v>2020</v>
      </c>
      <c r="D1446" s="89">
        <v>6</v>
      </c>
      <c r="E1446" s="91">
        <v>629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</row>
    <row r="1447" spans="1:30" x14ac:dyDescent="0.2">
      <c r="A1447" s="89">
        <v>1199</v>
      </c>
      <c r="B1447" s="89" t="s">
        <v>137</v>
      </c>
      <c r="C1447" s="89">
        <v>2019</v>
      </c>
      <c r="D1447" s="89">
        <v>3</v>
      </c>
      <c r="E1447" s="91">
        <v>990176</v>
      </c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</row>
    <row r="1448" spans="1:30" x14ac:dyDescent="0.2">
      <c r="A1448" s="89">
        <v>1199</v>
      </c>
      <c r="B1448" s="89" t="s">
        <v>137</v>
      </c>
      <c r="C1448" s="89">
        <v>2019</v>
      </c>
      <c r="D1448" s="89">
        <v>4</v>
      </c>
      <c r="E1448" s="91">
        <v>1038444</v>
      </c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</row>
    <row r="1449" spans="1:30" x14ac:dyDescent="0.2">
      <c r="A1449" s="89">
        <v>1199</v>
      </c>
      <c r="B1449" s="89" t="s">
        <v>137</v>
      </c>
      <c r="C1449" s="89">
        <v>2019</v>
      </c>
      <c r="D1449" s="89">
        <v>5</v>
      </c>
      <c r="E1449" s="91">
        <v>1167271</v>
      </c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</row>
    <row r="1450" spans="1:30" x14ac:dyDescent="0.2">
      <c r="A1450" s="89">
        <v>1199</v>
      </c>
      <c r="B1450" s="89" t="s">
        <v>137</v>
      </c>
      <c r="C1450" s="89">
        <v>2019</v>
      </c>
      <c r="D1450" s="89">
        <v>6</v>
      </c>
      <c r="E1450" s="91">
        <v>913389</v>
      </c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 spans="1:30" x14ac:dyDescent="0.2">
      <c r="A1451" s="89">
        <v>1199</v>
      </c>
      <c r="B1451" s="89" t="s">
        <v>137</v>
      </c>
      <c r="C1451" s="89">
        <v>2019</v>
      </c>
      <c r="D1451" s="89">
        <v>7</v>
      </c>
      <c r="E1451" s="91">
        <v>926319</v>
      </c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</row>
    <row r="1452" spans="1:30" x14ac:dyDescent="0.2">
      <c r="A1452" s="89">
        <v>1199</v>
      </c>
      <c r="B1452" s="89" t="s">
        <v>137</v>
      </c>
      <c r="C1452" s="89">
        <v>2019</v>
      </c>
      <c r="D1452" s="89">
        <v>8</v>
      </c>
      <c r="E1452" s="91">
        <v>927721</v>
      </c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</row>
    <row r="1453" spans="1:30" x14ac:dyDescent="0.2">
      <c r="A1453" s="89">
        <v>1199</v>
      </c>
      <c r="B1453" s="89" t="s">
        <v>137</v>
      </c>
      <c r="C1453" s="89">
        <v>2019</v>
      </c>
      <c r="D1453" s="89">
        <v>9</v>
      </c>
      <c r="E1453" s="91">
        <v>845548</v>
      </c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</row>
    <row r="1454" spans="1:30" x14ac:dyDescent="0.2">
      <c r="A1454" s="89">
        <v>1199</v>
      </c>
      <c r="B1454" s="89" t="s">
        <v>137</v>
      </c>
      <c r="C1454" s="89">
        <v>2019</v>
      </c>
      <c r="D1454" s="89">
        <v>10</v>
      </c>
      <c r="E1454" s="91">
        <v>980706</v>
      </c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</row>
    <row r="1455" spans="1:30" x14ac:dyDescent="0.2">
      <c r="A1455" s="89">
        <v>1199</v>
      </c>
      <c r="B1455" s="89" t="s">
        <v>137</v>
      </c>
      <c r="C1455" s="89">
        <v>2019</v>
      </c>
      <c r="D1455" s="89">
        <v>11</v>
      </c>
      <c r="E1455" s="91">
        <v>1564043</v>
      </c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</row>
    <row r="1456" spans="1:30" x14ac:dyDescent="0.2">
      <c r="A1456" s="89">
        <v>1199</v>
      </c>
      <c r="B1456" s="89" t="s">
        <v>137</v>
      </c>
      <c r="C1456" s="89">
        <v>2019</v>
      </c>
      <c r="D1456" s="89">
        <v>12</v>
      </c>
      <c r="E1456" s="91">
        <v>1174089</v>
      </c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</row>
    <row r="1457" spans="1:30" x14ac:dyDescent="0.2">
      <c r="A1457" s="89">
        <v>1199</v>
      </c>
      <c r="B1457" s="89" t="s">
        <v>137</v>
      </c>
      <c r="C1457" s="89">
        <v>2020</v>
      </c>
      <c r="D1457" s="89">
        <v>1</v>
      </c>
      <c r="E1457" s="91">
        <v>1192316</v>
      </c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</row>
    <row r="1458" spans="1:30" x14ac:dyDescent="0.2">
      <c r="A1458" s="89">
        <v>1199</v>
      </c>
      <c r="B1458" s="89" t="s">
        <v>137</v>
      </c>
      <c r="C1458" s="89">
        <v>2020</v>
      </c>
      <c r="D1458" s="89">
        <v>2</v>
      </c>
      <c r="E1458" s="91">
        <v>1169676</v>
      </c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</row>
    <row r="1459" spans="1:30" x14ac:dyDescent="0.2">
      <c r="A1459" s="89">
        <v>1199</v>
      </c>
      <c r="B1459" s="89" t="s">
        <v>137</v>
      </c>
      <c r="C1459" s="89">
        <v>2020</v>
      </c>
      <c r="D1459" s="89">
        <v>3</v>
      </c>
      <c r="E1459" s="91">
        <v>1212897</v>
      </c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</row>
    <row r="1460" spans="1:30" x14ac:dyDescent="0.2">
      <c r="A1460" s="89">
        <v>1199</v>
      </c>
      <c r="B1460" s="89" t="s">
        <v>137</v>
      </c>
      <c r="C1460" s="89">
        <v>2020</v>
      </c>
      <c r="D1460" s="89">
        <v>4</v>
      </c>
      <c r="E1460" s="91">
        <v>2933914</v>
      </c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</row>
    <row r="1461" spans="1:30" x14ac:dyDescent="0.2">
      <c r="A1461" s="89">
        <v>1199</v>
      </c>
      <c r="B1461" s="89" t="s">
        <v>137</v>
      </c>
      <c r="C1461" s="89">
        <v>2020</v>
      </c>
      <c r="D1461" s="89">
        <v>5</v>
      </c>
      <c r="E1461" s="91">
        <v>3494614</v>
      </c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</row>
    <row r="1462" spans="1:30" x14ac:dyDescent="0.2">
      <c r="A1462" s="89">
        <v>1199</v>
      </c>
      <c r="B1462" s="89" t="s">
        <v>137</v>
      </c>
      <c r="C1462" s="89">
        <v>2020</v>
      </c>
      <c r="D1462" s="89">
        <v>6</v>
      </c>
      <c r="E1462" s="91">
        <v>134816</v>
      </c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</row>
    <row r="1463" spans="1:30" x14ac:dyDescent="0.2">
      <c r="A1463" s="89">
        <v>1201</v>
      </c>
      <c r="B1463" s="89" t="s">
        <v>89</v>
      </c>
      <c r="C1463" s="89">
        <v>2019</v>
      </c>
      <c r="D1463" s="89">
        <v>3</v>
      </c>
      <c r="E1463" s="91">
        <v>101835239</v>
      </c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</row>
    <row r="1464" spans="1:30" x14ac:dyDescent="0.2">
      <c r="A1464" s="89">
        <v>1201</v>
      </c>
      <c r="B1464" s="89" t="s">
        <v>89</v>
      </c>
      <c r="C1464" s="89">
        <v>2019</v>
      </c>
      <c r="D1464" s="89">
        <v>4</v>
      </c>
      <c r="E1464" s="91">
        <v>109202455</v>
      </c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</row>
    <row r="1465" spans="1:30" x14ac:dyDescent="0.2">
      <c r="A1465" s="89">
        <v>1201</v>
      </c>
      <c r="B1465" s="89" t="s">
        <v>89</v>
      </c>
      <c r="C1465" s="89">
        <v>2019</v>
      </c>
      <c r="D1465" s="89">
        <v>5</v>
      </c>
      <c r="E1465" s="91">
        <v>108893150</v>
      </c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</row>
    <row r="1466" spans="1:30" x14ac:dyDescent="0.2">
      <c r="A1466" s="89">
        <v>1201</v>
      </c>
      <c r="B1466" s="89" t="s">
        <v>89</v>
      </c>
      <c r="C1466" s="89">
        <v>2019</v>
      </c>
      <c r="D1466" s="89">
        <v>6</v>
      </c>
      <c r="E1466" s="91">
        <v>100725909</v>
      </c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</row>
    <row r="1467" spans="1:30" x14ac:dyDescent="0.2">
      <c r="A1467" s="89">
        <v>1201</v>
      </c>
      <c r="B1467" s="89" t="s">
        <v>89</v>
      </c>
      <c r="C1467" s="89">
        <v>2019</v>
      </c>
      <c r="D1467" s="89">
        <v>7</v>
      </c>
      <c r="E1467" s="91">
        <v>124058925</v>
      </c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</row>
    <row r="1468" spans="1:30" x14ac:dyDescent="0.2">
      <c r="A1468" s="89">
        <v>1201</v>
      </c>
      <c r="B1468" s="89" t="s">
        <v>89</v>
      </c>
      <c r="C1468" s="89">
        <v>2019</v>
      </c>
      <c r="D1468" s="89">
        <v>8</v>
      </c>
      <c r="E1468" s="91">
        <v>95710332</v>
      </c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</row>
    <row r="1469" spans="1:30" x14ac:dyDescent="0.2">
      <c r="A1469" s="89">
        <v>1201</v>
      </c>
      <c r="B1469" s="89" t="s">
        <v>89</v>
      </c>
      <c r="C1469" s="89">
        <v>2019</v>
      </c>
      <c r="D1469" s="89">
        <v>9</v>
      </c>
      <c r="E1469" s="91">
        <v>91041860</v>
      </c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</row>
    <row r="1470" spans="1:30" x14ac:dyDescent="0.2">
      <c r="A1470" s="89">
        <v>1201</v>
      </c>
      <c r="B1470" s="89" t="s">
        <v>89</v>
      </c>
      <c r="C1470" s="89">
        <v>2019</v>
      </c>
      <c r="D1470" s="89">
        <v>10</v>
      </c>
      <c r="E1470" s="91">
        <v>98745174</v>
      </c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</row>
    <row r="1471" spans="1:30" x14ac:dyDescent="0.2">
      <c r="A1471" s="89">
        <v>1201</v>
      </c>
      <c r="B1471" s="89" t="s">
        <v>89</v>
      </c>
      <c r="C1471" s="89">
        <v>2019</v>
      </c>
      <c r="D1471" s="89">
        <v>11</v>
      </c>
      <c r="E1471" s="91">
        <v>106361644</v>
      </c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</row>
    <row r="1472" spans="1:30" x14ac:dyDescent="0.2">
      <c r="A1472" s="89">
        <v>1201</v>
      </c>
      <c r="B1472" s="89" t="s">
        <v>89</v>
      </c>
      <c r="C1472" s="89">
        <v>2019</v>
      </c>
      <c r="D1472" s="89">
        <v>12</v>
      </c>
      <c r="E1472" s="91">
        <v>112143865</v>
      </c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</row>
    <row r="1473" spans="1:30" x14ac:dyDescent="0.2">
      <c r="A1473" s="89">
        <v>1201</v>
      </c>
      <c r="B1473" s="89" t="s">
        <v>89</v>
      </c>
      <c r="C1473" s="89">
        <v>2020</v>
      </c>
      <c r="D1473" s="89">
        <v>1</v>
      </c>
      <c r="E1473" s="91">
        <v>96248014</v>
      </c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</row>
    <row r="1474" spans="1:30" x14ac:dyDescent="0.2">
      <c r="A1474" s="89">
        <v>1201</v>
      </c>
      <c r="B1474" s="89" t="s">
        <v>89</v>
      </c>
      <c r="C1474" s="89">
        <v>2020</v>
      </c>
      <c r="D1474" s="89">
        <v>2</v>
      </c>
      <c r="E1474" s="91">
        <v>79663843</v>
      </c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</row>
    <row r="1475" spans="1:30" x14ac:dyDescent="0.2">
      <c r="A1475" s="89">
        <v>1201</v>
      </c>
      <c r="B1475" s="89" t="s">
        <v>89</v>
      </c>
      <c r="C1475" s="89">
        <v>2020</v>
      </c>
      <c r="D1475" s="89">
        <v>3</v>
      </c>
      <c r="E1475" s="91">
        <v>96990591</v>
      </c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</row>
    <row r="1476" spans="1:30" x14ac:dyDescent="0.2">
      <c r="A1476" s="89">
        <v>1201</v>
      </c>
      <c r="B1476" s="89" t="s">
        <v>89</v>
      </c>
      <c r="C1476" s="89">
        <v>2020</v>
      </c>
      <c r="D1476" s="89">
        <v>4</v>
      </c>
      <c r="E1476" s="91">
        <v>112349713</v>
      </c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  <row r="1477" spans="1:30" x14ac:dyDescent="0.2">
      <c r="A1477" s="89">
        <v>1201</v>
      </c>
      <c r="B1477" s="89" t="s">
        <v>89</v>
      </c>
      <c r="C1477" s="89">
        <v>2020</v>
      </c>
      <c r="D1477" s="89">
        <v>5</v>
      </c>
      <c r="E1477" s="91">
        <v>109823600</v>
      </c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</row>
    <row r="1478" spans="1:30" x14ac:dyDescent="0.2">
      <c r="A1478" s="89">
        <v>1201</v>
      </c>
      <c r="B1478" s="89" t="s">
        <v>89</v>
      </c>
      <c r="C1478" s="89">
        <v>2020</v>
      </c>
      <c r="D1478" s="89">
        <v>6</v>
      </c>
      <c r="E1478" s="91">
        <v>4572682</v>
      </c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</row>
    <row r="1479" spans="1:30" x14ac:dyDescent="0.2">
      <c r="A1479" s="89">
        <v>1202</v>
      </c>
      <c r="B1479" s="89" t="s">
        <v>128</v>
      </c>
      <c r="C1479" s="89">
        <v>2019</v>
      </c>
      <c r="D1479" s="89">
        <v>3</v>
      </c>
      <c r="E1479" s="91">
        <v>3390</v>
      </c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</row>
    <row r="1480" spans="1:30" x14ac:dyDescent="0.2">
      <c r="A1480" s="89">
        <v>1202</v>
      </c>
      <c r="B1480" s="89" t="s">
        <v>128</v>
      </c>
      <c r="C1480" s="89">
        <v>2019</v>
      </c>
      <c r="D1480" s="89">
        <v>4</v>
      </c>
      <c r="E1480" s="91">
        <v>3404</v>
      </c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</row>
    <row r="1481" spans="1:30" x14ac:dyDescent="0.2">
      <c r="A1481" s="89">
        <v>1202</v>
      </c>
      <c r="B1481" s="89" t="s">
        <v>128</v>
      </c>
      <c r="C1481" s="89">
        <v>2019</v>
      </c>
      <c r="D1481" s="89">
        <v>5</v>
      </c>
      <c r="E1481" s="91">
        <v>3859</v>
      </c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</row>
    <row r="1482" spans="1:30" x14ac:dyDescent="0.2">
      <c r="A1482" s="89">
        <v>1202</v>
      </c>
      <c r="B1482" s="89" t="s">
        <v>128</v>
      </c>
      <c r="C1482" s="89">
        <v>2019</v>
      </c>
      <c r="D1482" s="89">
        <v>6</v>
      </c>
      <c r="E1482" s="91">
        <v>3809</v>
      </c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</row>
    <row r="1483" spans="1:30" x14ac:dyDescent="0.2">
      <c r="A1483" s="89">
        <v>1202</v>
      </c>
      <c r="B1483" s="89" t="s">
        <v>128</v>
      </c>
      <c r="C1483" s="89">
        <v>2019</v>
      </c>
      <c r="D1483" s="89">
        <v>7</v>
      </c>
      <c r="E1483" s="91">
        <v>3588</v>
      </c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</row>
    <row r="1484" spans="1:30" x14ac:dyDescent="0.2">
      <c r="A1484" s="89">
        <v>1202</v>
      </c>
      <c r="B1484" s="89" t="s">
        <v>128</v>
      </c>
      <c r="C1484" s="89">
        <v>2019</v>
      </c>
      <c r="D1484" s="89">
        <v>8</v>
      </c>
      <c r="E1484" s="91">
        <v>18418</v>
      </c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</row>
    <row r="1485" spans="1:30" x14ac:dyDescent="0.2">
      <c r="A1485" s="89">
        <v>1202</v>
      </c>
      <c r="B1485" s="89" t="s">
        <v>128</v>
      </c>
      <c r="C1485" s="89">
        <v>2019</v>
      </c>
      <c r="D1485" s="89">
        <v>9</v>
      </c>
      <c r="E1485" s="91">
        <v>29134</v>
      </c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</row>
    <row r="1486" spans="1:30" x14ac:dyDescent="0.2">
      <c r="A1486" s="89">
        <v>1202</v>
      </c>
      <c r="B1486" s="89" t="s">
        <v>128</v>
      </c>
      <c r="C1486" s="89">
        <v>2019</v>
      </c>
      <c r="D1486" s="89">
        <v>10</v>
      </c>
      <c r="E1486" s="91">
        <v>48438</v>
      </c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</row>
    <row r="1487" spans="1:30" x14ac:dyDescent="0.2">
      <c r="A1487" s="89">
        <v>1202</v>
      </c>
      <c r="B1487" s="89" t="s">
        <v>128</v>
      </c>
      <c r="C1487" s="89">
        <v>2019</v>
      </c>
      <c r="D1487" s="89">
        <v>11</v>
      </c>
      <c r="E1487" s="91">
        <v>55452</v>
      </c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</row>
    <row r="1488" spans="1:30" x14ac:dyDescent="0.2">
      <c r="A1488" s="89">
        <v>1202</v>
      </c>
      <c r="B1488" s="89" t="s">
        <v>128</v>
      </c>
      <c r="C1488" s="89">
        <v>2019</v>
      </c>
      <c r="D1488" s="89">
        <v>12</v>
      </c>
      <c r="E1488" s="91">
        <v>54889</v>
      </c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</row>
    <row r="1489" spans="1:30" x14ac:dyDescent="0.2">
      <c r="A1489" s="89">
        <v>1202</v>
      </c>
      <c r="B1489" s="89" t="s">
        <v>128</v>
      </c>
      <c r="C1489" s="89">
        <v>2020</v>
      </c>
      <c r="D1489" s="89">
        <v>1</v>
      </c>
      <c r="E1489" s="91">
        <v>46277</v>
      </c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</row>
    <row r="1490" spans="1:30" x14ac:dyDescent="0.2">
      <c r="A1490" s="89">
        <v>1202</v>
      </c>
      <c r="B1490" s="89" t="s">
        <v>128</v>
      </c>
      <c r="C1490" s="89">
        <v>2020</v>
      </c>
      <c r="D1490" s="89">
        <v>2</v>
      </c>
      <c r="E1490" s="91">
        <v>28541</v>
      </c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</row>
    <row r="1491" spans="1:30" x14ac:dyDescent="0.2">
      <c r="A1491" s="89">
        <v>1202</v>
      </c>
      <c r="B1491" s="89" t="s">
        <v>128</v>
      </c>
      <c r="C1491" s="89">
        <v>2020</v>
      </c>
      <c r="D1491" s="89">
        <v>3</v>
      </c>
      <c r="E1491" s="91">
        <v>31700</v>
      </c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</row>
    <row r="1492" spans="1:30" x14ac:dyDescent="0.2">
      <c r="A1492" s="89">
        <v>1202</v>
      </c>
      <c r="B1492" s="89" t="s">
        <v>128</v>
      </c>
      <c r="C1492" s="89">
        <v>2020</v>
      </c>
      <c r="D1492" s="89">
        <v>4</v>
      </c>
      <c r="E1492" s="91">
        <v>21459</v>
      </c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</row>
    <row r="1493" spans="1:30" x14ac:dyDescent="0.2">
      <c r="A1493" s="89">
        <v>1202</v>
      </c>
      <c r="B1493" s="89" t="s">
        <v>128</v>
      </c>
      <c r="C1493" s="89">
        <v>2020</v>
      </c>
      <c r="D1493" s="89">
        <v>5</v>
      </c>
      <c r="E1493" s="91">
        <v>23766</v>
      </c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</row>
    <row r="1494" spans="1:30" x14ac:dyDescent="0.2">
      <c r="A1494" s="89">
        <v>1202</v>
      </c>
      <c r="B1494" s="89" t="s">
        <v>128</v>
      </c>
      <c r="C1494" s="89">
        <v>2020</v>
      </c>
      <c r="D1494" s="89">
        <v>6</v>
      </c>
      <c r="E1494" s="91">
        <v>1019</v>
      </c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</row>
    <row r="1495" spans="1:30" x14ac:dyDescent="0.2">
      <c r="A1495" s="89">
        <v>1204</v>
      </c>
      <c r="B1495" s="89" t="s">
        <v>164</v>
      </c>
      <c r="C1495" s="89">
        <v>2019</v>
      </c>
      <c r="D1495" s="89">
        <v>3</v>
      </c>
      <c r="E1495" s="91">
        <v>1</v>
      </c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</row>
    <row r="1496" spans="1:30" x14ac:dyDescent="0.2">
      <c r="A1496" s="89">
        <v>1204</v>
      </c>
      <c r="B1496" s="89" t="s">
        <v>164</v>
      </c>
      <c r="C1496" s="89">
        <v>2019</v>
      </c>
      <c r="D1496" s="89">
        <v>6</v>
      </c>
      <c r="E1496" s="91">
        <v>1</v>
      </c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</row>
    <row r="1497" spans="1:30" x14ac:dyDescent="0.2">
      <c r="A1497" s="89">
        <v>1204</v>
      </c>
      <c r="B1497" s="89" t="s">
        <v>164</v>
      </c>
      <c r="C1497" s="89">
        <v>2019</v>
      </c>
      <c r="D1497" s="89">
        <v>7</v>
      </c>
      <c r="E1497" s="91">
        <v>1</v>
      </c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</row>
    <row r="1498" spans="1:30" x14ac:dyDescent="0.2">
      <c r="A1498" s="89">
        <v>1204</v>
      </c>
      <c r="B1498" s="89" t="s">
        <v>164</v>
      </c>
      <c r="C1498" s="89">
        <v>2019</v>
      </c>
      <c r="D1498" s="89">
        <v>9</v>
      </c>
      <c r="E1498" s="91">
        <v>2</v>
      </c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</row>
    <row r="1499" spans="1:30" x14ac:dyDescent="0.2">
      <c r="A1499" s="89">
        <v>1208</v>
      </c>
      <c r="B1499" s="89" t="s">
        <v>698</v>
      </c>
      <c r="C1499" s="89">
        <v>2019</v>
      </c>
      <c r="D1499" s="89">
        <v>3</v>
      </c>
      <c r="E1499" s="91">
        <v>3643</v>
      </c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</row>
    <row r="1500" spans="1:30" x14ac:dyDescent="0.2">
      <c r="A1500" s="89">
        <v>1208</v>
      </c>
      <c r="B1500" s="89" t="s">
        <v>698</v>
      </c>
      <c r="C1500" s="89">
        <v>2019</v>
      </c>
      <c r="D1500" s="89">
        <v>4</v>
      </c>
      <c r="E1500" s="91">
        <v>3319</v>
      </c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</row>
    <row r="1501" spans="1:30" x14ac:dyDescent="0.2">
      <c r="A1501" s="89">
        <v>1208</v>
      </c>
      <c r="B1501" s="89" t="s">
        <v>698</v>
      </c>
      <c r="C1501" s="89">
        <v>2019</v>
      </c>
      <c r="D1501" s="89">
        <v>5</v>
      </c>
      <c r="E1501" s="91">
        <v>1380</v>
      </c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</row>
    <row r="1502" spans="1:30" x14ac:dyDescent="0.2">
      <c r="A1502" s="89">
        <v>1208</v>
      </c>
      <c r="B1502" s="89" t="s">
        <v>698</v>
      </c>
      <c r="C1502" s="89">
        <v>2019</v>
      </c>
      <c r="D1502" s="89">
        <v>6</v>
      </c>
      <c r="E1502" s="91">
        <v>187</v>
      </c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</row>
    <row r="1503" spans="1:30" x14ac:dyDescent="0.2">
      <c r="A1503" s="89">
        <v>1208</v>
      </c>
      <c r="B1503" s="89" t="s">
        <v>698</v>
      </c>
      <c r="C1503" s="89">
        <v>2019</v>
      </c>
      <c r="D1503" s="89">
        <v>7</v>
      </c>
      <c r="E1503" s="91">
        <v>548</v>
      </c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</row>
    <row r="1504" spans="1:30" x14ac:dyDescent="0.2">
      <c r="A1504" s="89">
        <v>1208</v>
      </c>
      <c r="B1504" s="89" t="s">
        <v>698</v>
      </c>
      <c r="C1504" s="89">
        <v>2019</v>
      </c>
      <c r="D1504" s="89">
        <v>8</v>
      </c>
      <c r="E1504" s="91">
        <v>7280</v>
      </c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</row>
    <row r="1505" spans="1:30" x14ac:dyDescent="0.2">
      <c r="A1505" s="89">
        <v>1208</v>
      </c>
      <c r="B1505" s="89" t="s">
        <v>698</v>
      </c>
      <c r="C1505" s="89">
        <v>2019</v>
      </c>
      <c r="D1505" s="89">
        <v>9</v>
      </c>
      <c r="E1505" s="91">
        <v>688</v>
      </c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</row>
    <row r="1506" spans="1:30" x14ac:dyDescent="0.2">
      <c r="A1506" s="89">
        <v>1208</v>
      </c>
      <c r="B1506" s="89" t="s">
        <v>698</v>
      </c>
      <c r="C1506" s="89">
        <v>2019</v>
      </c>
      <c r="D1506" s="89">
        <v>10</v>
      </c>
      <c r="E1506" s="91">
        <v>32</v>
      </c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</row>
    <row r="1507" spans="1:30" x14ac:dyDescent="0.2">
      <c r="A1507" s="89">
        <v>1208</v>
      </c>
      <c r="B1507" s="89" t="s">
        <v>698</v>
      </c>
      <c r="C1507" s="89">
        <v>2019</v>
      </c>
      <c r="D1507" s="89">
        <v>11</v>
      </c>
      <c r="E1507" s="91">
        <v>1</v>
      </c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</row>
    <row r="1508" spans="1:30" x14ac:dyDescent="0.2">
      <c r="A1508" s="89">
        <v>1208</v>
      </c>
      <c r="B1508" s="89" t="s">
        <v>698</v>
      </c>
      <c r="C1508" s="89">
        <v>2019</v>
      </c>
      <c r="D1508" s="89">
        <v>12</v>
      </c>
      <c r="E1508" s="91">
        <v>2</v>
      </c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</row>
    <row r="1509" spans="1:30" x14ac:dyDescent="0.2">
      <c r="A1509" s="89">
        <v>1208</v>
      </c>
      <c r="B1509" s="89" t="s">
        <v>698</v>
      </c>
      <c r="C1509" s="89">
        <v>2020</v>
      </c>
      <c r="D1509" s="89">
        <v>1</v>
      </c>
      <c r="E1509" s="91">
        <v>2</v>
      </c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</row>
    <row r="1510" spans="1:30" x14ac:dyDescent="0.2">
      <c r="A1510" s="89">
        <v>1208</v>
      </c>
      <c r="B1510" s="89" t="s">
        <v>698</v>
      </c>
      <c r="C1510" s="89">
        <v>2020</v>
      </c>
      <c r="D1510" s="89">
        <v>2</v>
      </c>
      <c r="E1510" s="91">
        <v>2</v>
      </c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</row>
    <row r="1511" spans="1:30" x14ac:dyDescent="0.2">
      <c r="A1511" s="89">
        <v>1208</v>
      </c>
      <c r="B1511" s="89" t="s">
        <v>698</v>
      </c>
      <c r="C1511" s="89">
        <v>2020</v>
      </c>
      <c r="D1511" s="89">
        <v>3</v>
      </c>
      <c r="E1511" s="91">
        <v>2</v>
      </c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</row>
    <row r="1512" spans="1:30" x14ac:dyDescent="0.2">
      <c r="A1512" s="89">
        <v>1208</v>
      </c>
      <c r="B1512" s="89" t="s">
        <v>698</v>
      </c>
      <c r="C1512" s="89">
        <v>2020</v>
      </c>
      <c r="D1512" s="89">
        <v>4</v>
      </c>
      <c r="E1512" s="91">
        <v>6</v>
      </c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</row>
    <row r="1513" spans="1:30" x14ac:dyDescent="0.2">
      <c r="A1513" s="89">
        <v>1208</v>
      </c>
      <c r="B1513" s="89" t="s">
        <v>698</v>
      </c>
      <c r="C1513" s="89">
        <v>2020</v>
      </c>
      <c r="D1513" s="89">
        <v>5</v>
      </c>
      <c r="E1513" s="91">
        <v>1</v>
      </c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</row>
    <row r="1514" spans="1:30" x14ac:dyDescent="0.2">
      <c r="A1514" s="89">
        <v>1208</v>
      </c>
      <c r="B1514" s="89" t="s">
        <v>698</v>
      </c>
      <c r="C1514" s="89">
        <v>2020</v>
      </c>
      <c r="D1514" s="89">
        <v>6</v>
      </c>
      <c r="E1514" s="91">
        <v>1</v>
      </c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</row>
    <row r="1515" spans="1:30" x14ac:dyDescent="0.2">
      <c r="A1515" s="89">
        <v>1209</v>
      </c>
      <c r="B1515" s="89" t="s">
        <v>654</v>
      </c>
      <c r="C1515" s="89">
        <v>2019</v>
      </c>
      <c r="D1515" s="89">
        <v>3</v>
      </c>
      <c r="E1515" s="91">
        <v>23618854</v>
      </c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</row>
    <row r="1516" spans="1:30" x14ac:dyDescent="0.2">
      <c r="A1516" s="89">
        <v>1209</v>
      </c>
      <c r="B1516" s="89" t="s">
        <v>654</v>
      </c>
      <c r="C1516" s="89">
        <v>2019</v>
      </c>
      <c r="D1516" s="89">
        <v>4</v>
      </c>
      <c r="E1516" s="91">
        <v>14095458</v>
      </c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</row>
    <row r="1517" spans="1:30" x14ac:dyDescent="0.2">
      <c r="A1517" s="89">
        <v>1209</v>
      </c>
      <c r="B1517" s="89" t="s">
        <v>654</v>
      </c>
      <c r="C1517" s="89">
        <v>2019</v>
      </c>
      <c r="D1517" s="89">
        <v>5</v>
      </c>
      <c r="E1517" s="91">
        <v>192</v>
      </c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</row>
    <row r="1518" spans="1:30" x14ac:dyDescent="0.2">
      <c r="A1518" s="89">
        <v>1209</v>
      </c>
      <c r="B1518" s="89" t="s">
        <v>654</v>
      </c>
      <c r="C1518" s="89">
        <v>2019</v>
      </c>
      <c r="D1518" s="89">
        <v>6</v>
      </c>
      <c r="E1518" s="91">
        <v>88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</row>
    <row r="1519" spans="1:30" x14ac:dyDescent="0.2">
      <c r="A1519" s="89">
        <v>1209</v>
      </c>
      <c r="B1519" s="89" t="s">
        <v>654</v>
      </c>
      <c r="C1519" s="89">
        <v>2019</v>
      </c>
      <c r="D1519" s="89">
        <v>7</v>
      </c>
      <c r="E1519" s="91">
        <v>124</v>
      </c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</row>
    <row r="1520" spans="1:30" x14ac:dyDescent="0.2">
      <c r="A1520" s="89">
        <v>1209</v>
      </c>
      <c r="B1520" s="89" t="s">
        <v>654</v>
      </c>
      <c r="C1520" s="89">
        <v>2019</v>
      </c>
      <c r="D1520" s="89">
        <v>8</v>
      </c>
      <c r="E1520" s="91">
        <v>309</v>
      </c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</row>
    <row r="1521" spans="1:30" x14ac:dyDescent="0.2">
      <c r="A1521" s="89">
        <v>1209</v>
      </c>
      <c r="B1521" s="89" t="s">
        <v>654</v>
      </c>
      <c r="C1521" s="89">
        <v>2019</v>
      </c>
      <c r="D1521" s="89">
        <v>9</v>
      </c>
      <c r="E1521" s="91">
        <v>728</v>
      </c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</row>
    <row r="1522" spans="1:30" x14ac:dyDescent="0.2">
      <c r="A1522" s="89">
        <v>1209</v>
      </c>
      <c r="B1522" s="89" t="s">
        <v>654</v>
      </c>
      <c r="C1522" s="89">
        <v>2019</v>
      </c>
      <c r="D1522" s="89">
        <v>10</v>
      </c>
      <c r="E1522" s="91">
        <v>668</v>
      </c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</row>
    <row r="1523" spans="1:30" x14ac:dyDescent="0.2">
      <c r="A1523" s="89">
        <v>1209</v>
      </c>
      <c r="B1523" s="89" t="s">
        <v>654</v>
      </c>
      <c r="C1523" s="89">
        <v>2019</v>
      </c>
      <c r="D1523" s="89">
        <v>11</v>
      </c>
      <c r="E1523" s="91">
        <v>610</v>
      </c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</row>
    <row r="1524" spans="1:30" x14ac:dyDescent="0.2">
      <c r="A1524" s="89">
        <v>1209</v>
      </c>
      <c r="B1524" s="89" t="s">
        <v>654</v>
      </c>
      <c r="C1524" s="89">
        <v>2019</v>
      </c>
      <c r="D1524" s="89">
        <v>12</v>
      </c>
      <c r="E1524" s="91">
        <v>531</v>
      </c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</row>
    <row r="1525" spans="1:30" x14ac:dyDescent="0.2">
      <c r="A1525" s="89">
        <v>1209</v>
      </c>
      <c r="B1525" s="89" t="s">
        <v>654</v>
      </c>
      <c r="C1525" s="89">
        <v>2020</v>
      </c>
      <c r="D1525" s="89">
        <v>1</v>
      </c>
      <c r="E1525" s="91">
        <v>842</v>
      </c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</row>
    <row r="1526" spans="1:30" x14ac:dyDescent="0.2">
      <c r="A1526" s="89">
        <v>1209</v>
      </c>
      <c r="B1526" s="89" t="s">
        <v>654</v>
      </c>
      <c r="C1526" s="89">
        <v>2020</v>
      </c>
      <c r="D1526" s="89">
        <v>2</v>
      </c>
      <c r="E1526" s="91">
        <v>478</v>
      </c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</row>
    <row r="1527" spans="1:30" x14ac:dyDescent="0.2">
      <c r="A1527" s="89">
        <v>1209</v>
      </c>
      <c r="B1527" s="89" t="s">
        <v>654</v>
      </c>
      <c r="C1527" s="89">
        <v>2020</v>
      </c>
      <c r="D1527" s="89">
        <v>3</v>
      </c>
      <c r="E1527" s="91">
        <v>492</v>
      </c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</row>
    <row r="1528" spans="1:30" x14ac:dyDescent="0.2">
      <c r="A1528" s="89">
        <v>1209</v>
      </c>
      <c r="B1528" s="89" t="s">
        <v>654</v>
      </c>
      <c r="C1528" s="89">
        <v>2020</v>
      </c>
      <c r="D1528" s="89">
        <v>4</v>
      </c>
      <c r="E1528" s="91">
        <v>450</v>
      </c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</row>
    <row r="1529" spans="1:30" x14ac:dyDescent="0.2">
      <c r="A1529" s="89">
        <v>1209</v>
      </c>
      <c r="B1529" s="89" t="s">
        <v>654</v>
      </c>
      <c r="C1529" s="89">
        <v>2020</v>
      </c>
      <c r="D1529" s="89">
        <v>5</v>
      </c>
      <c r="E1529" s="91">
        <v>542</v>
      </c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</row>
    <row r="1530" spans="1:30" x14ac:dyDescent="0.2">
      <c r="A1530" s="89">
        <v>1209</v>
      </c>
      <c r="B1530" s="89" t="s">
        <v>654</v>
      </c>
      <c r="C1530" s="89">
        <v>2020</v>
      </c>
      <c r="D1530" s="89">
        <v>6</v>
      </c>
      <c r="E1530" s="91">
        <v>34</v>
      </c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 spans="1:30" x14ac:dyDescent="0.2">
      <c r="A1531" s="89">
        <v>1210</v>
      </c>
      <c r="B1531" s="89" t="s">
        <v>699</v>
      </c>
      <c r="C1531" s="89">
        <v>2019</v>
      </c>
      <c r="D1531" s="89">
        <v>3</v>
      </c>
      <c r="E1531" s="91">
        <v>118</v>
      </c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</row>
    <row r="1532" spans="1:30" x14ac:dyDescent="0.2">
      <c r="A1532" s="89">
        <v>1210</v>
      </c>
      <c r="B1532" s="89" t="s">
        <v>699</v>
      </c>
      <c r="C1532" s="89">
        <v>2019</v>
      </c>
      <c r="D1532" s="89">
        <v>4</v>
      </c>
      <c r="E1532" s="91">
        <v>45</v>
      </c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</row>
    <row r="1533" spans="1:30" x14ac:dyDescent="0.2">
      <c r="A1533" s="89">
        <v>1210</v>
      </c>
      <c r="B1533" s="89" t="s">
        <v>699</v>
      </c>
      <c r="C1533" s="89">
        <v>2019</v>
      </c>
      <c r="D1533" s="89">
        <v>5</v>
      </c>
      <c r="E1533" s="91">
        <v>96</v>
      </c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</row>
    <row r="1534" spans="1:30" x14ac:dyDescent="0.2">
      <c r="A1534" s="89">
        <v>1210</v>
      </c>
      <c r="B1534" s="89" t="s">
        <v>699</v>
      </c>
      <c r="C1534" s="89">
        <v>2019</v>
      </c>
      <c r="D1534" s="89">
        <v>6</v>
      </c>
      <c r="E1534" s="91">
        <v>101</v>
      </c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</row>
    <row r="1535" spans="1:30" x14ac:dyDescent="0.2">
      <c r="A1535" s="89">
        <v>1210</v>
      </c>
      <c r="B1535" s="89" t="s">
        <v>699</v>
      </c>
      <c r="C1535" s="89">
        <v>2019</v>
      </c>
      <c r="D1535" s="89">
        <v>7</v>
      </c>
      <c r="E1535" s="91">
        <v>71</v>
      </c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</row>
    <row r="1536" spans="1:30" x14ac:dyDescent="0.2">
      <c r="A1536" s="89">
        <v>1210</v>
      </c>
      <c r="B1536" s="89" t="s">
        <v>699</v>
      </c>
      <c r="C1536" s="89">
        <v>2019</v>
      </c>
      <c r="D1536" s="89">
        <v>8</v>
      </c>
      <c r="E1536" s="91">
        <v>39</v>
      </c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</row>
    <row r="1537" spans="1:30" x14ac:dyDescent="0.2">
      <c r="A1537" s="89">
        <v>1210</v>
      </c>
      <c r="B1537" s="89" t="s">
        <v>699</v>
      </c>
      <c r="C1537" s="89">
        <v>2019</v>
      </c>
      <c r="D1537" s="89">
        <v>9</v>
      </c>
      <c r="E1537" s="91">
        <v>73</v>
      </c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</row>
    <row r="1538" spans="1:30" x14ac:dyDescent="0.2">
      <c r="A1538" s="89">
        <v>1210</v>
      </c>
      <c r="B1538" s="89" t="s">
        <v>699</v>
      </c>
      <c r="C1538" s="89">
        <v>2019</v>
      </c>
      <c r="D1538" s="89">
        <v>10</v>
      </c>
      <c r="E1538" s="91">
        <v>93</v>
      </c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</row>
    <row r="1539" spans="1:30" x14ac:dyDescent="0.2">
      <c r="A1539" s="89">
        <v>1210</v>
      </c>
      <c r="B1539" s="89" t="s">
        <v>699</v>
      </c>
      <c r="C1539" s="89">
        <v>2019</v>
      </c>
      <c r="D1539" s="89">
        <v>11</v>
      </c>
      <c r="E1539" s="91">
        <v>47</v>
      </c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</row>
    <row r="1540" spans="1:30" x14ac:dyDescent="0.2">
      <c r="A1540" s="89">
        <v>1210</v>
      </c>
      <c r="B1540" s="89" t="s">
        <v>699</v>
      </c>
      <c r="C1540" s="89">
        <v>2019</v>
      </c>
      <c r="D1540" s="89">
        <v>12</v>
      </c>
      <c r="E1540" s="91">
        <v>38</v>
      </c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</row>
    <row r="1541" spans="1:30" x14ac:dyDescent="0.2">
      <c r="A1541" s="89">
        <v>1210</v>
      </c>
      <c r="B1541" s="89" t="s">
        <v>699</v>
      </c>
      <c r="C1541" s="89">
        <v>2020</v>
      </c>
      <c r="D1541" s="89">
        <v>1</v>
      </c>
      <c r="E1541" s="91">
        <v>77</v>
      </c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</row>
    <row r="1542" spans="1:30" x14ac:dyDescent="0.2">
      <c r="A1542" s="89">
        <v>1210</v>
      </c>
      <c r="B1542" s="89" t="s">
        <v>699</v>
      </c>
      <c r="C1542" s="89">
        <v>2020</v>
      </c>
      <c r="D1542" s="89">
        <v>2</v>
      </c>
      <c r="E1542" s="91">
        <v>26</v>
      </c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</row>
    <row r="1543" spans="1:30" x14ac:dyDescent="0.2">
      <c r="A1543" s="89">
        <v>1210</v>
      </c>
      <c r="B1543" s="89" t="s">
        <v>699</v>
      </c>
      <c r="C1543" s="89">
        <v>2020</v>
      </c>
      <c r="D1543" s="89">
        <v>3</v>
      </c>
      <c r="E1543" s="91">
        <v>14</v>
      </c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</row>
    <row r="1544" spans="1:30" x14ac:dyDescent="0.2">
      <c r="A1544" s="89">
        <v>1210</v>
      </c>
      <c r="B1544" s="89" t="s">
        <v>699</v>
      </c>
      <c r="C1544" s="89">
        <v>2020</v>
      </c>
      <c r="D1544" s="89">
        <v>4</v>
      </c>
      <c r="E1544" s="91">
        <v>11</v>
      </c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</row>
    <row r="1545" spans="1:30" x14ac:dyDescent="0.2">
      <c r="A1545" s="89">
        <v>1210</v>
      </c>
      <c r="B1545" s="89" t="s">
        <v>699</v>
      </c>
      <c r="C1545" s="89">
        <v>2020</v>
      </c>
      <c r="D1545" s="89">
        <v>5</v>
      </c>
      <c r="E1545" s="91">
        <v>19</v>
      </c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</row>
    <row r="1546" spans="1:30" x14ac:dyDescent="0.2">
      <c r="A1546" s="89">
        <v>1211</v>
      </c>
      <c r="B1546" s="89" t="s">
        <v>700</v>
      </c>
      <c r="C1546" s="89">
        <v>2019</v>
      </c>
      <c r="D1546" s="89">
        <v>3</v>
      </c>
      <c r="E1546" s="91">
        <v>74</v>
      </c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</row>
    <row r="1547" spans="1:30" x14ac:dyDescent="0.2">
      <c r="A1547" s="89">
        <v>1211</v>
      </c>
      <c r="B1547" s="89" t="s">
        <v>700</v>
      </c>
      <c r="C1547" s="89">
        <v>2019</v>
      </c>
      <c r="D1547" s="89">
        <v>4</v>
      </c>
      <c r="E1547" s="91">
        <v>43</v>
      </c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</row>
    <row r="1548" spans="1:30" x14ac:dyDescent="0.2">
      <c r="A1548" s="89">
        <v>1211</v>
      </c>
      <c r="B1548" s="89" t="s">
        <v>700</v>
      </c>
      <c r="C1548" s="89">
        <v>2019</v>
      </c>
      <c r="D1548" s="89">
        <v>5</v>
      </c>
      <c r="E1548" s="91">
        <v>111</v>
      </c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</row>
    <row r="1549" spans="1:30" x14ac:dyDescent="0.2">
      <c r="A1549" s="89">
        <v>1211</v>
      </c>
      <c r="B1549" s="89" t="s">
        <v>700</v>
      </c>
      <c r="C1549" s="89">
        <v>2019</v>
      </c>
      <c r="D1549" s="89">
        <v>6</v>
      </c>
      <c r="E1549" s="91">
        <v>82</v>
      </c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</row>
    <row r="1550" spans="1:30" x14ac:dyDescent="0.2">
      <c r="A1550" s="89">
        <v>1211</v>
      </c>
      <c r="B1550" s="89" t="s">
        <v>700</v>
      </c>
      <c r="C1550" s="89">
        <v>2019</v>
      </c>
      <c r="D1550" s="89">
        <v>7</v>
      </c>
      <c r="E1550" s="91">
        <v>70</v>
      </c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</row>
    <row r="1551" spans="1:30" x14ac:dyDescent="0.2">
      <c r="A1551" s="89">
        <v>1211</v>
      </c>
      <c r="B1551" s="89" t="s">
        <v>700</v>
      </c>
      <c r="C1551" s="89">
        <v>2019</v>
      </c>
      <c r="D1551" s="89">
        <v>8</v>
      </c>
      <c r="E1551" s="91">
        <v>33</v>
      </c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</row>
    <row r="1552" spans="1:30" x14ac:dyDescent="0.2">
      <c r="A1552" s="89">
        <v>1211</v>
      </c>
      <c r="B1552" s="89" t="s">
        <v>700</v>
      </c>
      <c r="C1552" s="89">
        <v>2019</v>
      </c>
      <c r="D1552" s="89">
        <v>9</v>
      </c>
      <c r="E1552" s="91">
        <v>53</v>
      </c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</row>
    <row r="1553" spans="1:30" x14ac:dyDescent="0.2">
      <c r="A1553" s="89">
        <v>1211</v>
      </c>
      <c r="B1553" s="89" t="s">
        <v>700</v>
      </c>
      <c r="C1553" s="89">
        <v>2019</v>
      </c>
      <c r="D1553" s="89">
        <v>10</v>
      </c>
      <c r="E1553" s="91">
        <v>36</v>
      </c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</row>
    <row r="1554" spans="1:30" x14ac:dyDescent="0.2">
      <c r="A1554" s="89">
        <v>1211</v>
      </c>
      <c r="B1554" s="89" t="s">
        <v>700</v>
      </c>
      <c r="C1554" s="89">
        <v>2019</v>
      </c>
      <c r="D1554" s="89">
        <v>11</v>
      </c>
      <c r="E1554" s="91">
        <v>58</v>
      </c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</row>
    <row r="1555" spans="1:30" x14ac:dyDescent="0.2">
      <c r="A1555" s="89">
        <v>1211</v>
      </c>
      <c r="B1555" s="89" t="s">
        <v>700</v>
      </c>
      <c r="C1555" s="89">
        <v>2019</v>
      </c>
      <c r="D1555" s="89">
        <v>12</v>
      </c>
      <c r="E1555" s="91">
        <v>59</v>
      </c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</row>
    <row r="1556" spans="1:30" x14ac:dyDescent="0.2">
      <c r="A1556" s="89">
        <v>1211</v>
      </c>
      <c r="B1556" s="89" t="s">
        <v>700</v>
      </c>
      <c r="C1556" s="89">
        <v>2020</v>
      </c>
      <c r="D1556" s="89">
        <v>1</v>
      </c>
      <c r="E1556" s="91">
        <v>88</v>
      </c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</row>
    <row r="1557" spans="1:30" x14ac:dyDescent="0.2">
      <c r="A1557" s="89">
        <v>1211</v>
      </c>
      <c r="B1557" s="89" t="s">
        <v>700</v>
      </c>
      <c r="C1557" s="89">
        <v>2020</v>
      </c>
      <c r="D1557" s="89">
        <v>2</v>
      </c>
      <c r="E1557" s="91">
        <v>1</v>
      </c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</row>
    <row r="1558" spans="1:30" x14ac:dyDescent="0.2">
      <c r="A1558" s="89">
        <v>1211</v>
      </c>
      <c r="B1558" s="89" t="s">
        <v>700</v>
      </c>
      <c r="C1558" s="89">
        <v>2020</v>
      </c>
      <c r="D1558" s="89">
        <v>3</v>
      </c>
      <c r="E1558" s="91">
        <v>19</v>
      </c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</row>
    <row r="1559" spans="1:30" x14ac:dyDescent="0.2">
      <c r="A1559" s="89">
        <v>1211</v>
      </c>
      <c r="B1559" s="89" t="s">
        <v>700</v>
      </c>
      <c r="C1559" s="89">
        <v>2020</v>
      </c>
      <c r="D1559" s="89">
        <v>4</v>
      </c>
      <c r="E1559" s="91">
        <v>5</v>
      </c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</row>
    <row r="1560" spans="1:30" x14ac:dyDescent="0.2">
      <c r="A1560" s="89">
        <v>1211</v>
      </c>
      <c r="B1560" s="89" t="s">
        <v>700</v>
      </c>
      <c r="C1560" s="89">
        <v>2020</v>
      </c>
      <c r="D1560" s="89">
        <v>5</v>
      </c>
      <c r="E1560" s="91">
        <v>4</v>
      </c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</row>
    <row r="1561" spans="1:30" x14ac:dyDescent="0.2">
      <c r="A1561" s="89">
        <v>1211</v>
      </c>
      <c r="B1561" s="89" t="s">
        <v>700</v>
      </c>
      <c r="C1561" s="89">
        <v>2020</v>
      </c>
      <c r="D1561" s="89">
        <v>6</v>
      </c>
      <c r="E1561" s="91">
        <v>2</v>
      </c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</row>
    <row r="1562" spans="1:30" x14ac:dyDescent="0.2">
      <c r="A1562" s="89">
        <v>1212</v>
      </c>
      <c r="B1562" s="89" t="s">
        <v>701</v>
      </c>
      <c r="C1562" s="89">
        <v>2020</v>
      </c>
      <c r="D1562" s="89">
        <v>1</v>
      </c>
      <c r="E1562" s="91">
        <v>4</v>
      </c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</row>
    <row r="1563" spans="1:30" x14ac:dyDescent="0.2">
      <c r="A1563" s="89">
        <v>1214</v>
      </c>
      <c r="B1563" s="89" t="s">
        <v>184</v>
      </c>
      <c r="C1563" s="89">
        <v>2019</v>
      </c>
      <c r="D1563" s="89">
        <v>3</v>
      </c>
      <c r="E1563" s="91">
        <v>1125</v>
      </c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</row>
    <row r="1564" spans="1:30" x14ac:dyDescent="0.2">
      <c r="A1564" s="89">
        <v>1214</v>
      </c>
      <c r="B1564" s="89" t="s">
        <v>184</v>
      </c>
      <c r="C1564" s="89">
        <v>2019</v>
      </c>
      <c r="D1564" s="89">
        <v>4</v>
      </c>
      <c r="E1564" s="91">
        <v>7</v>
      </c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</row>
    <row r="1565" spans="1:30" x14ac:dyDescent="0.2">
      <c r="A1565" s="89">
        <v>1214</v>
      </c>
      <c r="B1565" s="89" t="s">
        <v>184</v>
      </c>
      <c r="C1565" s="89">
        <v>2019</v>
      </c>
      <c r="D1565" s="89">
        <v>6</v>
      </c>
      <c r="E1565" s="91">
        <v>5</v>
      </c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</row>
    <row r="1566" spans="1:30" x14ac:dyDescent="0.2">
      <c r="A1566" s="89">
        <v>1214</v>
      </c>
      <c r="B1566" s="89" t="s">
        <v>184</v>
      </c>
      <c r="C1566" s="89">
        <v>2019</v>
      </c>
      <c r="D1566" s="89">
        <v>7</v>
      </c>
      <c r="E1566" s="91">
        <v>5</v>
      </c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</row>
    <row r="1567" spans="1:30" x14ac:dyDescent="0.2">
      <c r="A1567" s="89">
        <v>1214</v>
      </c>
      <c r="B1567" s="89" t="s">
        <v>184</v>
      </c>
      <c r="C1567" s="89">
        <v>2019</v>
      </c>
      <c r="D1567" s="89">
        <v>8</v>
      </c>
      <c r="E1567" s="91">
        <v>1</v>
      </c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</row>
    <row r="1568" spans="1:30" x14ac:dyDescent="0.2">
      <c r="A1568" s="89">
        <v>1214</v>
      </c>
      <c r="B1568" s="89" t="s">
        <v>184</v>
      </c>
      <c r="C1568" s="89">
        <v>2019</v>
      </c>
      <c r="D1568" s="89">
        <v>12</v>
      </c>
      <c r="E1568" s="91">
        <v>1</v>
      </c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</row>
    <row r="1569" spans="1:30" x14ac:dyDescent="0.2">
      <c r="A1569" s="89">
        <v>1214</v>
      </c>
      <c r="B1569" s="89" t="s">
        <v>184</v>
      </c>
      <c r="C1569" s="89">
        <v>2020</v>
      </c>
      <c r="D1569" s="89">
        <v>2</v>
      </c>
      <c r="E1569" s="91">
        <v>1</v>
      </c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</row>
    <row r="1570" spans="1:30" x14ac:dyDescent="0.2">
      <c r="A1570" s="89">
        <v>1214</v>
      </c>
      <c r="B1570" s="89" t="s">
        <v>184</v>
      </c>
      <c r="C1570" s="89">
        <v>2020</v>
      </c>
      <c r="D1570" s="89">
        <v>4</v>
      </c>
      <c r="E1570" s="91">
        <v>2</v>
      </c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</row>
    <row r="1571" spans="1:30" x14ac:dyDescent="0.2">
      <c r="A1571" s="89">
        <v>1214</v>
      </c>
      <c r="B1571" s="89" t="s">
        <v>184</v>
      </c>
      <c r="C1571" s="89">
        <v>2020</v>
      </c>
      <c r="D1571" s="89">
        <v>5</v>
      </c>
      <c r="E1571" s="91">
        <v>1</v>
      </c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</row>
    <row r="1572" spans="1:30" x14ac:dyDescent="0.2">
      <c r="A1572" s="89">
        <v>1215</v>
      </c>
      <c r="B1572" s="89" t="s">
        <v>102</v>
      </c>
      <c r="C1572" s="89">
        <v>2019</v>
      </c>
      <c r="D1572" s="89">
        <v>3</v>
      </c>
      <c r="E1572" s="91">
        <v>123657</v>
      </c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</row>
    <row r="1573" spans="1:30" x14ac:dyDescent="0.2">
      <c r="A1573" s="89">
        <v>1215</v>
      </c>
      <c r="B1573" s="89" t="s">
        <v>102</v>
      </c>
      <c r="C1573" s="89">
        <v>2019</v>
      </c>
      <c r="D1573" s="89">
        <v>4</v>
      </c>
      <c r="E1573" s="91">
        <v>154790</v>
      </c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</row>
    <row r="1574" spans="1:30" x14ac:dyDescent="0.2">
      <c r="A1574" s="89">
        <v>1215</v>
      </c>
      <c r="B1574" s="89" t="s">
        <v>102</v>
      </c>
      <c r="C1574" s="89">
        <v>2019</v>
      </c>
      <c r="D1574" s="89">
        <v>5</v>
      </c>
      <c r="E1574" s="91">
        <v>130122</v>
      </c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</row>
    <row r="1575" spans="1:30" x14ac:dyDescent="0.2">
      <c r="A1575" s="89">
        <v>1215</v>
      </c>
      <c r="B1575" s="89" t="s">
        <v>102</v>
      </c>
      <c r="C1575" s="89">
        <v>2019</v>
      </c>
      <c r="D1575" s="89">
        <v>6</v>
      </c>
      <c r="E1575" s="91">
        <v>114724</v>
      </c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</row>
    <row r="1576" spans="1:30" x14ac:dyDescent="0.2">
      <c r="A1576" s="89">
        <v>1215</v>
      </c>
      <c r="B1576" s="89" t="s">
        <v>102</v>
      </c>
      <c r="C1576" s="89">
        <v>2019</v>
      </c>
      <c r="D1576" s="89">
        <v>7</v>
      </c>
      <c r="E1576" s="91">
        <v>91135</v>
      </c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</row>
    <row r="1577" spans="1:30" x14ac:dyDescent="0.2">
      <c r="A1577" s="89">
        <v>1215</v>
      </c>
      <c r="B1577" s="89" t="s">
        <v>102</v>
      </c>
      <c r="C1577" s="89">
        <v>2019</v>
      </c>
      <c r="D1577" s="89">
        <v>8</v>
      </c>
      <c r="E1577" s="91">
        <v>78402</v>
      </c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</row>
    <row r="1578" spans="1:30" x14ac:dyDescent="0.2">
      <c r="A1578" s="89">
        <v>1215</v>
      </c>
      <c r="B1578" s="89" t="s">
        <v>102</v>
      </c>
      <c r="C1578" s="89">
        <v>2019</v>
      </c>
      <c r="D1578" s="89">
        <v>9</v>
      </c>
      <c r="E1578" s="91">
        <v>141972</v>
      </c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</row>
    <row r="1579" spans="1:30" x14ac:dyDescent="0.2">
      <c r="A1579" s="89">
        <v>1215</v>
      </c>
      <c r="B1579" s="89" t="s">
        <v>102</v>
      </c>
      <c r="C1579" s="89">
        <v>2019</v>
      </c>
      <c r="D1579" s="89">
        <v>10</v>
      </c>
      <c r="E1579" s="91">
        <v>287353</v>
      </c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</row>
    <row r="1580" spans="1:30" x14ac:dyDescent="0.2">
      <c r="A1580" s="89">
        <v>1215</v>
      </c>
      <c r="B1580" s="89" t="s">
        <v>102</v>
      </c>
      <c r="C1580" s="89">
        <v>2019</v>
      </c>
      <c r="D1580" s="89">
        <v>11</v>
      </c>
      <c r="E1580" s="91">
        <v>409827</v>
      </c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</row>
    <row r="1581" spans="1:30" x14ac:dyDescent="0.2">
      <c r="A1581" s="89">
        <v>1215</v>
      </c>
      <c r="B1581" s="89" t="s">
        <v>102</v>
      </c>
      <c r="C1581" s="89">
        <v>2019</v>
      </c>
      <c r="D1581" s="89">
        <v>12</v>
      </c>
      <c r="E1581" s="91">
        <v>391054</v>
      </c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</row>
    <row r="1582" spans="1:30" x14ac:dyDescent="0.2">
      <c r="A1582" s="89">
        <v>1215</v>
      </c>
      <c r="B1582" s="89" t="s">
        <v>102</v>
      </c>
      <c r="C1582" s="89">
        <v>2020</v>
      </c>
      <c r="D1582" s="89">
        <v>1</v>
      </c>
      <c r="E1582" s="91">
        <v>251120</v>
      </c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</row>
    <row r="1583" spans="1:30" x14ac:dyDescent="0.2">
      <c r="A1583" s="89">
        <v>1215</v>
      </c>
      <c r="B1583" s="89" t="s">
        <v>102</v>
      </c>
      <c r="C1583" s="89">
        <v>2020</v>
      </c>
      <c r="D1583" s="89">
        <v>2</v>
      </c>
      <c r="E1583" s="91">
        <v>178906</v>
      </c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</row>
    <row r="1584" spans="1:30" x14ac:dyDescent="0.2">
      <c r="A1584" s="89">
        <v>1215</v>
      </c>
      <c r="B1584" s="89" t="s">
        <v>102</v>
      </c>
      <c r="C1584" s="89">
        <v>2020</v>
      </c>
      <c r="D1584" s="89">
        <v>3</v>
      </c>
      <c r="E1584" s="91">
        <v>184258</v>
      </c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</row>
    <row r="1585" spans="1:30" x14ac:dyDescent="0.2">
      <c r="A1585" s="89">
        <v>1215</v>
      </c>
      <c r="B1585" s="89" t="s">
        <v>102</v>
      </c>
      <c r="C1585" s="89">
        <v>2020</v>
      </c>
      <c r="D1585" s="89">
        <v>4</v>
      </c>
      <c r="E1585" s="91">
        <v>271046</v>
      </c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</row>
    <row r="1586" spans="1:30" x14ac:dyDescent="0.2">
      <c r="A1586" s="89">
        <v>1215</v>
      </c>
      <c r="B1586" s="89" t="s">
        <v>102</v>
      </c>
      <c r="C1586" s="89">
        <v>2020</v>
      </c>
      <c r="D1586" s="89">
        <v>5</v>
      </c>
      <c r="E1586" s="91">
        <v>307697</v>
      </c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</row>
    <row r="1587" spans="1:30" x14ac:dyDescent="0.2">
      <c r="A1587" s="89">
        <v>1215</v>
      </c>
      <c r="B1587" s="89" t="s">
        <v>102</v>
      </c>
      <c r="C1587" s="89">
        <v>2020</v>
      </c>
      <c r="D1587" s="89">
        <v>6</v>
      </c>
      <c r="E1587" s="91">
        <v>6738</v>
      </c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</row>
    <row r="1588" spans="1:30" x14ac:dyDescent="0.2">
      <c r="A1588" s="89">
        <v>1216</v>
      </c>
      <c r="B1588" s="89" t="s">
        <v>702</v>
      </c>
      <c r="C1588" s="89">
        <v>2019</v>
      </c>
      <c r="D1588" s="89">
        <v>3</v>
      </c>
      <c r="E1588" s="91">
        <v>2</v>
      </c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</row>
    <row r="1589" spans="1:30" x14ac:dyDescent="0.2">
      <c r="A1589" s="89">
        <v>1216</v>
      </c>
      <c r="B1589" s="89" t="s">
        <v>702</v>
      </c>
      <c r="C1589" s="89">
        <v>2019</v>
      </c>
      <c r="D1589" s="89">
        <v>5</v>
      </c>
      <c r="E1589" s="91">
        <v>4</v>
      </c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</row>
    <row r="1590" spans="1:30" x14ac:dyDescent="0.2">
      <c r="A1590" s="89">
        <v>1216</v>
      </c>
      <c r="B1590" s="89" t="s">
        <v>702</v>
      </c>
      <c r="C1590" s="89">
        <v>2019</v>
      </c>
      <c r="D1590" s="89">
        <v>6</v>
      </c>
      <c r="E1590" s="91">
        <v>10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</row>
    <row r="1591" spans="1:30" x14ac:dyDescent="0.2">
      <c r="A1591" s="89">
        <v>1216</v>
      </c>
      <c r="B1591" s="89" t="s">
        <v>702</v>
      </c>
      <c r="C1591" s="89">
        <v>2019</v>
      </c>
      <c r="D1591" s="89">
        <v>7</v>
      </c>
      <c r="E1591" s="91">
        <v>3</v>
      </c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</row>
    <row r="1592" spans="1:30" x14ac:dyDescent="0.2">
      <c r="A1592" s="89">
        <v>1216</v>
      </c>
      <c r="B1592" s="89" t="s">
        <v>702</v>
      </c>
      <c r="C1592" s="89">
        <v>2019</v>
      </c>
      <c r="D1592" s="89">
        <v>8</v>
      </c>
      <c r="E1592" s="91">
        <v>1</v>
      </c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</row>
    <row r="1593" spans="1:30" x14ac:dyDescent="0.2">
      <c r="A1593" s="89">
        <v>1216</v>
      </c>
      <c r="B1593" s="89" t="s">
        <v>702</v>
      </c>
      <c r="C1593" s="89">
        <v>2020</v>
      </c>
      <c r="D1593" s="89">
        <v>3</v>
      </c>
      <c r="E1593" s="91">
        <v>13</v>
      </c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</row>
    <row r="1594" spans="1:30" x14ac:dyDescent="0.2">
      <c r="A1594" s="89">
        <v>1216</v>
      </c>
      <c r="B1594" s="89" t="s">
        <v>702</v>
      </c>
      <c r="C1594" s="89">
        <v>2020</v>
      </c>
      <c r="D1594" s="89">
        <v>4</v>
      </c>
      <c r="E1594" s="91">
        <v>1</v>
      </c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</row>
    <row r="1595" spans="1:30" x14ac:dyDescent="0.2">
      <c r="A1595" s="89">
        <v>1216</v>
      </c>
      <c r="B1595" s="89" t="s">
        <v>702</v>
      </c>
      <c r="C1595" s="89">
        <v>2020</v>
      </c>
      <c r="D1595" s="89">
        <v>5</v>
      </c>
      <c r="E1595" s="91">
        <v>12</v>
      </c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</row>
    <row r="1596" spans="1:30" x14ac:dyDescent="0.2">
      <c r="A1596" s="89">
        <v>1218</v>
      </c>
      <c r="B1596" s="89" t="s">
        <v>312</v>
      </c>
      <c r="C1596" s="89">
        <v>2019</v>
      </c>
      <c r="D1596" s="89">
        <v>3</v>
      </c>
      <c r="E1596" s="91">
        <v>1177175</v>
      </c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</row>
    <row r="1597" spans="1:30" x14ac:dyDescent="0.2">
      <c r="A1597" s="89">
        <v>1218</v>
      </c>
      <c r="B1597" s="89" t="s">
        <v>312</v>
      </c>
      <c r="C1597" s="89">
        <v>2019</v>
      </c>
      <c r="D1597" s="89">
        <v>4</v>
      </c>
      <c r="E1597" s="91">
        <v>1088920</v>
      </c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</row>
    <row r="1598" spans="1:30" x14ac:dyDescent="0.2">
      <c r="A1598" s="89">
        <v>1218</v>
      </c>
      <c r="B1598" s="89" t="s">
        <v>312</v>
      </c>
      <c r="C1598" s="89">
        <v>2019</v>
      </c>
      <c r="D1598" s="89">
        <v>5</v>
      </c>
      <c r="E1598" s="91">
        <v>917058</v>
      </c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</row>
    <row r="1599" spans="1:30" x14ac:dyDescent="0.2">
      <c r="A1599" s="89">
        <v>1218</v>
      </c>
      <c r="B1599" s="89" t="s">
        <v>312</v>
      </c>
      <c r="C1599" s="89">
        <v>2019</v>
      </c>
      <c r="D1599" s="89">
        <v>6</v>
      </c>
      <c r="E1599" s="91">
        <v>929887</v>
      </c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</row>
    <row r="1600" spans="1:30" x14ac:dyDescent="0.2">
      <c r="A1600" s="89">
        <v>1218</v>
      </c>
      <c r="B1600" s="89" t="s">
        <v>312</v>
      </c>
      <c r="C1600" s="89">
        <v>2019</v>
      </c>
      <c r="D1600" s="89">
        <v>7</v>
      </c>
      <c r="E1600" s="91">
        <v>936651</v>
      </c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</row>
    <row r="1601" spans="1:30" x14ac:dyDescent="0.2">
      <c r="A1601" s="89">
        <v>1218</v>
      </c>
      <c r="B1601" s="89" t="s">
        <v>312</v>
      </c>
      <c r="C1601" s="89">
        <v>2019</v>
      </c>
      <c r="D1601" s="89">
        <v>8</v>
      </c>
      <c r="E1601" s="91">
        <v>926844</v>
      </c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</row>
    <row r="1602" spans="1:30" x14ac:dyDescent="0.2">
      <c r="A1602" s="89">
        <v>1218</v>
      </c>
      <c r="B1602" s="89" t="s">
        <v>312</v>
      </c>
      <c r="C1602" s="89">
        <v>2019</v>
      </c>
      <c r="D1602" s="89">
        <v>9</v>
      </c>
      <c r="E1602" s="91">
        <v>878938</v>
      </c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</row>
    <row r="1603" spans="1:30" x14ac:dyDescent="0.2">
      <c r="A1603" s="89">
        <v>1218</v>
      </c>
      <c r="B1603" s="89" t="s">
        <v>312</v>
      </c>
      <c r="C1603" s="89">
        <v>2019</v>
      </c>
      <c r="D1603" s="89">
        <v>10</v>
      </c>
      <c r="E1603" s="91">
        <v>901762</v>
      </c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</row>
    <row r="1604" spans="1:30" x14ac:dyDescent="0.2">
      <c r="A1604" s="89">
        <v>1218</v>
      </c>
      <c r="B1604" s="89" t="s">
        <v>312</v>
      </c>
      <c r="C1604" s="89">
        <v>2019</v>
      </c>
      <c r="D1604" s="89">
        <v>11</v>
      </c>
      <c r="E1604" s="91">
        <v>534074</v>
      </c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</row>
    <row r="1605" spans="1:30" x14ac:dyDescent="0.2">
      <c r="A1605" s="89">
        <v>1218</v>
      </c>
      <c r="B1605" s="89" t="s">
        <v>312</v>
      </c>
      <c r="C1605" s="89">
        <v>2019</v>
      </c>
      <c r="D1605" s="89">
        <v>12</v>
      </c>
      <c r="E1605" s="91">
        <v>1979</v>
      </c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</row>
    <row r="1606" spans="1:30" x14ac:dyDescent="0.2">
      <c r="A1606" s="89">
        <v>1218</v>
      </c>
      <c r="B1606" s="89" t="s">
        <v>312</v>
      </c>
      <c r="C1606" s="89">
        <v>2020</v>
      </c>
      <c r="D1606" s="89">
        <v>1</v>
      </c>
      <c r="E1606" s="91">
        <v>1807</v>
      </c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</row>
    <row r="1607" spans="1:30" x14ac:dyDescent="0.2">
      <c r="A1607" s="89">
        <v>1218</v>
      </c>
      <c r="B1607" s="89" t="s">
        <v>312</v>
      </c>
      <c r="C1607" s="89">
        <v>2020</v>
      </c>
      <c r="D1607" s="89">
        <v>2</v>
      </c>
      <c r="E1607" s="91">
        <v>2629</v>
      </c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</row>
    <row r="1608" spans="1:30" x14ac:dyDescent="0.2">
      <c r="A1608" s="89">
        <v>1218</v>
      </c>
      <c r="B1608" s="89" t="s">
        <v>312</v>
      </c>
      <c r="C1608" s="89">
        <v>2020</v>
      </c>
      <c r="D1608" s="89">
        <v>3</v>
      </c>
      <c r="E1608" s="91">
        <v>3070</v>
      </c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</row>
    <row r="1609" spans="1:30" x14ac:dyDescent="0.2">
      <c r="A1609" s="89">
        <v>1218</v>
      </c>
      <c r="B1609" s="89" t="s">
        <v>312</v>
      </c>
      <c r="C1609" s="89">
        <v>2020</v>
      </c>
      <c r="D1609" s="89">
        <v>4</v>
      </c>
      <c r="E1609" s="91">
        <v>2864</v>
      </c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</row>
    <row r="1610" spans="1:30" x14ac:dyDescent="0.2">
      <c r="A1610" s="89">
        <v>1218</v>
      </c>
      <c r="B1610" s="89" t="s">
        <v>312</v>
      </c>
      <c r="C1610" s="89">
        <v>2020</v>
      </c>
      <c r="D1610" s="89">
        <v>5</v>
      </c>
      <c r="E1610" s="91">
        <v>1882</v>
      </c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</row>
    <row r="1611" spans="1:30" x14ac:dyDescent="0.2">
      <c r="A1611" s="89">
        <v>1218</v>
      </c>
      <c r="B1611" s="89" t="s">
        <v>312</v>
      </c>
      <c r="C1611" s="89">
        <v>2020</v>
      </c>
      <c r="D1611" s="89">
        <v>6</v>
      </c>
      <c r="E1611" s="91">
        <v>217</v>
      </c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</row>
    <row r="1612" spans="1:30" x14ac:dyDescent="0.2">
      <c r="A1612" s="89">
        <v>1220</v>
      </c>
      <c r="B1612" s="89" t="s">
        <v>216</v>
      </c>
      <c r="C1612" s="89">
        <v>2019</v>
      </c>
      <c r="D1612" s="89">
        <v>7</v>
      </c>
      <c r="E1612" s="91">
        <v>1</v>
      </c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</row>
    <row r="1613" spans="1:30" x14ac:dyDescent="0.2">
      <c r="A1613" s="89">
        <v>1220</v>
      </c>
      <c r="B1613" s="89" t="s">
        <v>216</v>
      </c>
      <c r="C1613" s="89">
        <v>2019</v>
      </c>
      <c r="D1613" s="89">
        <v>12</v>
      </c>
      <c r="E1613" s="91">
        <v>2</v>
      </c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</row>
    <row r="1614" spans="1:30" x14ac:dyDescent="0.2">
      <c r="A1614" s="89">
        <v>1220</v>
      </c>
      <c r="B1614" s="89" t="s">
        <v>216</v>
      </c>
      <c r="C1614" s="89">
        <v>2020</v>
      </c>
      <c r="D1614" s="89">
        <v>5</v>
      </c>
      <c r="E1614" s="91">
        <v>18</v>
      </c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</row>
    <row r="1615" spans="1:30" x14ac:dyDescent="0.2">
      <c r="A1615" s="89">
        <v>1222</v>
      </c>
      <c r="B1615" s="89" t="s">
        <v>267</v>
      </c>
      <c r="C1615" s="89">
        <v>2019</v>
      </c>
      <c r="D1615" s="89">
        <v>4</v>
      </c>
      <c r="E1615" s="91">
        <v>5</v>
      </c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</row>
    <row r="1616" spans="1:30" x14ac:dyDescent="0.2">
      <c r="A1616" s="89">
        <v>1222</v>
      </c>
      <c r="B1616" s="89" t="s">
        <v>267</v>
      </c>
      <c r="C1616" s="89">
        <v>2019</v>
      </c>
      <c r="D1616" s="89">
        <v>5</v>
      </c>
      <c r="E1616" s="91">
        <v>1</v>
      </c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</row>
    <row r="1617" spans="1:30" x14ac:dyDescent="0.2">
      <c r="A1617" s="89">
        <v>1222</v>
      </c>
      <c r="B1617" s="89" t="s">
        <v>267</v>
      </c>
      <c r="C1617" s="89">
        <v>2019</v>
      </c>
      <c r="D1617" s="89">
        <v>6</v>
      </c>
      <c r="E1617" s="91">
        <v>1</v>
      </c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</row>
    <row r="1618" spans="1:30" x14ac:dyDescent="0.2">
      <c r="A1618" s="89">
        <v>1222</v>
      </c>
      <c r="B1618" s="89" t="s">
        <v>267</v>
      </c>
      <c r="C1618" s="89">
        <v>2019</v>
      </c>
      <c r="D1618" s="89">
        <v>7</v>
      </c>
      <c r="E1618" s="91">
        <v>1</v>
      </c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</row>
    <row r="1619" spans="1:30" x14ac:dyDescent="0.2">
      <c r="A1619" s="89">
        <v>1222</v>
      </c>
      <c r="B1619" s="89" t="s">
        <v>267</v>
      </c>
      <c r="C1619" s="89">
        <v>2019</v>
      </c>
      <c r="D1619" s="89">
        <v>8</v>
      </c>
      <c r="E1619" s="91">
        <v>4</v>
      </c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</row>
    <row r="1620" spans="1:30" x14ac:dyDescent="0.2">
      <c r="A1620" s="89">
        <v>1222</v>
      </c>
      <c r="B1620" s="89" t="s">
        <v>267</v>
      </c>
      <c r="C1620" s="89">
        <v>2019</v>
      </c>
      <c r="D1620" s="89">
        <v>9</v>
      </c>
      <c r="E1620" s="91">
        <v>6</v>
      </c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</row>
    <row r="1621" spans="1:30" x14ac:dyDescent="0.2">
      <c r="A1621" s="89">
        <v>1222</v>
      </c>
      <c r="B1621" s="89" t="s">
        <v>267</v>
      </c>
      <c r="C1621" s="89">
        <v>2019</v>
      </c>
      <c r="D1621" s="89">
        <v>10</v>
      </c>
      <c r="E1621" s="91">
        <v>7</v>
      </c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</row>
    <row r="1622" spans="1:30" x14ac:dyDescent="0.2">
      <c r="A1622" s="89">
        <v>1222</v>
      </c>
      <c r="B1622" s="89" t="s">
        <v>267</v>
      </c>
      <c r="C1622" s="89">
        <v>2019</v>
      </c>
      <c r="D1622" s="89">
        <v>11</v>
      </c>
      <c r="E1622" s="91">
        <v>6</v>
      </c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</row>
    <row r="1623" spans="1:30" x14ac:dyDescent="0.2">
      <c r="A1623" s="89">
        <v>1222</v>
      </c>
      <c r="B1623" s="89" t="s">
        <v>267</v>
      </c>
      <c r="C1623" s="89">
        <v>2019</v>
      </c>
      <c r="D1623" s="89">
        <v>12</v>
      </c>
      <c r="E1623" s="91">
        <v>7</v>
      </c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</row>
    <row r="1624" spans="1:30" x14ac:dyDescent="0.2">
      <c r="A1624" s="89">
        <v>1222</v>
      </c>
      <c r="B1624" s="89" t="s">
        <v>267</v>
      </c>
      <c r="C1624" s="89">
        <v>2020</v>
      </c>
      <c r="D1624" s="89">
        <v>1</v>
      </c>
      <c r="E1624" s="91">
        <v>3</v>
      </c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</row>
    <row r="1625" spans="1:30" x14ac:dyDescent="0.2">
      <c r="A1625" s="89">
        <v>1222</v>
      </c>
      <c r="B1625" s="89" t="s">
        <v>267</v>
      </c>
      <c r="C1625" s="89">
        <v>2020</v>
      </c>
      <c r="D1625" s="89">
        <v>3</v>
      </c>
      <c r="E1625" s="91">
        <v>5</v>
      </c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</row>
    <row r="1626" spans="1:30" x14ac:dyDescent="0.2">
      <c r="A1626" s="89">
        <v>1222</v>
      </c>
      <c r="B1626" s="89" t="s">
        <v>267</v>
      </c>
      <c r="C1626" s="89">
        <v>2020</v>
      </c>
      <c r="D1626" s="89">
        <v>4</v>
      </c>
      <c r="E1626" s="91">
        <v>9</v>
      </c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</row>
    <row r="1627" spans="1:30" x14ac:dyDescent="0.2">
      <c r="A1627" s="89">
        <v>1222</v>
      </c>
      <c r="B1627" s="89" t="s">
        <v>267</v>
      </c>
      <c r="C1627" s="89">
        <v>2020</v>
      </c>
      <c r="D1627" s="89">
        <v>5</v>
      </c>
      <c r="E1627" s="91">
        <v>3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</row>
    <row r="1628" spans="1:30" x14ac:dyDescent="0.2">
      <c r="A1628" s="89">
        <v>1223</v>
      </c>
      <c r="B1628" s="89" t="s">
        <v>283</v>
      </c>
      <c r="C1628" s="89">
        <v>2019</v>
      </c>
      <c r="D1628" s="89">
        <v>3</v>
      </c>
      <c r="E1628" s="91">
        <v>1088841</v>
      </c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</row>
    <row r="1629" spans="1:30" x14ac:dyDescent="0.2">
      <c r="A1629" s="89">
        <v>1223</v>
      </c>
      <c r="B1629" s="89" t="s">
        <v>283</v>
      </c>
      <c r="C1629" s="89">
        <v>2019</v>
      </c>
      <c r="D1629" s="89">
        <v>4</v>
      </c>
      <c r="E1629" s="91">
        <v>1163919</v>
      </c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</row>
    <row r="1630" spans="1:30" x14ac:dyDescent="0.2">
      <c r="A1630" s="89">
        <v>1223</v>
      </c>
      <c r="B1630" s="89" t="s">
        <v>283</v>
      </c>
      <c r="C1630" s="89">
        <v>2019</v>
      </c>
      <c r="D1630" s="89">
        <v>5</v>
      </c>
      <c r="E1630" s="91">
        <v>1199958</v>
      </c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</row>
    <row r="1631" spans="1:30" x14ac:dyDescent="0.2">
      <c r="A1631" s="89">
        <v>1223</v>
      </c>
      <c r="B1631" s="89" t="s">
        <v>283</v>
      </c>
      <c r="C1631" s="89">
        <v>2019</v>
      </c>
      <c r="D1631" s="89">
        <v>6</v>
      </c>
      <c r="E1631" s="91">
        <v>1380861</v>
      </c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</row>
    <row r="1632" spans="1:30" x14ac:dyDescent="0.2">
      <c r="A1632" s="89">
        <v>1223</v>
      </c>
      <c r="B1632" s="89" t="s">
        <v>283</v>
      </c>
      <c r="C1632" s="89">
        <v>2019</v>
      </c>
      <c r="D1632" s="89">
        <v>7</v>
      </c>
      <c r="E1632" s="91">
        <v>1188233</v>
      </c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</row>
    <row r="1633" spans="1:30" x14ac:dyDescent="0.2">
      <c r="A1633" s="89">
        <v>1223</v>
      </c>
      <c r="B1633" s="89" t="s">
        <v>283</v>
      </c>
      <c r="C1633" s="89">
        <v>2019</v>
      </c>
      <c r="D1633" s="89">
        <v>8</v>
      </c>
      <c r="E1633" s="91">
        <v>885352</v>
      </c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</row>
    <row r="1634" spans="1:30" x14ac:dyDescent="0.2">
      <c r="A1634" s="89">
        <v>1223</v>
      </c>
      <c r="B1634" s="89" t="s">
        <v>283</v>
      </c>
      <c r="C1634" s="89">
        <v>2019</v>
      </c>
      <c r="D1634" s="89">
        <v>9</v>
      </c>
      <c r="E1634" s="91">
        <v>953236</v>
      </c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</row>
    <row r="1635" spans="1:30" x14ac:dyDescent="0.2">
      <c r="A1635" s="89">
        <v>1223</v>
      </c>
      <c r="B1635" s="89" t="s">
        <v>283</v>
      </c>
      <c r="C1635" s="89">
        <v>2019</v>
      </c>
      <c r="D1635" s="89">
        <v>10</v>
      </c>
      <c r="E1635" s="91">
        <v>1154409</v>
      </c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</row>
    <row r="1636" spans="1:30" x14ac:dyDescent="0.2">
      <c r="A1636" s="89">
        <v>1223</v>
      </c>
      <c r="B1636" s="89" t="s">
        <v>283</v>
      </c>
      <c r="C1636" s="89">
        <v>2019</v>
      </c>
      <c r="D1636" s="89">
        <v>11</v>
      </c>
      <c r="E1636" s="91">
        <v>1470643</v>
      </c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</row>
    <row r="1637" spans="1:30" x14ac:dyDescent="0.2">
      <c r="A1637" s="89">
        <v>1223</v>
      </c>
      <c r="B1637" s="89" t="s">
        <v>283</v>
      </c>
      <c r="C1637" s="89">
        <v>2019</v>
      </c>
      <c r="D1637" s="89">
        <v>12</v>
      </c>
      <c r="E1637" s="91">
        <v>1221659</v>
      </c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</row>
    <row r="1638" spans="1:30" x14ac:dyDescent="0.2">
      <c r="A1638" s="89">
        <v>1223</v>
      </c>
      <c r="B1638" s="89" t="s">
        <v>283</v>
      </c>
      <c r="C1638" s="89">
        <v>2020</v>
      </c>
      <c r="D1638" s="89">
        <v>1</v>
      </c>
      <c r="E1638" s="91">
        <v>1065186</v>
      </c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</row>
    <row r="1639" spans="1:30" x14ac:dyDescent="0.2">
      <c r="A1639" s="89">
        <v>1223</v>
      </c>
      <c r="B1639" s="89" t="s">
        <v>283</v>
      </c>
      <c r="C1639" s="89">
        <v>2020</v>
      </c>
      <c r="D1639" s="89">
        <v>2</v>
      </c>
      <c r="E1639" s="91">
        <v>1042462</v>
      </c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</row>
    <row r="1640" spans="1:30" x14ac:dyDescent="0.2">
      <c r="A1640" s="89">
        <v>1223</v>
      </c>
      <c r="B1640" s="89" t="s">
        <v>283</v>
      </c>
      <c r="C1640" s="89">
        <v>2020</v>
      </c>
      <c r="D1640" s="89">
        <v>3</v>
      </c>
      <c r="E1640" s="91">
        <v>1115034</v>
      </c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</row>
    <row r="1641" spans="1:30" x14ac:dyDescent="0.2">
      <c r="A1641" s="89">
        <v>1223</v>
      </c>
      <c r="B1641" s="89" t="s">
        <v>283</v>
      </c>
      <c r="C1641" s="89">
        <v>2020</v>
      </c>
      <c r="D1641" s="89">
        <v>4</v>
      </c>
      <c r="E1641" s="91">
        <v>1079601</v>
      </c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</row>
    <row r="1642" spans="1:30" x14ac:dyDescent="0.2">
      <c r="A1642" s="89">
        <v>1223</v>
      </c>
      <c r="B1642" s="89" t="s">
        <v>283</v>
      </c>
      <c r="C1642" s="89">
        <v>2020</v>
      </c>
      <c r="D1642" s="89">
        <v>5</v>
      </c>
      <c r="E1642" s="91">
        <v>1006741</v>
      </c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</row>
    <row r="1643" spans="1:30" x14ac:dyDescent="0.2">
      <c r="A1643" s="89">
        <v>1223</v>
      </c>
      <c r="B1643" s="89" t="s">
        <v>283</v>
      </c>
      <c r="C1643" s="89">
        <v>2020</v>
      </c>
      <c r="D1643" s="89">
        <v>6</v>
      </c>
      <c r="E1643" s="91">
        <v>52666</v>
      </c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</row>
    <row r="1644" spans="1:30" x14ac:dyDescent="0.2">
      <c r="A1644" s="89">
        <v>1224</v>
      </c>
      <c r="B1644" s="89" t="s">
        <v>639</v>
      </c>
      <c r="C1644" s="89">
        <v>2019</v>
      </c>
      <c r="D1644" s="89">
        <v>3</v>
      </c>
      <c r="E1644" s="91">
        <v>1</v>
      </c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</row>
    <row r="1645" spans="1:30" x14ac:dyDescent="0.2">
      <c r="A1645" s="89">
        <v>1224</v>
      </c>
      <c r="B1645" s="89" t="s">
        <v>639</v>
      </c>
      <c r="C1645" s="89">
        <v>2019</v>
      </c>
      <c r="D1645" s="89">
        <v>10</v>
      </c>
      <c r="E1645" s="91">
        <v>282772</v>
      </c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</row>
    <row r="1646" spans="1:30" x14ac:dyDescent="0.2">
      <c r="A1646" s="89">
        <v>1224</v>
      </c>
      <c r="B1646" s="89" t="s">
        <v>639</v>
      </c>
      <c r="C1646" s="89">
        <v>2019</v>
      </c>
      <c r="D1646" s="89">
        <v>11</v>
      </c>
      <c r="E1646" s="91">
        <v>1586944</v>
      </c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</row>
    <row r="1647" spans="1:30" x14ac:dyDescent="0.2">
      <c r="A1647" s="89">
        <v>1224</v>
      </c>
      <c r="B1647" s="89" t="s">
        <v>639</v>
      </c>
      <c r="C1647" s="89">
        <v>2019</v>
      </c>
      <c r="D1647" s="89">
        <v>12</v>
      </c>
      <c r="E1647" s="91">
        <v>9103060</v>
      </c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</row>
    <row r="1648" spans="1:30" x14ac:dyDescent="0.2">
      <c r="A1648" s="89">
        <v>1224</v>
      </c>
      <c r="B1648" s="89" t="s">
        <v>639</v>
      </c>
      <c r="C1648" s="89">
        <v>2020</v>
      </c>
      <c r="D1648" s="89">
        <v>1</v>
      </c>
      <c r="E1648" s="91">
        <v>3420815</v>
      </c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</row>
    <row r="1649" spans="1:30" x14ac:dyDescent="0.2">
      <c r="A1649" s="89">
        <v>1224</v>
      </c>
      <c r="B1649" s="89" t="s">
        <v>639</v>
      </c>
      <c r="C1649" s="89">
        <v>2020</v>
      </c>
      <c r="D1649" s="89">
        <v>2</v>
      </c>
      <c r="E1649" s="91">
        <v>2199406</v>
      </c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</row>
    <row r="1650" spans="1:30" x14ac:dyDescent="0.2">
      <c r="A1650" s="89">
        <v>1224</v>
      </c>
      <c r="B1650" s="89" t="s">
        <v>639</v>
      </c>
      <c r="C1650" s="89">
        <v>2020</v>
      </c>
      <c r="D1650" s="89">
        <v>3</v>
      </c>
      <c r="E1650" s="91">
        <v>86552</v>
      </c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</row>
    <row r="1651" spans="1:30" x14ac:dyDescent="0.2">
      <c r="A1651" s="89">
        <v>1224</v>
      </c>
      <c r="B1651" s="89" t="s">
        <v>639</v>
      </c>
      <c r="C1651" s="89">
        <v>2020</v>
      </c>
      <c r="D1651" s="89">
        <v>4</v>
      </c>
      <c r="E1651" s="91">
        <v>45065</v>
      </c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</row>
    <row r="1652" spans="1:30" x14ac:dyDescent="0.2">
      <c r="A1652" s="89">
        <v>1224</v>
      </c>
      <c r="B1652" s="89" t="s">
        <v>639</v>
      </c>
      <c r="C1652" s="89">
        <v>2020</v>
      </c>
      <c r="D1652" s="89">
        <v>5</v>
      </c>
      <c r="E1652" s="91">
        <v>15252</v>
      </c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</row>
    <row r="1653" spans="1:30" x14ac:dyDescent="0.2">
      <c r="A1653" s="89">
        <v>1224</v>
      </c>
      <c r="B1653" s="89" t="s">
        <v>639</v>
      </c>
      <c r="C1653" s="89">
        <v>2020</v>
      </c>
      <c r="D1653" s="89">
        <v>6</v>
      </c>
      <c r="E1653" s="91">
        <v>922</v>
      </c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</row>
    <row r="1654" spans="1:30" x14ac:dyDescent="0.2">
      <c r="A1654" s="89">
        <v>1225</v>
      </c>
      <c r="B1654" s="89" t="s">
        <v>703</v>
      </c>
      <c r="C1654" s="89">
        <v>2019</v>
      </c>
      <c r="D1654" s="89">
        <v>3</v>
      </c>
      <c r="E1654" s="91">
        <v>5</v>
      </c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</row>
    <row r="1655" spans="1:30" x14ac:dyDescent="0.2">
      <c r="A1655" s="89">
        <v>1225</v>
      </c>
      <c r="B1655" s="89" t="s">
        <v>703</v>
      </c>
      <c r="C1655" s="89">
        <v>2019</v>
      </c>
      <c r="D1655" s="89">
        <v>4</v>
      </c>
      <c r="E1655" s="91">
        <v>6</v>
      </c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</row>
    <row r="1656" spans="1:30" x14ac:dyDescent="0.2">
      <c r="A1656" s="89">
        <v>1225</v>
      </c>
      <c r="B1656" s="89" t="s">
        <v>703</v>
      </c>
      <c r="C1656" s="89">
        <v>2019</v>
      </c>
      <c r="D1656" s="89">
        <v>5</v>
      </c>
      <c r="E1656" s="91">
        <v>3</v>
      </c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</row>
    <row r="1657" spans="1:30" x14ac:dyDescent="0.2">
      <c r="A1657" s="89">
        <v>1225</v>
      </c>
      <c r="B1657" s="89" t="s">
        <v>703</v>
      </c>
      <c r="C1657" s="89">
        <v>2019</v>
      </c>
      <c r="D1657" s="89">
        <v>8</v>
      </c>
      <c r="E1657" s="91">
        <v>2</v>
      </c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</row>
    <row r="1658" spans="1:30" x14ac:dyDescent="0.2">
      <c r="A1658" s="89">
        <v>1225</v>
      </c>
      <c r="B1658" s="89" t="s">
        <v>703</v>
      </c>
      <c r="C1658" s="89">
        <v>2019</v>
      </c>
      <c r="D1658" s="89">
        <v>9</v>
      </c>
      <c r="E1658" s="91">
        <v>2</v>
      </c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</row>
    <row r="1659" spans="1:30" x14ac:dyDescent="0.2">
      <c r="A1659" s="89">
        <v>1225</v>
      </c>
      <c r="B1659" s="89" t="s">
        <v>703</v>
      </c>
      <c r="C1659" s="89">
        <v>2019</v>
      </c>
      <c r="D1659" s="89">
        <v>11</v>
      </c>
      <c r="E1659" s="91">
        <v>2</v>
      </c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</row>
    <row r="1660" spans="1:30" x14ac:dyDescent="0.2">
      <c r="A1660" s="89">
        <v>1225</v>
      </c>
      <c r="B1660" s="89" t="s">
        <v>703</v>
      </c>
      <c r="C1660" s="89">
        <v>2019</v>
      </c>
      <c r="D1660" s="89">
        <v>12</v>
      </c>
      <c r="E1660" s="91">
        <v>2</v>
      </c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</row>
    <row r="1661" spans="1:30" x14ac:dyDescent="0.2">
      <c r="A1661" s="89">
        <v>1225</v>
      </c>
      <c r="B1661" s="89" t="s">
        <v>703</v>
      </c>
      <c r="C1661" s="89">
        <v>2020</v>
      </c>
      <c r="D1661" s="89">
        <v>5</v>
      </c>
      <c r="E1661" s="91">
        <v>2</v>
      </c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</row>
    <row r="1662" spans="1:30" x14ac:dyDescent="0.2">
      <c r="A1662" s="89">
        <v>1227</v>
      </c>
      <c r="B1662" s="89" t="s">
        <v>125</v>
      </c>
      <c r="C1662" s="89">
        <v>2019</v>
      </c>
      <c r="D1662" s="89">
        <v>3</v>
      </c>
      <c r="E1662" s="91">
        <v>8</v>
      </c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</row>
    <row r="1663" spans="1:30" x14ac:dyDescent="0.2">
      <c r="A1663" s="89">
        <v>1227</v>
      </c>
      <c r="B1663" s="89" t="s">
        <v>125</v>
      </c>
      <c r="C1663" s="89">
        <v>2019</v>
      </c>
      <c r="D1663" s="89">
        <v>4</v>
      </c>
      <c r="E1663" s="91">
        <v>2</v>
      </c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</row>
    <row r="1664" spans="1:30" x14ac:dyDescent="0.2">
      <c r="A1664" s="89">
        <v>1227</v>
      </c>
      <c r="B1664" s="89" t="s">
        <v>125</v>
      </c>
      <c r="C1664" s="89">
        <v>2019</v>
      </c>
      <c r="D1664" s="89">
        <v>5</v>
      </c>
      <c r="E1664" s="91">
        <v>9</v>
      </c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</row>
    <row r="1665" spans="1:30" x14ac:dyDescent="0.2">
      <c r="A1665" s="89">
        <v>1227</v>
      </c>
      <c r="B1665" s="89" t="s">
        <v>125</v>
      </c>
      <c r="C1665" s="89">
        <v>2019</v>
      </c>
      <c r="D1665" s="89">
        <v>6</v>
      </c>
      <c r="E1665" s="91">
        <v>5</v>
      </c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</row>
    <row r="1666" spans="1:30" x14ac:dyDescent="0.2">
      <c r="A1666" s="89">
        <v>1227</v>
      </c>
      <c r="B1666" s="89" t="s">
        <v>125</v>
      </c>
      <c r="C1666" s="89">
        <v>2019</v>
      </c>
      <c r="D1666" s="89">
        <v>7</v>
      </c>
      <c r="E1666" s="91">
        <v>4</v>
      </c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</row>
    <row r="1667" spans="1:30" x14ac:dyDescent="0.2">
      <c r="A1667" s="89">
        <v>1227</v>
      </c>
      <c r="B1667" s="89" t="s">
        <v>125</v>
      </c>
      <c r="C1667" s="89">
        <v>2019</v>
      </c>
      <c r="D1667" s="89">
        <v>8</v>
      </c>
      <c r="E1667" s="91">
        <v>3</v>
      </c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</row>
    <row r="1668" spans="1:30" x14ac:dyDescent="0.2">
      <c r="A1668" s="89">
        <v>1227</v>
      </c>
      <c r="B1668" s="89" t="s">
        <v>125</v>
      </c>
      <c r="C1668" s="89">
        <v>2019</v>
      </c>
      <c r="D1668" s="89">
        <v>9</v>
      </c>
      <c r="E1668" s="91">
        <v>6</v>
      </c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</row>
    <row r="1669" spans="1:30" x14ac:dyDescent="0.2">
      <c r="A1669" s="89">
        <v>1227</v>
      </c>
      <c r="B1669" s="89" t="s">
        <v>125</v>
      </c>
      <c r="C1669" s="89">
        <v>2019</v>
      </c>
      <c r="D1669" s="89">
        <v>10</v>
      </c>
      <c r="E1669" s="91">
        <v>5</v>
      </c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</row>
    <row r="1670" spans="1:30" x14ac:dyDescent="0.2">
      <c r="A1670" s="89">
        <v>1227</v>
      </c>
      <c r="B1670" s="89" t="s">
        <v>125</v>
      </c>
      <c r="C1670" s="89">
        <v>2019</v>
      </c>
      <c r="D1670" s="89">
        <v>11</v>
      </c>
      <c r="E1670" s="91">
        <v>5</v>
      </c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</row>
    <row r="1671" spans="1:30" x14ac:dyDescent="0.2">
      <c r="A1671" s="89">
        <v>1227</v>
      </c>
      <c r="B1671" s="89" t="s">
        <v>125</v>
      </c>
      <c r="C1671" s="89">
        <v>2019</v>
      </c>
      <c r="D1671" s="89">
        <v>12</v>
      </c>
      <c r="E1671" s="91">
        <v>4</v>
      </c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</row>
    <row r="1672" spans="1:30" x14ac:dyDescent="0.2">
      <c r="A1672" s="89">
        <v>1227</v>
      </c>
      <c r="B1672" s="89" t="s">
        <v>125</v>
      </c>
      <c r="C1672" s="89">
        <v>2020</v>
      </c>
      <c r="D1672" s="89">
        <v>1</v>
      </c>
      <c r="E1672" s="91">
        <v>5</v>
      </c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</row>
    <row r="1673" spans="1:30" x14ac:dyDescent="0.2">
      <c r="A1673" s="89">
        <v>1227</v>
      </c>
      <c r="B1673" s="89" t="s">
        <v>125</v>
      </c>
      <c r="C1673" s="89">
        <v>2020</v>
      </c>
      <c r="D1673" s="89">
        <v>2</v>
      </c>
      <c r="E1673" s="91">
        <v>4</v>
      </c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</row>
    <row r="1674" spans="1:30" x14ac:dyDescent="0.2">
      <c r="A1674" s="89">
        <v>1227</v>
      </c>
      <c r="B1674" s="89" t="s">
        <v>125</v>
      </c>
      <c r="C1674" s="89">
        <v>2020</v>
      </c>
      <c r="D1674" s="89">
        <v>3</v>
      </c>
      <c r="E1674" s="91">
        <v>2</v>
      </c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</row>
    <row r="1675" spans="1:30" x14ac:dyDescent="0.2">
      <c r="A1675" s="89">
        <v>1227</v>
      </c>
      <c r="B1675" s="89" t="s">
        <v>125</v>
      </c>
      <c r="C1675" s="89">
        <v>2020</v>
      </c>
      <c r="D1675" s="89">
        <v>4</v>
      </c>
      <c r="E1675" s="91">
        <v>2</v>
      </c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</row>
    <row r="1676" spans="1:30" x14ac:dyDescent="0.2">
      <c r="A1676" s="89">
        <v>1227</v>
      </c>
      <c r="B1676" s="89" t="s">
        <v>125</v>
      </c>
      <c r="C1676" s="89">
        <v>2020</v>
      </c>
      <c r="D1676" s="89">
        <v>5</v>
      </c>
      <c r="E1676" s="91">
        <v>2</v>
      </c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</row>
    <row r="1677" spans="1:30" x14ac:dyDescent="0.2">
      <c r="A1677" s="89">
        <v>1228</v>
      </c>
      <c r="B1677" s="89" t="s">
        <v>704</v>
      </c>
      <c r="C1677" s="89">
        <v>2019</v>
      </c>
      <c r="D1677" s="89">
        <v>5</v>
      </c>
      <c r="E1677" s="91">
        <v>4</v>
      </c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</row>
    <row r="1678" spans="1:30" x14ac:dyDescent="0.2">
      <c r="A1678" s="89">
        <v>1228</v>
      </c>
      <c r="B1678" s="89" t="s">
        <v>704</v>
      </c>
      <c r="C1678" s="89">
        <v>2019</v>
      </c>
      <c r="D1678" s="89">
        <v>6</v>
      </c>
      <c r="E1678" s="91">
        <v>2</v>
      </c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</row>
    <row r="1679" spans="1:30" x14ac:dyDescent="0.2">
      <c r="A1679" s="89">
        <v>1228</v>
      </c>
      <c r="B1679" s="89" t="s">
        <v>704</v>
      </c>
      <c r="C1679" s="89">
        <v>2019</v>
      </c>
      <c r="D1679" s="89">
        <v>7</v>
      </c>
      <c r="E1679" s="91">
        <v>1</v>
      </c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</row>
    <row r="1680" spans="1:30" x14ac:dyDescent="0.2">
      <c r="A1680" s="89">
        <v>1228</v>
      </c>
      <c r="B1680" s="89" t="s">
        <v>704</v>
      </c>
      <c r="C1680" s="89">
        <v>2019</v>
      </c>
      <c r="D1680" s="89">
        <v>8</v>
      </c>
      <c r="E1680" s="91">
        <v>6</v>
      </c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</row>
    <row r="1681" spans="1:30" x14ac:dyDescent="0.2">
      <c r="A1681" s="89">
        <v>1228</v>
      </c>
      <c r="B1681" s="89" t="s">
        <v>704</v>
      </c>
      <c r="C1681" s="89">
        <v>2019</v>
      </c>
      <c r="D1681" s="89">
        <v>9</v>
      </c>
      <c r="E1681" s="91">
        <v>31</v>
      </c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</row>
    <row r="1682" spans="1:30" x14ac:dyDescent="0.2">
      <c r="A1682" s="89">
        <v>1228</v>
      </c>
      <c r="B1682" s="89" t="s">
        <v>704</v>
      </c>
      <c r="C1682" s="89">
        <v>2019</v>
      </c>
      <c r="D1682" s="89">
        <v>10</v>
      </c>
      <c r="E1682" s="91">
        <v>26</v>
      </c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</row>
    <row r="1683" spans="1:30" x14ac:dyDescent="0.2">
      <c r="A1683" s="89">
        <v>1228</v>
      </c>
      <c r="B1683" s="89" t="s">
        <v>704</v>
      </c>
      <c r="C1683" s="89">
        <v>2019</v>
      </c>
      <c r="D1683" s="89">
        <v>11</v>
      </c>
      <c r="E1683" s="91">
        <v>16</v>
      </c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</row>
    <row r="1684" spans="1:30" x14ac:dyDescent="0.2">
      <c r="A1684" s="89">
        <v>1228</v>
      </c>
      <c r="B1684" s="89" t="s">
        <v>704</v>
      </c>
      <c r="C1684" s="89">
        <v>2019</v>
      </c>
      <c r="D1684" s="89">
        <v>12</v>
      </c>
      <c r="E1684" s="91">
        <v>15</v>
      </c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</row>
    <row r="1685" spans="1:30" x14ac:dyDescent="0.2">
      <c r="A1685" s="89">
        <v>1228</v>
      </c>
      <c r="B1685" s="89" t="s">
        <v>704</v>
      </c>
      <c r="C1685" s="89">
        <v>2020</v>
      </c>
      <c r="D1685" s="89">
        <v>1</v>
      </c>
      <c r="E1685" s="91">
        <v>21</v>
      </c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</row>
    <row r="1686" spans="1:30" x14ac:dyDescent="0.2">
      <c r="A1686" s="89">
        <v>1228</v>
      </c>
      <c r="B1686" s="89" t="s">
        <v>704</v>
      </c>
      <c r="C1686" s="89">
        <v>2020</v>
      </c>
      <c r="D1686" s="89">
        <v>2</v>
      </c>
      <c r="E1686" s="91">
        <v>8</v>
      </c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</row>
    <row r="1687" spans="1:30" x14ac:dyDescent="0.2">
      <c r="A1687" s="89">
        <v>1228</v>
      </c>
      <c r="B1687" s="89" t="s">
        <v>704</v>
      </c>
      <c r="C1687" s="89">
        <v>2020</v>
      </c>
      <c r="D1687" s="89">
        <v>3</v>
      </c>
      <c r="E1687" s="91">
        <v>21</v>
      </c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</row>
    <row r="1688" spans="1:30" x14ac:dyDescent="0.2">
      <c r="A1688" s="89">
        <v>1228</v>
      </c>
      <c r="B1688" s="89" t="s">
        <v>704</v>
      </c>
      <c r="C1688" s="89">
        <v>2020</v>
      </c>
      <c r="D1688" s="89">
        <v>4</v>
      </c>
      <c r="E1688" s="91">
        <v>14</v>
      </c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</row>
    <row r="1689" spans="1:30" x14ac:dyDescent="0.2">
      <c r="A1689" s="89">
        <v>1228</v>
      </c>
      <c r="B1689" s="89" t="s">
        <v>704</v>
      </c>
      <c r="C1689" s="89">
        <v>2020</v>
      </c>
      <c r="D1689" s="89">
        <v>5</v>
      </c>
      <c r="E1689" s="91">
        <v>7</v>
      </c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</row>
    <row r="1690" spans="1:30" x14ac:dyDescent="0.2">
      <c r="A1690" s="89">
        <v>1228</v>
      </c>
      <c r="B1690" s="89" t="s">
        <v>704</v>
      </c>
      <c r="C1690" s="89">
        <v>2020</v>
      </c>
      <c r="D1690" s="89">
        <v>6</v>
      </c>
      <c r="E1690" s="91">
        <v>1</v>
      </c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</row>
    <row r="1691" spans="1:30" x14ac:dyDescent="0.2">
      <c r="A1691" s="89">
        <v>1229</v>
      </c>
      <c r="B1691" s="89" t="s">
        <v>191</v>
      </c>
      <c r="C1691" s="89">
        <v>2019</v>
      </c>
      <c r="D1691" s="89">
        <v>3</v>
      </c>
      <c r="E1691" s="91">
        <v>1</v>
      </c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</row>
    <row r="1692" spans="1:30" x14ac:dyDescent="0.2">
      <c r="A1692" s="89">
        <v>1229</v>
      </c>
      <c r="B1692" s="89" t="s">
        <v>191</v>
      </c>
      <c r="C1692" s="89">
        <v>2019</v>
      </c>
      <c r="D1692" s="89">
        <v>9</v>
      </c>
      <c r="E1692" s="91">
        <v>3</v>
      </c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</row>
    <row r="1693" spans="1:30" x14ac:dyDescent="0.2">
      <c r="A1693" s="89">
        <v>1229</v>
      </c>
      <c r="B1693" s="89" t="s">
        <v>191</v>
      </c>
      <c r="C1693" s="89">
        <v>2019</v>
      </c>
      <c r="D1693" s="89">
        <v>10</v>
      </c>
      <c r="E1693" s="91">
        <v>2</v>
      </c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</row>
    <row r="1694" spans="1:30" x14ac:dyDescent="0.2">
      <c r="A1694" s="89">
        <v>1229</v>
      </c>
      <c r="B1694" s="89" t="s">
        <v>191</v>
      </c>
      <c r="C1694" s="89">
        <v>2019</v>
      </c>
      <c r="D1694" s="89">
        <v>11</v>
      </c>
      <c r="E1694" s="91">
        <v>3</v>
      </c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</row>
    <row r="1695" spans="1:30" x14ac:dyDescent="0.2">
      <c r="A1695" s="89">
        <v>1229</v>
      </c>
      <c r="B1695" s="89" t="s">
        <v>191</v>
      </c>
      <c r="C1695" s="89">
        <v>2020</v>
      </c>
      <c r="D1695" s="89">
        <v>1</v>
      </c>
      <c r="E1695" s="91">
        <v>1</v>
      </c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</row>
    <row r="1696" spans="1:30" x14ac:dyDescent="0.2">
      <c r="A1696" s="89">
        <v>1229</v>
      </c>
      <c r="B1696" s="89" t="s">
        <v>191</v>
      </c>
      <c r="C1696" s="89">
        <v>2020</v>
      </c>
      <c r="D1696" s="89">
        <v>2</v>
      </c>
      <c r="E1696" s="91">
        <v>6</v>
      </c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</row>
    <row r="1697" spans="1:30" x14ac:dyDescent="0.2">
      <c r="A1697" s="89">
        <v>1231</v>
      </c>
      <c r="B1697" s="89" t="s">
        <v>281</v>
      </c>
      <c r="C1697" s="89">
        <v>2019</v>
      </c>
      <c r="D1697" s="89">
        <v>3</v>
      </c>
      <c r="E1697" s="91">
        <v>496665</v>
      </c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</row>
    <row r="1698" spans="1:30" x14ac:dyDescent="0.2">
      <c r="A1698" s="89">
        <v>1231</v>
      </c>
      <c r="B1698" s="89" t="s">
        <v>281</v>
      </c>
      <c r="C1698" s="89">
        <v>2019</v>
      </c>
      <c r="D1698" s="89">
        <v>4</v>
      </c>
      <c r="E1698" s="91">
        <v>524996</v>
      </c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</row>
    <row r="1699" spans="1:30" x14ac:dyDescent="0.2">
      <c r="A1699" s="89">
        <v>1231</v>
      </c>
      <c r="B1699" s="89" t="s">
        <v>281</v>
      </c>
      <c r="C1699" s="89">
        <v>2019</v>
      </c>
      <c r="D1699" s="89">
        <v>5</v>
      </c>
      <c r="E1699" s="91">
        <v>853785</v>
      </c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</row>
    <row r="1700" spans="1:30" x14ac:dyDescent="0.2">
      <c r="A1700" s="89">
        <v>1231</v>
      </c>
      <c r="B1700" s="89" t="s">
        <v>281</v>
      </c>
      <c r="C1700" s="89">
        <v>2019</v>
      </c>
      <c r="D1700" s="89">
        <v>6</v>
      </c>
      <c r="E1700" s="91">
        <v>721870</v>
      </c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</row>
    <row r="1701" spans="1:30" x14ac:dyDescent="0.2">
      <c r="A1701" s="89">
        <v>1231</v>
      </c>
      <c r="B1701" s="89" t="s">
        <v>281</v>
      </c>
      <c r="C1701" s="89">
        <v>2019</v>
      </c>
      <c r="D1701" s="89">
        <v>7</v>
      </c>
      <c r="E1701" s="91">
        <v>999923</v>
      </c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</row>
    <row r="1702" spans="1:30" x14ac:dyDescent="0.2">
      <c r="A1702" s="89">
        <v>1231</v>
      </c>
      <c r="B1702" s="89" t="s">
        <v>281</v>
      </c>
      <c r="C1702" s="89">
        <v>2019</v>
      </c>
      <c r="D1702" s="89">
        <v>8</v>
      </c>
      <c r="E1702" s="91">
        <v>827409</v>
      </c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</row>
    <row r="1703" spans="1:30" x14ac:dyDescent="0.2">
      <c r="A1703" s="89">
        <v>1231</v>
      </c>
      <c r="B1703" s="89" t="s">
        <v>281</v>
      </c>
      <c r="C1703" s="89">
        <v>2019</v>
      </c>
      <c r="D1703" s="89">
        <v>9</v>
      </c>
      <c r="E1703" s="91">
        <v>627870</v>
      </c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</row>
    <row r="1704" spans="1:30" x14ac:dyDescent="0.2">
      <c r="A1704" s="89">
        <v>1231</v>
      </c>
      <c r="B1704" s="89" t="s">
        <v>281</v>
      </c>
      <c r="C1704" s="89">
        <v>2019</v>
      </c>
      <c r="D1704" s="89">
        <v>10</v>
      </c>
      <c r="E1704" s="91">
        <v>485</v>
      </c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</row>
    <row r="1705" spans="1:30" x14ac:dyDescent="0.2">
      <c r="A1705" s="89">
        <v>1231</v>
      </c>
      <c r="B1705" s="89" t="s">
        <v>281</v>
      </c>
      <c r="C1705" s="89">
        <v>2019</v>
      </c>
      <c r="D1705" s="89">
        <v>11</v>
      </c>
      <c r="E1705" s="91">
        <v>124</v>
      </c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 spans="1:30" x14ac:dyDescent="0.2">
      <c r="A1706" s="89">
        <v>1231</v>
      </c>
      <c r="B1706" s="89" t="s">
        <v>281</v>
      </c>
      <c r="C1706" s="89">
        <v>2019</v>
      </c>
      <c r="D1706" s="89">
        <v>12</v>
      </c>
      <c r="E1706" s="91">
        <v>91</v>
      </c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</row>
    <row r="1707" spans="1:30" x14ac:dyDescent="0.2">
      <c r="A1707" s="89">
        <v>1231</v>
      </c>
      <c r="B1707" s="89" t="s">
        <v>281</v>
      </c>
      <c r="C1707" s="89">
        <v>2020</v>
      </c>
      <c r="D1707" s="89">
        <v>1</v>
      </c>
      <c r="E1707" s="91">
        <v>50</v>
      </c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</row>
    <row r="1708" spans="1:30" x14ac:dyDescent="0.2">
      <c r="A1708" s="89">
        <v>1231</v>
      </c>
      <c r="B1708" s="89" t="s">
        <v>281</v>
      </c>
      <c r="C1708" s="89">
        <v>2020</v>
      </c>
      <c r="D1708" s="89">
        <v>2</v>
      </c>
      <c r="E1708" s="91">
        <v>22</v>
      </c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</row>
    <row r="1709" spans="1:30" x14ac:dyDescent="0.2">
      <c r="A1709" s="89">
        <v>1231</v>
      </c>
      <c r="B1709" s="89" t="s">
        <v>281</v>
      </c>
      <c r="C1709" s="89">
        <v>2020</v>
      </c>
      <c r="D1709" s="89">
        <v>3</v>
      </c>
      <c r="E1709" s="91">
        <v>21</v>
      </c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</row>
    <row r="1710" spans="1:30" x14ac:dyDescent="0.2">
      <c r="A1710" s="89">
        <v>1231</v>
      </c>
      <c r="B1710" s="89" t="s">
        <v>281</v>
      </c>
      <c r="C1710" s="89">
        <v>2020</v>
      </c>
      <c r="D1710" s="89">
        <v>4</v>
      </c>
      <c r="E1710" s="91">
        <v>12</v>
      </c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</row>
    <row r="1711" spans="1:30" x14ac:dyDescent="0.2">
      <c r="A1711" s="89">
        <v>1231</v>
      </c>
      <c r="B1711" s="89" t="s">
        <v>281</v>
      </c>
      <c r="C1711" s="89">
        <v>2020</v>
      </c>
      <c r="D1711" s="89">
        <v>5</v>
      </c>
      <c r="E1711" s="91">
        <v>3</v>
      </c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</row>
    <row r="1712" spans="1:30" x14ac:dyDescent="0.2">
      <c r="A1712" s="89">
        <v>1233</v>
      </c>
      <c r="B1712" s="89" t="s">
        <v>415</v>
      </c>
      <c r="C1712" s="89">
        <v>2019</v>
      </c>
      <c r="D1712" s="89">
        <v>3</v>
      </c>
      <c r="E1712" s="91">
        <v>29471</v>
      </c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</row>
    <row r="1713" spans="1:30" x14ac:dyDescent="0.2">
      <c r="A1713" s="89">
        <v>1233</v>
      </c>
      <c r="B1713" s="89" t="s">
        <v>415</v>
      </c>
      <c r="C1713" s="89">
        <v>2019</v>
      </c>
      <c r="D1713" s="89">
        <v>4</v>
      </c>
      <c r="E1713" s="91">
        <v>11366</v>
      </c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</row>
    <row r="1714" spans="1:30" x14ac:dyDescent="0.2">
      <c r="A1714" s="89">
        <v>1233</v>
      </c>
      <c r="B1714" s="89" t="s">
        <v>415</v>
      </c>
      <c r="C1714" s="89">
        <v>2019</v>
      </c>
      <c r="D1714" s="89">
        <v>5</v>
      </c>
      <c r="E1714" s="91">
        <v>11165</v>
      </c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</row>
    <row r="1715" spans="1:30" x14ac:dyDescent="0.2">
      <c r="A1715" s="89">
        <v>1233</v>
      </c>
      <c r="B1715" s="89" t="s">
        <v>415</v>
      </c>
      <c r="C1715" s="89">
        <v>2019</v>
      </c>
      <c r="D1715" s="89">
        <v>6</v>
      </c>
      <c r="E1715" s="91">
        <v>8751</v>
      </c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</row>
    <row r="1716" spans="1:30" x14ac:dyDescent="0.2">
      <c r="A1716" s="89">
        <v>1233</v>
      </c>
      <c r="B1716" s="89" t="s">
        <v>415</v>
      </c>
      <c r="C1716" s="89">
        <v>2019</v>
      </c>
      <c r="D1716" s="89">
        <v>7</v>
      </c>
      <c r="E1716" s="91">
        <v>6945</v>
      </c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</row>
    <row r="1717" spans="1:30" x14ac:dyDescent="0.2">
      <c r="A1717" s="89">
        <v>1233</v>
      </c>
      <c r="B1717" s="89" t="s">
        <v>415</v>
      </c>
      <c r="C1717" s="89">
        <v>2019</v>
      </c>
      <c r="D1717" s="89">
        <v>8</v>
      </c>
      <c r="E1717" s="91">
        <v>3620</v>
      </c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</row>
    <row r="1718" spans="1:30" x14ac:dyDescent="0.2">
      <c r="A1718" s="89">
        <v>1233</v>
      </c>
      <c r="B1718" s="89" t="s">
        <v>415</v>
      </c>
      <c r="C1718" s="89">
        <v>2019</v>
      </c>
      <c r="D1718" s="89">
        <v>9</v>
      </c>
      <c r="E1718" s="91">
        <v>3224</v>
      </c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</row>
    <row r="1719" spans="1:30" x14ac:dyDescent="0.2">
      <c r="A1719" s="89">
        <v>1233</v>
      </c>
      <c r="B1719" s="89" t="s">
        <v>415</v>
      </c>
      <c r="C1719" s="89">
        <v>2019</v>
      </c>
      <c r="D1719" s="89">
        <v>10</v>
      </c>
      <c r="E1719" s="91">
        <v>2768</v>
      </c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</row>
    <row r="1720" spans="1:30" x14ac:dyDescent="0.2">
      <c r="A1720" s="89">
        <v>1233</v>
      </c>
      <c r="B1720" s="89" t="s">
        <v>415</v>
      </c>
      <c r="C1720" s="89">
        <v>2019</v>
      </c>
      <c r="D1720" s="89">
        <v>11</v>
      </c>
      <c r="E1720" s="91">
        <v>22</v>
      </c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</row>
    <row r="1721" spans="1:30" x14ac:dyDescent="0.2">
      <c r="A1721" s="89">
        <v>1233</v>
      </c>
      <c r="B1721" s="89" t="s">
        <v>415</v>
      </c>
      <c r="C1721" s="89">
        <v>2020</v>
      </c>
      <c r="D1721" s="89">
        <v>2</v>
      </c>
      <c r="E1721" s="91">
        <v>1</v>
      </c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</row>
    <row r="1722" spans="1:30" x14ac:dyDescent="0.2">
      <c r="A1722" s="89">
        <v>1233</v>
      </c>
      <c r="B1722" s="89" t="s">
        <v>415</v>
      </c>
      <c r="C1722" s="89">
        <v>2020</v>
      </c>
      <c r="D1722" s="89">
        <v>4</v>
      </c>
      <c r="E1722" s="91">
        <v>1</v>
      </c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</row>
    <row r="1723" spans="1:30" x14ac:dyDescent="0.2">
      <c r="A1723" s="89">
        <v>1234</v>
      </c>
      <c r="B1723" s="89" t="s">
        <v>359</v>
      </c>
      <c r="C1723" s="89">
        <v>2019</v>
      </c>
      <c r="D1723" s="89">
        <v>3</v>
      </c>
      <c r="E1723" s="91">
        <v>1086755</v>
      </c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</row>
    <row r="1724" spans="1:30" x14ac:dyDescent="0.2">
      <c r="A1724" s="89">
        <v>1234</v>
      </c>
      <c r="B1724" s="89" t="s">
        <v>359</v>
      </c>
      <c r="C1724" s="89">
        <v>2019</v>
      </c>
      <c r="D1724" s="89">
        <v>4</v>
      </c>
      <c r="E1724" s="91">
        <v>1181353</v>
      </c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</row>
    <row r="1725" spans="1:30" x14ac:dyDescent="0.2">
      <c r="A1725" s="89">
        <v>1234</v>
      </c>
      <c r="B1725" s="89" t="s">
        <v>359</v>
      </c>
      <c r="C1725" s="89">
        <v>2019</v>
      </c>
      <c r="D1725" s="89">
        <v>5</v>
      </c>
      <c r="E1725" s="91">
        <v>925174</v>
      </c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</row>
    <row r="1726" spans="1:30" x14ac:dyDescent="0.2">
      <c r="A1726" s="89">
        <v>1234</v>
      </c>
      <c r="B1726" s="89" t="s">
        <v>359</v>
      </c>
      <c r="C1726" s="89">
        <v>2019</v>
      </c>
      <c r="D1726" s="89">
        <v>6</v>
      </c>
      <c r="E1726" s="91">
        <v>1946</v>
      </c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</row>
    <row r="1727" spans="1:30" x14ac:dyDescent="0.2">
      <c r="A1727" s="89">
        <v>1234</v>
      </c>
      <c r="B1727" s="89" t="s">
        <v>359</v>
      </c>
      <c r="C1727" s="89">
        <v>2019</v>
      </c>
      <c r="D1727" s="89">
        <v>7</v>
      </c>
      <c r="E1727" s="91">
        <v>4592</v>
      </c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</row>
    <row r="1728" spans="1:30" x14ac:dyDescent="0.2">
      <c r="A1728" s="89">
        <v>1234</v>
      </c>
      <c r="B1728" s="89" t="s">
        <v>359</v>
      </c>
      <c r="C1728" s="89">
        <v>2019</v>
      </c>
      <c r="D1728" s="89">
        <v>8</v>
      </c>
      <c r="E1728" s="91">
        <v>14199</v>
      </c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</row>
    <row r="1729" spans="1:30" x14ac:dyDescent="0.2">
      <c r="A1729" s="89">
        <v>1234</v>
      </c>
      <c r="B1729" s="89" t="s">
        <v>359</v>
      </c>
      <c r="C1729" s="89">
        <v>2019</v>
      </c>
      <c r="D1729" s="89">
        <v>9</v>
      </c>
      <c r="E1729" s="91">
        <v>78</v>
      </c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</row>
    <row r="1730" spans="1:30" x14ac:dyDescent="0.2">
      <c r="A1730" s="89">
        <v>1234</v>
      </c>
      <c r="B1730" s="89" t="s">
        <v>359</v>
      </c>
      <c r="C1730" s="89">
        <v>2019</v>
      </c>
      <c r="D1730" s="89">
        <v>10</v>
      </c>
      <c r="E1730" s="91">
        <v>56</v>
      </c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</row>
    <row r="1731" spans="1:30" x14ac:dyDescent="0.2">
      <c r="A1731" s="89">
        <v>1234</v>
      </c>
      <c r="B1731" s="89" t="s">
        <v>359</v>
      </c>
      <c r="C1731" s="89">
        <v>2019</v>
      </c>
      <c r="D1731" s="89">
        <v>11</v>
      </c>
      <c r="E1731" s="91">
        <v>48</v>
      </c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</row>
    <row r="1732" spans="1:30" x14ac:dyDescent="0.2">
      <c r="A1732" s="89">
        <v>1234</v>
      </c>
      <c r="B1732" s="89" t="s">
        <v>359</v>
      </c>
      <c r="C1732" s="89">
        <v>2019</v>
      </c>
      <c r="D1732" s="89">
        <v>12</v>
      </c>
      <c r="E1732" s="91">
        <v>17</v>
      </c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</row>
    <row r="1733" spans="1:30" x14ac:dyDescent="0.2">
      <c r="A1733" s="89">
        <v>1234</v>
      </c>
      <c r="B1733" s="89" t="s">
        <v>359</v>
      </c>
      <c r="C1733" s="89">
        <v>2020</v>
      </c>
      <c r="D1733" s="89">
        <v>1</v>
      </c>
      <c r="E1733" s="91">
        <v>11</v>
      </c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</row>
    <row r="1734" spans="1:30" x14ac:dyDescent="0.2">
      <c r="A1734" s="89">
        <v>1234</v>
      </c>
      <c r="B1734" s="89" t="s">
        <v>359</v>
      </c>
      <c r="C1734" s="89">
        <v>2020</v>
      </c>
      <c r="D1734" s="89">
        <v>2</v>
      </c>
      <c r="E1734" s="91">
        <v>22</v>
      </c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</row>
    <row r="1735" spans="1:30" x14ac:dyDescent="0.2">
      <c r="A1735" s="89">
        <v>1234</v>
      </c>
      <c r="B1735" s="89" t="s">
        <v>359</v>
      </c>
      <c r="C1735" s="89">
        <v>2020</v>
      </c>
      <c r="D1735" s="89">
        <v>3</v>
      </c>
      <c r="E1735" s="91">
        <v>13</v>
      </c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</row>
    <row r="1736" spans="1:30" x14ac:dyDescent="0.2">
      <c r="A1736" s="89">
        <v>1234</v>
      </c>
      <c r="B1736" s="89" t="s">
        <v>359</v>
      </c>
      <c r="C1736" s="89">
        <v>2020</v>
      </c>
      <c r="D1736" s="89">
        <v>4</v>
      </c>
      <c r="E1736" s="91">
        <v>2</v>
      </c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</row>
    <row r="1737" spans="1:30" x14ac:dyDescent="0.2">
      <c r="A1737" s="89">
        <v>1234</v>
      </c>
      <c r="B1737" s="89" t="s">
        <v>359</v>
      </c>
      <c r="C1737" s="89">
        <v>2020</v>
      </c>
      <c r="D1737" s="89">
        <v>5</v>
      </c>
      <c r="E1737" s="91">
        <v>25</v>
      </c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</row>
    <row r="1738" spans="1:30" x14ac:dyDescent="0.2">
      <c r="A1738" s="89">
        <v>1236</v>
      </c>
      <c r="B1738" s="89" t="s">
        <v>705</v>
      </c>
      <c r="C1738" s="89">
        <v>2019</v>
      </c>
      <c r="D1738" s="89">
        <v>3</v>
      </c>
      <c r="E1738" s="91">
        <v>2</v>
      </c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</row>
    <row r="1739" spans="1:30" x14ac:dyDescent="0.2">
      <c r="A1739" s="89">
        <v>1237</v>
      </c>
      <c r="B1739" s="89" t="s">
        <v>706</v>
      </c>
      <c r="C1739" s="89">
        <v>2019</v>
      </c>
      <c r="D1739" s="89">
        <v>9</v>
      </c>
      <c r="E1739" s="91">
        <v>1</v>
      </c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</row>
    <row r="1740" spans="1:30" x14ac:dyDescent="0.2">
      <c r="A1740" s="89">
        <v>1237</v>
      </c>
      <c r="B1740" s="89" t="s">
        <v>706</v>
      </c>
      <c r="C1740" s="89">
        <v>2019</v>
      </c>
      <c r="D1740" s="89">
        <v>11</v>
      </c>
      <c r="E1740" s="91">
        <v>1</v>
      </c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</row>
    <row r="1741" spans="1:30" x14ac:dyDescent="0.2">
      <c r="A1741" s="89">
        <v>1237</v>
      </c>
      <c r="B1741" s="89" t="s">
        <v>706</v>
      </c>
      <c r="C1741" s="89">
        <v>2020</v>
      </c>
      <c r="D1741" s="89">
        <v>2</v>
      </c>
      <c r="E1741" s="91">
        <v>1</v>
      </c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</row>
    <row r="1742" spans="1:30" x14ac:dyDescent="0.2">
      <c r="A1742" s="89">
        <v>1237</v>
      </c>
      <c r="B1742" s="89" t="s">
        <v>706</v>
      </c>
      <c r="C1742" s="89">
        <v>2020</v>
      </c>
      <c r="D1742" s="89">
        <v>5</v>
      </c>
      <c r="E1742" s="91">
        <v>14</v>
      </c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</row>
    <row r="1743" spans="1:30" x14ac:dyDescent="0.2">
      <c r="A1743" s="89">
        <v>1237</v>
      </c>
      <c r="B1743" s="89" t="s">
        <v>706</v>
      </c>
      <c r="C1743" s="89">
        <v>2020</v>
      </c>
      <c r="D1743" s="89">
        <v>6</v>
      </c>
      <c r="E1743" s="91">
        <v>16</v>
      </c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</row>
    <row r="1744" spans="1:30" x14ac:dyDescent="0.2">
      <c r="A1744" s="89">
        <v>1238</v>
      </c>
      <c r="B1744" s="89" t="s">
        <v>327</v>
      </c>
      <c r="C1744" s="89">
        <v>2019</v>
      </c>
      <c r="D1744" s="89">
        <v>3</v>
      </c>
      <c r="E1744" s="91">
        <v>744439</v>
      </c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</row>
    <row r="1745" spans="1:30" x14ac:dyDescent="0.2">
      <c r="A1745" s="89">
        <v>1238</v>
      </c>
      <c r="B1745" s="89" t="s">
        <v>327</v>
      </c>
      <c r="C1745" s="89">
        <v>2019</v>
      </c>
      <c r="D1745" s="89">
        <v>4</v>
      </c>
      <c r="E1745" s="91">
        <v>652772</v>
      </c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</row>
    <row r="1746" spans="1:30" x14ac:dyDescent="0.2">
      <c r="A1746" s="89">
        <v>1238</v>
      </c>
      <c r="B1746" s="89" t="s">
        <v>327</v>
      </c>
      <c r="C1746" s="89">
        <v>2019</v>
      </c>
      <c r="D1746" s="89">
        <v>5</v>
      </c>
      <c r="E1746" s="91">
        <v>641462</v>
      </c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</row>
    <row r="1747" spans="1:30" x14ac:dyDescent="0.2">
      <c r="A1747" s="89">
        <v>1238</v>
      </c>
      <c r="B1747" s="89" t="s">
        <v>327</v>
      </c>
      <c r="C1747" s="89">
        <v>2019</v>
      </c>
      <c r="D1747" s="89">
        <v>6</v>
      </c>
      <c r="E1747" s="91">
        <v>545708</v>
      </c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</row>
    <row r="1748" spans="1:30" x14ac:dyDescent="0.2">
      <c r="A1748" s="89">
        <v>1238</v>
      </c>
      <c r="B1748" s="89" t="s">
        <v>327</v>
      </c>
      <c r="C1748" s="89">
        <v>2019</v>
      </c>
      <c r="D1748" s="89">
        <v>7</v>
      </c>
      <c r="E1748" s="91">
        <v>616664</v>
      </c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</row>
    <row r="1749" spans="1:30" x14ac:dyDescent="0.2">
      <c r="A1749" s="89">
        <v>1238</v>
      </c>
      <c r="B1749" s="89" t="s">
        <v>327</v>
      </c>
      <c r="C1749" s="89">
        <v>2019</v>
      </c>
      <c r="D1749" s="89">
        <v>8</v>
      </c>
      <c r="E1749" s="91">
        <v>661422</v>
      </c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</row>
    <row r="1750" spans="1:30" x14ac:dyDescent="0.2">
      <c r="A1750" s="89">
        <v>1238</v>
      </c>
      <c r="B1750" s="89" t="s">
        <v>327</v>
      </c>
      <c r="C1750" s="89">
        <v>2019</v>
      </c>
      <c r="D1750" s="89">
        <v>9</v>
      </c>
      <c r="E1750" s="91">
        <v>392524</v>
      </c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</row>
    <row r="1751" spans="1:30" x14ac:dyDescent="0.2">
      <c r="A1751" s="89">
        <v>1238</v>
      </c>
      <c r="B1751" s="89" t="s">
        <v>327</v>
      </c>
      <c r="C1751" s="89">
        <v>2019</v>
      </c>
      <c r="D1751" s="89">
        <v>10</v>
      </c>
      <c r="E1751" s="91">
        <v>260199</v>
      </c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</row>
    <row r="1752" spans="1:30" x14ac:dyDescent="0.2">
      <c r="A1752" s="89">
        <v>1238</v>
      </c>
      <c r="B1752" s="89" t="s">
        <v>327</v>
      </c>
      <c r="C1752" s="89">
        <v>2019</v>
      </c>
      <c r="D1752" s="89">
        <v>11</v>
      </c>
      <c r="E1752" s="91">
        <v>136</v>
      </c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</row>
    <row r="1753" spans="1:30" x14ac:dyDescent="0.2">
      <c r="A1753" s="89">
        <v>1238</v>
      </c>
      <c r="B1753" s="89" t="s">
        <v>327</v>
      </c>
      <c r="C1753" s="89">
        <v>2019</v>
      </c>
      <c r="D1753" s="89">
        <v>12</v>
      </c>
      <c r="E1753" s="91">
        <v>18</v>
      </c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</row>
    <row r="1754" spans="1:30" x14ac:dyDescent="0.2">
      <c r="A1754" s="89">
        <v>1238</v>
      </c>
      <c r="B1754" s="89" t="s">
        <v>327</v>
      </c>
      <c r="C1754" s="89">
        <v>2020</v>
      </c>
      <c r="D1754" s="89">
        <v>1</v>
      </c>
      <c r="E1754" s="91">
        <v>22</v>
      </c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</row>
    <row r="1755" spans="1:30" x14ac:dyDescent="0.2">
      <c r="A1755" s="89">
        <v>1238</v>
      </c>
      <c r="B1755" s="89" t="s">
        <v>327</v>
      </c>
      <c r="C1755" s="89">
        <v>2020</v>
      </c>
      <c r="D1755" s="89">
        <v>2</v>
      </c>
      <c r="E1755" s="91">
        <v>14</v>
      </c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</row>
    <row r="1756" spans="1:30" x14ac:dyDescent="0.2">
      <c r="A1756" s="89">
        <v>1238</v>
      </c>
      <c r="B1756" s="89" t="s">
        <v>327</v>
      </c>
      <c r="C1756" s="89">
        <v>2020</v>
      </c>
      <c r="D1756" s="89">
        <v>3</v>
      </c>
      <c r="E1756" s="91">
        <v>11</v>
      </c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</row>
    <row r="1757" spans="1:30" x14ac:dyDescent="0.2">
      <c r="A1757" s="89">
        <v>1238</v>
      </c>
      <c r="B1757" s="89" t="s">
        <v>327</v>
      </c>
      <c r="C1757" s="89">
        <v>2020</v>
      </c>
      <c r="D1757" s="89">
        <v>4</v>
      </c>
      <c r="E1757" s="91">
        <v>256186</v>
      </c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</row>
    <row r="1758" spans="1:30" x14ac:dyDescent="0.2">
      <c r="A1758" s="89">
        <v>1238</v>
      </c>
      <c r="B1758" s="89" t="s">
        <v>327</v>
      </c>
      <c r="C1758" s="89">
        <v>2020</v>
      </c>
      <c r="D1758" s="89">
        <v>5</v>
      </c>
      <c r="E1758" s="91">
        <v>408847</v>
      </c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</row>
    <row r="1759" spans="1:30" x14ac:dyDescent="0.2">
      <c r="A1759" s="89">
        <v>1238</v>
      </c>
      <c r="B1759" s="89" t="s">
        <v>327</v>
      </c>
      <c r="C1759" s="89">
        <v>2020</v>
      </c>
      <c r="D1759" s="89">
        <v>6</v>
      </c>
      <c r="E1759" s="91">
        <v>22961</v>
      </c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</row>
    <row r="1760" spans="1:30" x14ac:dyDescent="0.2">
      <c r="A1760" s="89">
        <v>1239</v>
      </c>
      <c r="B1760" s="89" t="s">
        <v>26</v>
      </c>
      <c r="C1760" s="89">
        <v>2019</v>
      </c>
      <c r="D1760" s="89">
        <v>3</v>
      </c>
      <c r="E1760" s="91">
        <v>4</v>
      </c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</row>
    <row r="1761" spans="1:30" x14ac:dyDescent="0.2">
      <c r="A1761" s="89">
        <v>1239</v>
      </c>
      <c r="B1761" s="89" t="s">
        <v>26</v>
      </c>
      <c r="C1761" s="89">
        <v>2019</v>
      </c>
      <c r="D1761" s="89">
        <v>8</v>
      </c>
      <c r="E1761" s="91">
        <v>4</v>
      </c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</row>
    <row r="1762" spans="1:30" x14ac:dyDescent="0.2">
      <c r="A1762" s="89">
        <v>1239</v>
      </c>
      <c r="B1762" s="89" t="s">
        <v>26</v>
      </c>
      <c r="C1762" s="89">
        <v>2019</v>
      </c>
      <c r="D1762" s="89">
        <v>11</v>
      </c>
      <c r="E1762" s="91">
        <v>8</v>
      </c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</row>
    <row r="1763" spans="1:30" x14ac:dyDescent="0.2">
      <c r="A1763" s="89">
        <v>1239</v>
      </c>
      <c r="B1763" s="89" t="s">
        <v>26</v>
      </c>
      <c r="C1763" s="89">
        <v>2019</v>
      </c>
      <c r="D1763" s="89">
        <v>12</v>
      </c>
      <c r="E1763" s="91">
        <v>2</v>
      </c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</row>
    <row r="1764" spans="1:30" x14ac:dyDescent="0.2">
      <c r="A1764" s="89">
        <v>1239</v>
      </c>
      <c r="B1764" s="89" t="s">
        <v>26</v>
      </c>
      <c r="C1764" s="89">
        <v>2020</v>
      </c>
      <c r="D1764" s="89">
        <v>1</v>
      </c>
      <c r="E1764" s="91">
        <v>4</v>
      </c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</row>
    <row r="1765" spans="1:30" x14ac:dyDescent="0.2">
      <c r="A1765" s="89">
        <v>1239</v>
      </c>
      <c r="B1765" s="89" t="s">
        <v>26</v>
      </c>
      <c r="C1765" s="89">
        <v>2020</v>
      </c>
      <c r="D1765" s="89">
        <v>3</v>
      </c>
      <c r="E1765" s="91">
        <v>2</v>
      </c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</row>
    <row r="1766" spans="1:30" x14ac:dyDescent="0.2">
      <c r="A1766" s="89">
        <v>1239</v>
      </c>
      <c r="B1766" s="89" t="s">
        <v>26</v>
      </c>
      <c r="C1766" s="89">
        <v>2020</v>
      </c>
      <c r="D1766" s="89">
        <v>4</v>
      </c>
      <c r="E1766" s="91">
        <v>5</v>
      </c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</row>
    <row r="1767" spans="1:30" x14ac:dyDescent="0.2">
      <c r="A1767" s="89">
        <v>1239</v>
      </c>
      <c r="B1767" s="89" t="s">
        <v>26</v>
      </c>
      <c r="C1767" s="89">
        <v>2020</v>
      </c>
      <c r="D1767" s="89">
        <v>5</v>
      </c>
      <c r="E1767" s="91">
        <v>4</v>
      </c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</row>
    <row r="1768" spans="1:30" x14ac:dyDescent="0.2">
      <c r="A1768" s="89">
        <v>1241</v>
      </c>
      <c r="B1768" s="89" t="s">
        <v>33</v>
      </c>
      <c r="C1768" s="89">
        <v>2019</v>
      </c>
      <c r="D1768" s="89">
        <v>3</v>
      </c>
      <c r="E1768" s="91">
        <v>1277583</v>
      </c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</row>
    <row r="1769" spans="1:30" x14ac:dyDescent="0.2">
      <c r="A1769" s="89">
        <v>1241</v>
      </c>
      <c r="B1769" s="89" t="s">
        <v>33</v>
      </c>
      <c r="C1769" s="89">
        <v>2019</v>
      </c>
      <c r="D1769" s="89">
        <v>4</v>
      </c>
      <c r="E1769" s="91">
        <v>1729528</v>
      </c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</row>
    <row r="1770" spans="1:30" x14ac:dyDescent="0.2">
      <c r="A1770" s="89">
        <v>1241</v>
      </c>
      <c r="B1770" s="89" t="s">
        <v>33</v>
      </c>
      <c r="C1770" s="89">
        <v>2019</v>
      </c>
      <c r="D1770" s="89">
        <v>5</v>
      </c>
      <c r="E1770" s="91">
        <v>1861629</v>
      </c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</row>
    <row r="1771" spans="1:30" x14ac:dyDescent="0.2">
      <c r="A1771" s="89">
        <v>1241</v>
      </c>
      <c r="B1771" s="89" t="s">
        <v>33</v>
      </c>
      <c r="C1771" s="89">
        <v>2019</v>
      </c>
      <c r="D1771" s="89">
        <v>6</v>
      </c>
      <c r="E1771" s="91">
        <v>1376893</v>
      </c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</row>
    <row r="1772" spans="1:30" x14ac:dyDescent="0.2">
      <c r="A1772" s="89">
        <v>1241</v>
      </c>
      <c r="B1772" s="89" t="s">
        <v>33</v>
      </c>
      <c r="C1772" s="89">
        <v>2019</v>
      </c>
      <c r="D1772" s="89">
        <v>7</v>
      </c>
      <c r="E1772" s="91">
        <v>1114867</v>
      </c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</row>
    <row r="1773" spans="1:30" x14ac:dyDescent="0.2">
      <c r="A1773" s="89">
        <v>1241</v>
      </c>
      <c r="B1773" s="89" t="s">
        <v>33</v>
      </c>
      <c r="C1773" s="89">
        <v>2019</v>
      </c>
      <c r="D1773" s="89">
        <v>8</v>
      </c>
      <c r="E1773" s="91">
        <v>1123047</v>
      </c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</row>
    <row r="1774" spans="1:30" x14ac:dyDescent="0.2">
      <c r="A1774" s="89">
        <v>1241</v>
      </c>
      <c r="B1774" s="89" t="s">
        <v>33</v>
      </c>
      <c r="C1774" s="89">
        <v>2019</v>
      </c>
      <c r="D1774" s="89">
        <v>9</v>
      </c>
      <c r="E1774" s="91">
        <v>1368145</v>
      </c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</row>
    <row r="1775" spans="1:30" x14ac:dyDescent="0.2">
      <c r="A1775" s="89">
        <v>1241</v>
      </c>
      <c r="B1775" s="89" t="s">
        <v>33</v>
      </c>
      <c r="C1775" s="89">
        <v>2019</v>
      </c>
      <c r="D1775" s="89">
        <v>10</v>
      </c>
      <c r="E1775" s="91">
        <v>1134918</v>
      </c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</row>
    <row r="1776" spans="1:30" x14ac:dyDescent="0.2">
      <c r="A1776" s="89">
        <v>1241</v>
      </c>
      <c r="B1776" s="89" t="s">
        <v>33</v>
      </c>
      <c r="C1776" s="89">
        <v>2019</v>
      </c>
      <c r="D1776" s="89">
        <v>11</v>
      </c>
      <c r="E1776" s="91">
        <v>1093713</v>
      </c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</row>
    <row r="1777" spans="1:30" x14ac:dyDescent="0.2">
      <c r="A1777" s="89">
        <v>1241</v>
      </c>
      <c r="B1777" s="89" t="s">
        <v>33</v>
      </c>
      <c r="C1777" s="89">
        <v>2019</v>
      </c>
      <c r="D1777" s="89">
        <v>12</v>
      </c>
      <c r="E1777" s="91">
        <v>875427</v>
      </c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</row>
    <row r="1778" spans="1:30" x14ac:dyDescent="0.2">
      <c r="A1778" s="89">
        <v>1241</v>
      </c>
      <c r="B1778" s="89" t="s">
        <v>33</v>
      </c>
      <c r="C1778" s="89">
        <v>2020</v>
      </c>
      <c r="D1778" s="89">
        <v>1</v>
      </c>
      <c r="E1778" s="91">
        <v>885304</v>
      </c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</row>
    <row r="1779" spans="1:30" x14ac:dyDescent="0.2">
      <c r="A1779" s="89">
        <v>1241</v>
      </c>
      <c r="B1779" s="89" t="s">
        <v>33</v>
      </c>
      <c r="C1779" s="89">
        <v>2020</v>
      </c>
      <c r="D1779" s="89">
        <v>2</v>
      </c>
      <c r="E1779" s="91">
        <v>777600</v>
      </c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</row>
    <row r="1780" spans="1:30" x14ac:dyDescent="0.2">
      <c r="A1780" s="89">
        <v>1241</v>
      </c>
      <c r="B1780" s="89" t="s">
        <v>33</v>
      </c>
      <c r="C1780" s="89">
        <v>2020</v>
      </c>
      <c r="D1780" s="89">
        <v>3</v>
      </c>
      <c r="E1780" s="91">
        <v>767706</v>
      </c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</row>
    <row r="1781" spans="1:30" x14ac:dyDescent="0.2">
      <c r="A1781" s="89">
        <v>1241</v>
      </c>
      <c r="B1781" s="89" t="s">
        <v>33</v>
      </c>
      <c r="C1781" s="89">
        <v>2020</v>
      </c>
      <c r="D1781" s="89">
        <v>4</v>
      </c>
      <c r="E1781" s="91">
        <v>901627</v>
      </c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</row>
    <row r="1782" spans="1:30" x14ac:dyDescent="0.2">
      <c r="A1782" s="89">
        <v>1241</v>
      </c>
      <c r="B1782" s="89" t="s">
        <v>33</v>
      </c>
      <c r="C1782" s="89">
        <v>2020</v>
      </c>
      <c r="D1782" s="89">
        <v>5</v>
      </c>
      <c r="E1782" s="91">
        <v>791409</v>
      </c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</row>
    <row r="1783" spans="1:30" x14ac:dyDescent="0.2">
      <c r="A1783" s="89">
        <v>1241</v>
      </c>
      <c r="B1783" s="89" t="s">
        <v>33</v>
      </c>
      <c r="C1783" s="89">
        <v>2020</v>
      </c>
      <c r="D1783" s="89">
        <v>6</v>
      </c>
      <c r="E1783" s="91">
        <v>22038</v>
      </c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</row>
    <row r="1784" spans="1:30" x14ac:dyDescent="0.2">
      <c r="A1784" s="89">
        <v>1245</v>
      </c>
      <c r="B1784" s="89" t="s">
        <v>394</v>
      </c>
      <c r="C1784" s="89">
        <v>2019</v>
      </c>
      <c r="D1784" s="89">
        <v>3</v>
      </c>
      <c r="E1784" s="91">
        <v>1021906</v>
      </c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</row>
    <row r="1785" spans="1:30" x14ac:dyDescent="0.2">
      <c r="A1785" s="89">
        <v>1245</v>
      </c>
      <c r="B1785" s="89" t="s">
        <v>394</v>
      </c>
      <c r="C1785" s="89">
        <v>2019</v>
      </c>
      <c r="D1785" s="89">
        <v>4</v>
      </c>
      <c r="E1785" s="91">
        <v>1145808</v>
      </c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</row>
    <row r="1786" spans="1:30" x14ac:dyDescent="0.2">
      <c r="A1786" s="89">
        <v>1245</v>
      </c>
      <c r="B1786" s="89" t="s">
        <v>394</v>
      </c>
      <c r="C1786" s="89">
        <v>2019</v>
      </c>
      <c r="D1786" s="89">
        <v>5</v>
      </c>
      <c r="E1786" s="91">
        <v>1251217</v>
      </c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</row>
    <row r="1787" spans="1:30" x14ac:dyDescent="0.2">
      <c r="A1787" s="89">
        <v>1245</v>
      </c>
      <c r="B1787" s="89" t="s">
        <v>394</v>
      </c>
      <c r="C1787" s="89">
        <v>2019</v>
      </c>
      <c r="D1787" s="89">
        <v>6</v>
      </c>
      <c r="E1787" s="91">
        <v>1197798</v>
      </c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</row>
    <row r="1788" spans="1:30" x14ac:dyDescent="0.2">
      <c r="A1788" s="89">
        <v>1245</v>
      </c>
      <c r="B1788" s="89" t="s">
        <v>394</v>
      </c>
      <c r="C1788" s="89">
        <v>2019</v>
      </c>
      <c r="D1788" s="89">
        <v>7</v>
      </c>
      <c r="E1788" s="91">
        <v>1294053</v>
      </c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</row>
    <row r="1789" spans="1:30" x14ac:dyDescent="0.2">
      <c r="A1789" s="89">
        <v>1245</v>
      </c>
      <c r="B1789" s="89" t="s">
        <v>394</v>
      </c>
      <c r="C1789" s="89">
        <v>2019</v>
      </c>
      <c r="D1789" s="89">
        <v>8</v>
      </c>
      <c r="E1789" s="91">
        <v>1463856</v>
      </c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</row>
    <row r="1790" spans="1:30" x14ac:dyDescent="0.2">
      <c r="A1790" s="89">
        <v>1245</v>
      </c>
      <c r="B1790" s="89" t="s">
        <v>394</v>
      </c>
      <c r="C1790" s="89">
        <v>2019</v>
      </c>
      <c r="D1790" s="89">
        <v>9</v>
      </c>
      <c r="E1790" s="91">
        <v>1270108</v>
      </c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</row>
    <row r="1791" spans="1:30" x14ac:dyDescent="0.2">
      <c r="A1791" s="89">
        <v>1245</v>
      </c>
      <c r="B1791" s="89" t="s">
        <v>394</v>
      </c>
      <c r="C1791" s="89">
        <v>2019</v>
      </c>
      <c r="D1791" s="89">
        <v>10</v>
      </c>
      <c r="E1791" s="91">
        <v>1333452</v>
      </c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</row>
    <row r="1792" spans="1:30" x14ac:dyDescent="0.2">
      <c r="A1792" s="89">
        <v>1245</v>
      </c>
      <c r="B1792" s="89" t="s">
        <v>394</v>
      </c>
      <c r="C1792" s="89">
        <v>2019</v>
      </c>
      <c r="D1792" s="89">
        <v>11</v>
      </c>
      <c r="E1792" s="91">
        <v>1112993</v>
      </c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</row>
    <row r="1793" spans="1:30" x14ac:dyDescent="0.2">
      <c r="A1793" s="89">
        <v>1245</v>
      </c>
      <c r="B1793" s="89" t="s">
        <v>394</v>
      </c>
      <c r="C1793" s="89">
        <v>2019</v>
      </c>
      <c r="D1793" s="89">
        <v>12</v>
      </c>
      <c r="E1793" s="91">
        <v>882878</v>
      </c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</row>
    <row r="1794" spans="1:30" x14ac:dyDescent="0.2">
      <c r="A1794" s="89">
        <v>1245</v>
      </c>
      <c r="B1794" s="89" t="s">
        <v>394</v>
      </c>
      <c r="C1794" s="89">
        <v>2020</v>
      </c>
      <c r="D1794" s="89">
        <v>1</v>
      </c>
      <c r="E1794" s="91">
        <v>1423207</v>
      </c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</row>
    <row r="1795" spans="1:30" x14ac:dyDescent="0.2">
      <c r="A1795" s="89">
        <v>1245</v>
      </c>
      <c r="B1795" s="89" t="s">
        <v>394</v>
      </c>
      <c r="C1795" s="89">
        <v>2020</v>
      </c>
      <c r="D1795" s="89">
        <v>2</v>
      </c>
      <c r="E1795" s="91">
        <v>1239088</v>
      </c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</row>
    <row r="1796" spans="1:30" x14ac:dyDescent="0.2">
      <c r="A1796" s="89">
        <v>1245</v>
      </c>
      <c r="B1796" s="89" t="s">
        <v>394</v>
      </c>
      <c r="C1796" s="89">
        <v>2020</v>
      </c>
      <c r="D1796" s="89">
        <v>3</v>
      </c>
      <c r="E1796" s="91">
        <v>1385278</v>
      </c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</row>
    <row r="1797" spans="1:30" x14ac:dyDescent="0.2">
      <c r="A1797" s="89">
        <v>1245</v>
      </c>
      <c r="B1797" s="89" t="s">
        <v>394</v>
      </c>
      <c r="C1797" s="89">
        <v>2020</v>
      </c>
      <c r="D1797" s="89">
        <v>4</v>
      </c>
      <c r="E1797" s="91">
        <v>1323581</v>
      </c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</row>
    <row r="1798" spans="1:30" x14ac:dyDescent="0.2">
      <c r="A1798" s="89">
        <v>1245</v>
      </c>
      <c r="B1798" s="89" t="s">
        <v>394</v>
      </c>
      <c r="C1798" s="89">
        <v>2020</v>
      </c>
      <c r="D1798" s="89">
        <v>5</v>
      </c>
      <c r="E1798" s="91">
        <v>1217686</v>
      </c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</row>
    <row r="1799" spans="1:30" x14ac:dyDescent="0.2">
      <c r="A1799" s="89">
        <v>1245</v>
      </c>
      <c r="B1799" s="89" t="s">
        <v>394</v>
      </c>
      <c r="C1799" s="89">
        <v>2020</v>
      </c>
      <c r="D1799" s="89">
        <v>6</v>
      </c>
      <c r="E1799" s="91">
        <v>80328</v>
      </c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</row>
    <row r="1800" spans="1:30" x14ac:dyDescent="0.2">
      <c r="A1800" s="89">
        <v>1247</v>
      </c>
      <c r="B1800" s="89" t="s">
        <v>599</v>
      </c>
      <c r="C1800" s="89">
        <v>2019</v>
      </c>
      <c r="D1800" s="89">
        <v>3</v>
      </c>
      <c r="E1800" s="91">
        <v>683178</v>
      </c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</row>
    <row r="1801" spans="1:30" x14ac:dyDescent="0.2">
      <c r="A1801" s="89">
        <v>1247</v>
      </c>
      <c r="B1801" s="89" t="s">
        <v>599</v>
      </c>
      <c r="C1801" s="89">
        <v>2019</v>
      </c>
      <c r="D1801" s="89">
        <v>4</v>
      </c>
      <c r="E1801" s="91">
        <v>739167</v>
      </c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</row>
    <row r="1802" spans="1:30" x14ac:dyDescent="0.2">
      <c r="A1802" s="89">
        <v>1247</v>
      </c>
      <c r="B1802" s="89" t="s">
        <v>599</v>
      </c>
      <c r="C1802" s="89">
        <v>2019</v>
      </c>
      <c r="D1802" s="89">
        <v>5</v>
      </c>
      <c r="E1802" s="91">
        <v>753437</v>
      </c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</row>
    <row r="1803" spans="1:30" x14ac:dyDescent="0.2">
      <c r="A1803" s="89">
        <v>1247</v>
      </c>
      <c r="B1803" s="89" t="s">
        <v>599</v>
      </c>
      <c r="C1803" s="89">
        <v>2019</v>
      </c>
      <c r="D1803" s="89">
        <v>6</v>
      </c>
      <c r="E1803" s="91">
        <v>716722</v>
      </c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</row>
    <row r="1804" spans="1:30" x14ac:dyDescent="0.2">
      <c r="A1804" s="89">
        <v>1247</v>
      </c>
      <c r="B1804" s="89" t="s">
        <v>599</v>
      </c>
      <c r="C1804" s="89">
        <v>2019</v>
      </c>
      <c r="D1804" s="89">
        <v>7</v>
      </c>
      <c r="E1804" s="91">
        <v>660255</v>
      </c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</row>
    <row r="1805" spans="1:30" x14ac:dyDescent="0.2">
      <c r="A1805" s="89">
        <v>1247</v>
      </c>
      <c r="B1805" s="89" t="s">
        <v>599</v>
      </c>
      <c r="C1805" s="89">
        <v>2019</v>
      </c>
      <c r="D1805" s="89">
        <v>8</v>
      </c>
      <c r="E1805" s="91">
        <v>741632</v>
      </c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</row>
    <row r="1806" spans="1:30" x14ac:dyDescent="0.2">
      <c r="A1806" s="89">
        <v>1247</v>
      </c>
      <c r="B1806" s="89" t="s">
        <v>599</v>
      </c>
      <c r="C1806" s="89">
        <v>2019</v>
      </c>
      <c r="D1806" s="89">
        <v>9</v>
      </c>
      <c r="E1806" s="91">
        <v>698477</v>
      </c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</row>
    <row r="1807" spans="1:30" x14ac:dyDescent="0.2">
      <c r="A1807" s="89">
        <v>1247</v>
      </c>
      <c r="B1807" s="89" t="s">
        <v>599</v>
      </c>
      <c r="C1807" s="89">
        <v>2019</v>
      </c>
      <c r="D1807" s="89">
        <v>10</v>
      </c>
      <c r="E1807" s="91">
        <v>678300</v>
      </c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</row>
    <row r="1808" spans="1:30" x14ac:dyDescent="0.2">
      <c r="A1808" s="89">
        <v>1247</v>
      </c>
      <c r="B1808" s="89" t="s">
        <v>599</v>
      </c>
      <c r="C1808" s="89">
        <v>2019</v>
      </c>
      <c r="D1808" s="89">
        <v>11</v>
      </c>
      <c r="E1808" s="91">
        <v>684748</v>
      </c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</row>
    <row r="1809" spans="1:30" x14ac:dyDescent="0.2">
      <c r="A1809" s="89">
        <v>1247</v>
      </c>
      <c r="B1809" s="89" t="s">
        <v>599</v>
      </c>
      <c r="C1809" s="89">
        <v>2019</v>
      </c>
      <c r="D1809" s="89">
        <v>12</v>
      </c>
      <c r="E1809" s="91">
        <v>578621</v>
      </c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</row>
    <row r="1810" spans="1:30" x14ac:dyDescent="0.2">
      <c r="A1810" s="89">
        <v>1247</v>
      </c>
      <c r="B1810" s="89" t="s">
        <v>599</v>
      </c>
      <c r="C1810" s="89">
        <v>2020</v>
      </c>
      <c r="D1810" s="89">
        <v>1</v>
      </c>
      <c r="E1810" s="91">
        <v>855884</v>
      </c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</row>
    <row r="1811" spans="1:30" x14ac:dyDescent="0.2">
      <c r="A1811" s="89">
        <v>1247</v>
      </c>
      <c r="B1811" s="89" t="s">
        <v>599</v>
      </c>
      <c r="C1811" s="89">
        <v>2020</v>
      </c>
      <c r="D1811" s="89">
        <v>2</v>
      </c>
      <c r="E1811" s="91">
        <v>869641</v>
      </c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</row>
    <row r="1812" spans="1:30" x14ac:dyDescent="0.2">
      <c r="A1812" s="89">
        <v>1247</v>
      </c>
      <c r="B1812" s="89" t="s">
        <v>599</v>
      </c>
      <c r="C1812" s="89">
        <v>2020</v>
      </c>
      <c r="D1812" s="89">
        <v>3</v>
      </c>
      <c r="E1812" s="91">
        <v>1171385</v>
      </c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</row>
    <row r="1813" spans="1:30" x14ac:dyDescent="0.2">
      <c r="A1813" s="89">
        <v>1247</v>
      </c>
      <c r="B1813" s="89" t="s">
        <v>599</v>
      </c>
      <c r="C1813" s="89">
        <v>2020</v>
      </c>
      <c r="D1813" s="89">
        <v>4</v>
      </c>
      <c r="E1813" s="91">
        <v>1069283</v>
      </c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</row>
    <row r="1814" spans="1:30" x14ac:dyDescent="0.2">
      <c r="A1814" s="89">
        <v>1247</v>
      </c>
      <c r="B1814" s="89" t="s">
        <v>599</v>
      </c>
      <c r="C1814" s="89">
        <v>2020</v>
      </c>
      <c r="D1814" s="89">
        <v>5</v>
      </c>
      <c r="E1814" s="91">
        <v>714556</v>
      </c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</row>
    <row r="1815" spans="1:30" x14ac:dyDescent="0.2">
      <c r="A1815" s="89">
        <v>1247</v>
      </c>
      <c r="B1815" s="89" t="s">
        <v>599</v>
      </c>
      <c r="C1815" s="89">
        <v>2020</v>
      </c>
      <c r="D1815" s="89">
        <v>6</v>
      </c>
      <c r="E1815" s="91">
        <v>6918</v>
      </c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</row>
    <row r="1816" spans="1:30" x14ac:dyDescent="0.2">
      <c r="A1816" s="89">
        <v>1248</v>
      </c>
      <c r="B1816" s="89" t="s">
        <v>347</v>
      </c>
      <c r="C1816" s="89">
        <v>2020</v>
      </c>
      <c r="D1816" s="89">
        <v>1</v>
      </c>
      <c r="E1816" s="91">
        <v>1</v>
      </c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</row>
    <row r="1817" spans="1:30" x14ac:dyDescent="0.2">
      <c r="A1817" s="89">
        <v>1249</v>
      </c>
      <c r="B1817" s="89" t="s">
        <v>590</v>
      </c>
      <c r="C1817" s="89">
        <v>2019</v>
      </c>
      <c r="D1817" s="89">
        <v>3</v>
      </c>
      <c r="E1817" s="91">
        <v>1495116</v>
      </c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</row>
    <row r="1818" spans="1:30" x14ac:dyDescent="0.2">
      <c r="A1818" s="89">
        <v>1249</v>
      </c>
      <c r="B1818" s="89" t="s">
        <v>590</v>
      </c>
      <c r="C1818" s="89">
        <v>2019</v>
      </c>
      <c r="D1818" s="89">
        <v>4</v>
      </c>
      <c r="E1818" s="91">
        <v>1496367</v>
      </c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</row>
    <row r="1819" spans="1:30" x14ac:dyDescent="0.2">
      <c r="A1819" s="89">
        <v>1249</v>
      </c>
      <c r="B1819" s="89" t="s">
        <v>590</v>
      </c>
      <c r="C1819" s="89">
        <v>2019</v>
      </c>
      <c r="D1819" s="89">
        <v>5</v>
      </c>
      <c r="E1819" s="91">
        <v>1551836</v>
      </c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</row>
    <row r="1820" spans="1:30" x14ac:dyDescent="0.2">
      <c r="A1820" s="89">
        <v>1249</v>
      </c>
      <c r="B1820" s="89" t="s">
        <v>590</v>
      </c>
      <c r="C1820" s="89">
        <v>2019</v>
      </c>
      <c r="D1820" s="89">
        <v>6</v>
      </c>
      <c r="E1820" s="91">
        <v>1500901</v>
      </c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</row>
    <row r="1821" spans="1:30" x14ac:dyDescent="0.2">
      <c r="A1821" s="89">
        <v>1249</v>
      </c>
      <c r="B1821" s="89" t="s">
        <v>590</v>
      </c>
      <c r="C1821" s="89">
        <v>2019</v>
      </c>
      <c r="D1821" s="89">
        <v>7</v>
      </c>
      <c r="E1821" s="91">
        <v>1404987</v>
      </c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</row>
    <row r="1822" spans="1:30" x14ac:dyDescent="0.2">
      <c r="A1822" s="89">
        <v>1249</v>
      </c>
      <c r="B1822" s="89" t="s">
        <v>590</v>
      </c>
      <c r="C1822" s="89">
        <v>2019</v>
      </c>
      <c r="D1822" s="89">
        <v>8</v>
      </c>
      <c r="E1822" s="91">
        <v>1451605</v>
      </c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</row>
    <row r="1823" spans="1:30" x14ac:dyDescent="0.2">
      <c r="A1823" s="89">
        <v>1249</v>
      </c>
      <c r="B1823" s="89" t="s">
        <v>590</v>
      </c>
      <c r="C1823" s="89">
        <v>2019</v>
      </c>
      <c r="D1823" s="89">
        <v>9</v>
      </c>
      <c r="E1823" s="91">
        <v>1431236</v>
      </c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</row>
    <row r="1824" spans="1:30" x14ac:dyDescent="0.2">
      <c r="A1824" s="89">
        <v>1249</v>
      </c>
      <c r="B1824" s="89" t="s">
        <v>590</v>
      </c>
      <c r="C1824" s="89">
        <v>2019</v>
      </c>
      <c r="D1824" s="89">
        <v>10</v>
      </c>
      <c r="E1824" s="91">
        <v>1561394</v>
      </c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</row>
    <row r="1825" spans="1:30" x14ac:dyDescent="0.2">
      <c r="A1825" s="89">
        <v>1249</v>
      </c>
      <c r="B1825" s="89" t="s">
        <v>590</v>
      </c>
      <c r="C1825" s="89">
        <v>2019</v>
      </c>
      <c r="D1825" s="89">
        <v>11</v>
      </c>
      <c r="E1825" s="91">
        <v>1732337</v>
      </c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</row>
    <row r="1826" spans="1:30" x14ac:dyDescent="0.2">
      <c r="A1826" s="89">
        <v>1249</v>
      </c>
      <c r="B1826" s="89" t="s">
        <v>590</v>
      </c>
      <c r="C1826" s="89">
        <v>2019</v>
      </c>
      <c r="D1826" s="89">
        <v>12</v>
      </c>
      <c r="E1826" s="91">
        <v>1387085</v>
      </c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</row>
    <row r="1827" spans="1:30" x14ac:dyDescent="0.2">
      <c r="A1827" s="89">
        <v>1249</v>
      </c>
      <c r="B1827" s="89" t="s">
        <v>590</v>
      </c>
      <c r="C1827" s="89">
        <v>2020</v>
      </c>
      <c r="D1827" s="89">
        <v>1</v>
      </c>
      <c r="E1827" s="91">
        <v>1672986</v>
      </c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</row>
    <row r="1828" spans="1:30" x14ac:dyDescent="0.2">
      <c r="A1828" s="89">
        <v>1249</v>
      </c>
      <c r="B1828" s="89" t="s">
        <v>590</v>
      </c>
      <c r="C1828" s="89">
        <v>2020</v>
      </c>
      <c r="D1828" s="89">
        <v>2</v>
      </c>
      <c r="E1828" s="91">
        <v>1564405</v>
      </c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</row>
    <row r="1829" spans="1:30" x14ac:dyDescent="0.2">
      <c r="A1829" s="89">
        <v>1249</v>
      </c>
      <c r="B1829" s="89" t="s">
        <v>590</v>
      </c>
      <c r="C1829" s="89">
        <v>2020</v>
      </c>
      <c r="D1829" s="89">
        <v>3</v>
      </c>
      <c r="E1829" s="91">
        <v>1830417</v>
      </c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</row>
    <row r="1830" spans="1:30" x14ac:dyDescent="0.2">
      <c r="A1830" s="89">
        <v>1249</v>
      </c>
      <c r="B1830" s="89" t="s">
        <v>590</v>
      </c>
      <c r="C1830" s="89">
        <v>2020</v>
      </c>
      <c r="D1830" s="89">
        <v>4</v>
      </c>
      <c r="E1830" s="91">
        <v>2980482</v>
      </c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</row>
    <row r="1831" spans="1:30" x14ac:dyDescent="0.2">
      <c r="A1831" s="89">
        <v>1249</v>
      </c>
      <c r="B1831" s="89" t="s">
        <v>590</v>
      </c>
      <c r="C1831" s="89">
        <v>2020</v>
      </c>
      <c r="D1831" s="89">
        <v>5</v>
      </c>
      <c r="E1831" s="91">
        <v>2703523</v>
      </c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</row>
    <row r="1832" spans="1:30" x14ac:dyDescent="0.2">
      <c r="A1832" s="89">
        <v>1249</v>
      </c>
      <c r="B1832" s="89" t="s">
        <v>590</v>
      </c>
      <c r="C1832" s="89">
        <v>2020</v>
      </c>
      <c r="D1832" s="89">
        <v>6</v>
      </c>
      <c r="E1832" s="91">
        <v>115683</v>
      </c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</row>
    <row r="1833" spans="1:30" x14ac:dyDescent="0.2">
      <c r="A1833" s="89">
        <v>1250</v>
      </c>
      <c r="B1833" s="89" t="s">
        <v>109</v>
      </c>
      <c r="C1833" s="89">
        <v>2019</v>
      </c>
      <c r="D1833" s="89">
        <v>3</v>
      </c>
      <c r="E1833" s="91">
        <v>3</v>
      </c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</row>
    <row r="1834" spans="1:30" x14ac:dyDescent="0.2">
      <c r="A1834" s="89">
        <v>1250</v>
      </c>
      <c r="B1834" s="89" t="s">
        <v>109</v>
      </c>
      <c r="C1834" s="89">
        <v>2019</v>
      </c>
      <c r="D1834" s="89">
        <v>4</v>
      </c>
      <c r="E1834" s="91">
        <v>1</v>
      </c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</row>
    <row r="1835" spans="1:30" x14ac:dyDescent="0.2">
      <c r="A1835" s="89">
        <v>1250</v>
      </c>
      <c r="B1835" s="89" t="s">
        <v>109</v>
      </c>
      <c r="C1835" s="89">
        <v>2019</v>
      </c>
      <c r="D1835" s="89">
        <v>5</v>
      </c>
      <c r="E1835" s="91">
        <v>1</v>
      </c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</row>
    <row r="1836" spans="1:30" x14ac:dyDescent="0.2">
      <c r="A1836" s="89">
        <v>1250</v>
      </c>
      <c r="B1836" s="89" t="s">
        <v>109</v>
      </c>
      <c r="C1836" s="89">
        <v>2019</v>
      </c>
      <c r="D1836" s="89">
        <v>6</v>
      </c>
      <c r="E1836" s="91">
        <v>1</v>
      </c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</row>
    <row r="1837" spans="1:30" x14ac:dyDescent="0.2">
      <c r="A1837" s="89">
        <v>1250</v>
      </c>
      <c r="B1837" s="89" t="s">
        <v>109</v>
      </c>
      <c r="C1837" s="89">
        <v>2019</v>
      </c>
      <c r="D1837" s="89">
        <v>7</v>
      </c>
      <c r="E1837" s="91">
        <v>5</v>
      </c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</row>
    <row r="1838" spans="1:30" x14ac:dyDescent="0.2">
      <c r="A1838" s="89">
        <v>1250</v>
      </c>
      <c r="B1838" s="89" t="s">
        <v>109</v>
      </c>
      <c r="C1838" s="89">
        <v>2019</v>
      </c>
      <c r="D1838" s="89">
        <v>8</v>
      </c>
      <c r="E1838" s="91">
        <v>1</v>
      </c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</row>
    <row r="1839" spans="1:30" x14ac:dyDescent="0.2">
      <c r="A1839" s="89">
        <v>1250</v>
      </c>
      <c r="B1839" s="89" t="s">
        <v>109</v>
      </c>
      <c r="C1839" s="89">
        <v>2019</v>
      </c>
      <c r="D1839" s="89">
        <v>12</v>
      </c>
      <c r="E1839" s="91">
        <v>1</v>
      </c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</row>
    <row r="1840" spans="1:30" x14ac:dyDescent="0.2">
      <c r="A1840" s="89">
        <v>1250</v>
      </c>
      <c r="B1840" s="89" t="s">
        <v>109</v>
      </c>
      <c r="C1840" s="89">
        <v>2020</v>
      </c>
      <c r="D1840" s="89">
        <v>4</v>
      </c>
      <c r="E1840" s="91">
        <v>2</v>
      </c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</row>
    <row r="1841" spans="1:30" x14ac:dyDescent="0.2">
      <c r="A1841" s="89">
        <v>1250</v>
      </c>
      <c r="B1841" s="89" t="s">
        <v>109</v>
      </c>
      <c r="C1841" s="89">
        <v>2020</v>
      </c>
      <c r="D1841" s="89">
        <v>5</v>
      </c>
      <c r="E1841" s="91">
        <v>3</v>
      </c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</row>
    <row r="1842" spans="1:30" x14ac:dyDescent="0.2">
      <c r="A1842" s="89">
        <v>1251</v>
      </c>
      <c r="B1842" s="89" t="s">
        <v>707</v>
      </c>
      <c r="C1842" s="89">
        <v>2019</v>
      </c>
      <c r="D1842" s="89">
        <v>11</v>
      </c>
      <c r="E1842" s="91">
        <v>1</v>
      </c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</row>
    <row r="1843" spans="1:30" x14ac:dyDescent="0.2">
      <c r="A1843" s="89">
        <v>1251</v>
      </c>
      <c r="B1843" s="89" t="s">
        <v>707</v>
      </c>
      <c r="C1843" s="89">
        <v>2020</v>
      </c>
      <c r="D1843" s="89">
        <v>4</v>
      </c>
      <c r="E1843" s="91">
        <v>1</v>
      </c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</row>
    <row r="1844" spans="1:30" x14ac:dyDescent="0.2">
      <c r="A1844" s="89">
        <v>1252</v>
      </c>
      <c r="B1844" s="89" t="s">
        <v>708</v>
      </c>
      <c r="C1844" s="89">
        <v>2019</v>
      </c>
      <c r="D1844" s="89">
        <v>3</v>
      </c>
      <c r="E1844" s="91">
        <v>4</v>
      </c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</row>
    <row r="1845" spans="1:30" x14ac:dyDescent="0.2">
      <c r="A1845" s="89">
        <v>1252</v>
      </c>
      <c r="B1845" s="89" t="s">
        <v>708</v>
      </c>
      <c r="C1845" s="89">
        <v>2019</v>
      </c>
      <c r="D1845" s="89">
        <v>4</v>
      </c>
      <c r="E1845" s="91">
        <v>5</v>
      </c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</row>
    <row r="1846" spans="1:30" x14ac:dyDescent="0.2">
      <c r="A1846" s="89">
        <v>1252</v>
      </c>
      <c r="B1846" s="89" t="s">
        <v>708</v>
      </c>
      <c r="C1846" s="89">
        <v>2019</v>
      </c>
      <c r="D1846" s="89">
        <v>5</v>
      </c>
      <c r="E1846" s="91">
        <v>2</v>
      </c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</row>
    <row r="1847" spans="1:30" x14ac:dyDescent="0.2">
      <c r="A1847" s="89">
        <v>1252</v>
      </c>
      <c r="B1847" s="89" t="s">
        <v>708</v>
      </c>
      <c r="C1847" s="89">
        <v>2019</v>
      </c>
      <c r="D1847" s="89">
        <v>6</v>
      </c>
      <c r="E1847" s="91">
        <v>5</v>
      </c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</row>
    <row r="1848" spans="1:30" x14ac:dyDescent="0.2">
      <c r="A1848" s="89">
        <v>1252</v>
      </c>
      <c r="B1848" s="89" t="s">
        <v>708</v>
      </c>
      <c r="C1848" s="89">
        <v>2019</v>
      </c>
      <c r="D1848" s="89">
        <v>7</v>
      </c>
      <c r="E1848" s="91">
        <v>2</v>
      </c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</row>
    <row r="1849" spans="1:30" x14ac:dyDescent="0.2">
      <c r="A1849" s="89">
        <v>1252</v>
      </c>
      <c r="B1849" s="89" t="s">
        <v>708</v>
      </c>
      <c r="C1849" s="89">
        <v>2019</v>
      </c>
      <c r="D1849" s="89">
        <v>8</v>
      </c>
      <c r="E1849" s="91">
        <v>3</v>
      </c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</row>
    <row r="1850" spans="1:30" x14ac:dyDescent="0.2">
      <c r="A1850" s="89">
        <v>1252</v>
      </c>
      <c r="B1850" s="89" t="s">
        <v>708</v>
      </c>
      <c r="C1850" s="89">
        <v>2019</v>
      </c>
      <c r="D1850" s="89">
        <v>10</v>
      </c>
      <c r="E1850" s="91">
        <v>1</v>
      </c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</row>
    <row r="1851" spans="1:30" x14ac:dyDescent="0.2">
      <c r="A1851" s="89">
        <v>1252</v>
      </c>
      <c r="B1851" s="89" t="s">
        <v>708</v>
      </c>
      <c r="C1851" s="89">
        <v>2019</v>
      </c>
      <c r="D1851" s="89">
        <v>11</v>
      </c>
      <c r="E1851" s="91">
        <v>1</v>
      </c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</row>
    <row r="1852" spans="1:30" x14ac:dyDescent="0.2">
      <c r="A1852" s="89">
        <v>1252</v>
      </c>
      <c r="B1852" s="89" t="s">
        <v>708</v>
      </c>
      <c r="C1852" s="89">
        <v>2020</v>
      </c>
      <c r="D1852" s="89">
        <v>4</v>
      </c>
      <c r="E1852" s="91">
        <v>3</v>
      </c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</row>
    <row r="1853" spans="1:30" x14ac:dyDescent="0.2">
      <c r="A1853" s="89">
        <v>1255</v>
      </c>
      <c r="B1853" s="89" t="s">
        <v>27</v>
      </c>
      <c r="C1853" s="89">
        <v>2019</v>
      </c>
      <c r="D1853" s="89">
        <v>3</v>
      </c>
      <c r="E1853" s="91">
        <v>835522</v>
      </c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</row>
    <row r="1854" spans="1:30" x14ac:dyDescent="0.2">
      <c r="A1854" s="89">
        <v>1255</v>
      </c>
      <c r="B1854" s="89" t="s">
        <v>27</v>
      </c>
      <c r="C1854" s="89">
        <v>2019</v>
      </c>
      <c r="D1854" s="89">
        <v>4</v>
      </c>
      <c r="E1854" s="91">
        <v>857605</v>
      </c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</row>
    <row r="1855" spans="1:30" x14ac:dyDescent="0.2">
      <c r="A1855" s="89">
        <v>1255</v>
      </c>
      <c r="B1855" s="89" t="s">
        <v>27</v>
      </c>
      <c r="C1855" s="89">
        <v>2019</v>
      </c>
      <c r="D1855" s="89">
        <v>5</v>
      </c>
      <c r="E1855" s="91">
        <v>878779</v>
      </c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</row>
    <row r="1856" spans="1:30" x14ac:dyDescent="0.2">
      <c r="A1856" s="89">
        <v>1255</v>
      </c>
      <c r="B1856" s="89" t="s">
        <v>27</v>
      </c>
      <c r="C1856" s="89">
        <v>2019</v>
      </c>
      <c r="D1856" s="89">
        <v>6</v>
      </c>
      <c r="E1856" s="91">
        <v>889473</v>
      </c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</row>
    <row r="1857" spans="1:30" x14ac:dyDescent="0.2">
      <c r="A1857" s="89">
        <v>1255</v>
      </c>
      <c r="B1857" s="89" t="s">
        <v>27</v>
      </c>
      <c r="C1857" s="89">
        <v>2019</v>
      </c>
      <c r="D1857" s="89">
        <v>7</v>
      </c>
      <c r="E1857" s="91">
        <v>1064910</v>
      </c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</row>
    <row r="1858" spans="1:30" x14ac:dyDescent="0.2">
      <c r="A1858" s="89">
        <v>1255</v>
      </c>
      <c r="B1858" s="89" t="s">
        <v>27</v>
      </c>
      <c r="C1858" s="89">
        <v>2019</v>
      </c>
      <c r="D1858" s="89">
        <v>8</v>
      </c>
      <c r="E1858" s="91">
        <v>1051243</v>
      </c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</row>
    <row r="1859" spans="1:30" x14ac:dyDescent="0.2">
      <c r="A1859" s="89">
        <v>1255</v>
      </c>
      <c r="B1859" s="89" t="s">
        <v>27</v>
      </c>
      <c r="C1859" s="89">
        <v>2019</v>
      </c>
      <c r="D1859" s="89">
        <v>9</v>
      </c>
      <c r="E1859" s="91">
        <v>927075</v>
      </c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</row>
    <row r="1860" spans="1:30" x14ac:dyDescent="0.2">
      <c r="A1860" s="89">
        <v>1255</v>
      </c>
      <c r="B1860" s="89" t="s">
        <v>27</v>
      </c>
      <c r="C1860" s="89">
        <v>2019</v>
      </c>
      <c r="D1860" s="89">
        <v>10</v>
      </c>
      <c r="E1860" s="91">
        <v>823074</v>
      </c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</row>
    <row r="1861" spans="1:30" x14ac:dyDescent="0.2">
      <c r="A1861" s="89">
        <v>1255</v>
      </c>
      <c r="B1861" s="89" t="s">
        <v>27</v>
      </c>
      <c r="C1861" s="89">
        <v>2019</v>
      </c>
      <c r="D1861" s="89">
        <v>11</v>
      </c>
      <c r="E1861" s="91">
        <v>675482</v>
      </c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</row>
    <row r="1862" spans="1:30" x14ac:dyDescent="0.2">
      <c r="A1862" s="89">
        <v>1255</v>
      </c>
      <c r="B1862" s="89" t="s">
        <v>27</v>
      </c>
      <c r="C1862" s="89">
        <v>2019</v>
      </c>
      <c r="D1862" s="89">
        <v>12</v>
      </c>
      <c r="E1862" s="91">
        <v>637698</v>
      </c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</row>
    <row r="1863" spans="1:30" x14ac:dyDescent="0.2">
      <c r="A1863" s="89">
        <v>1255</v>
      </c>
      <c r="B1863" s="89" t="s">
        <v>27</v>
      </c>
      <c r="C1863" s="89">
        <v>2020</v>
      </c>
      <c r="D1863" s="89">
        <v>1</v>
      </c>
      <c r="E1863" s="91">
        <v>924904</v>
      </c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</row>
    <row r="1864" spans="1:30" x14ac:dyDescent="0.2">
      <c r="A1864" s="89">
        <v>1255</v>
      </c>
      <c r="B1864" s="89" t="s">
        <v>27</v>
      </c>
      <c r="C1864" s="89">
        <v>2020</v>
      </c>
      <c r="D1864" s="89">
        <v>2</v>
      </c>
      <c r="E1864" s="91">
        <v>969869</v>
      </c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</row>
    <row r="1865" spans="1:30" x14ac:dyDescent="0.2">
      <c r="A1865" s="89">
        <v>1255</v>
      </c>
      <c r="B1865" s="89" t="s">
        <v>27</v>
      </c>
      <c r="C1865" s="89">
        <v>2020</v>
      </c>
      <c r="D1865" s="89">
        <v>3</v>
      </c>
      <c r="E1865" s="91">
        <v>1117032</v>
      </c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</row>
    <row r="1866" spans="1:30" x14ac:dyDescent="0.2">
      <c r="A1866" s="89">
        <v>1255</v>
      </c>
      <c r="B1866" s="89" t="s">
        <v>27</v>
      </c>
      <c r="C1866" s="89">
        <v>2020</v>
      </c>
      <c r="D1866" s="89">
        <v>4</v>
      </c>
      <c r="E1866" s="91">
        <v>952580</v>
      </c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</row>
    <row r="1867" spans="1:30" x14ac:dyDescent="0.2">
      <c r="A1867" s="89">
        <v>1255</v>
      </c>
      <c r="B1867" s="89" t="s">
        <v>27</v>
      </c>
      <c r="C1867" s="89">
        <v>2020</v>
      </c>
      <c r="D1867" s="89">
        <v>5</v>
      </c>
      <c r="E1867" s="91">
        <v>885904</v>
      </c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</row>
    <row r="1868" spans="1:30" x14ac:dyDescent="0.2">
      <c r="A1868" s="89">
        <v>1255</v>
      </c>
      <c r="B1868" s="89" t="s">
        <v>27</v>
      </c>
      <c r="C1868" s="89">
        <v>2020</v>
      </c>
      <c r="D1868" s="89">
        <v>6</v>
      </c>
      <c r="E1868" s="91">
        <v>79231</v>
      </c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</row>
    <row r="1869" spans="1:30" x14ac:dyDescent="0.2">
      <c r="A1869" s="89">
        <v>1256</v>
      </c>
      <c r="B1869" s="89" t="s">
        <v>104</v>
      </c>
      <c r="C1869" s="89">
        <v>2019</v>
      </c>
      <c r="D1869" s="89">
        <v>3</v>
      </c>
      <c r="E1869" s="91">
        <v>4</v>
      </c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</row>
    <row r="1870" spans="1:30" x14ac:dyDescent="0.2">
      <c r="A1870" s="89">
        <v>1256</v>
      </c>
      <c r="B1870" s="89" t="s">
        <v>104</v>
      </c>
      <c r="C1870" s="89">
        <v>2019</v>
      </c>
      <c r="D1870" s="89">
        <v>4</v>
      </c>
      <c r="E1870" s="91">
        <v>4</v>
      </c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</row>
    <row r="1871" spans="1:30" x14ac:dyDescent="0.2">
      <c r="A1871" s="89">
        <v>1256</v>
      </c>
      <c r="B1871" s="89" t="s">
        <v>104</v>
      </c>
      <c r="C1871" s="89">
        <v>2019</v>
      </c>
      <c r="D1871" s="89">
        <v>5</v>
      </c>
      <c r="E1871" s="91">
        <v>1</v>
      </c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</row>
    <row r="1872" spans="1:30" x14ac:dyDescent="0.2">
      <c r="A1872" s="89">
        <v>1256</v>
      </c>
      <c r="B1872" s="89" t="s">
        <v>104</v>
      </c>
      <c r="C1872" s="89">
        <v>2019</v>
      </c>
      <c r="D1872" s="89">
        <v>6</v>
      </c>
      <c r="E1872" s="91">
        <v>2</v>
      </c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</row>
    <row r="1873" spans="1:30" x14ac:dyDescent="0.2">
      <c r="A1873" s="89">
        <v>1256</v>
      </c>
      <c r="B1873" s="89" t="s">
        <v>104</v>
      </c>
      <c r="C1873" s="89">
        <v>2019</v>
      </c>
      <c r="D1873" s="89">
        <v>7</v>
      </c>
      <c r="E1873" s="91">
        <v>1</v>
      </c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</row>
    <row r="1874" spans="1:30" x14ac:dyDescent="0.2">
      <c r="A1874" s="89">
        <v>1256</v>
      </c>
      <c r="B1874" s="89" t="s">
        <v>104</v>
      </c>
      <c r="C1874" s="89">
        <v>2019</v>
      </c>
      <c r="D1874" s="89">
        <v>8</v>
      </c>
      <c r="E1874" s="91">
        <v>4296472</v>
      </c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</row>
    <row r="1875" spans="1:30" x14ac:dyDescent="0.2">
      <c r="A1875" s="89">
        <v>1256</v>
      </c>
      <c r="B1875" s="89" t="s">
        <v>104</v>
      </c>
      <c r="C1875" s="89">
        <v>2019</v>
      </c>
      <c r="D1875" s="89">
        <v>9</v>
      </c>
      <c r="E1875" s="91">
        <v>3962043</v>
      </c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</row>
    <row r="1876" spans="1:30" x14ac:dyDescent="0.2">
      <c r="A1876" s="89">
        <v>1256</v>
      </c>
      <c r="B1876" s="89" t="s">
        <v>104</v>
      </c>
      <c r="C1876" s="89">
        <v>2019</v>
      </c>
      <c r="D1876" s="89">
        <v>10</v>
      </c>
      <c r="E1876" s="91">
        <v>3370788</v>
      </c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</row>
    <row r="1877" spans="1:30" x14ac:dyDescent="0.2">
      <c r="A1877" s="89">
        <v>1256</v>
      </c>
      <c r="B1877" s="89" t="s">
        <v>104</v>
      </c>
      <c r="C1877" s="89">
        <v>2019</v>
      </c>
      <c r="D1877" s="89">
        <v>11</v>
      </c>
      <c r="E1877" s="91">
        <v>4254977</v>
      </c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</row>
    <row r="1878" spans="1:30" x14ac:dyDescent="0.2">
      <c r="A1878" s="89">
        <v>1256</v>
      </c>
      <c r="B1878" s="89" t="s">
        <v>104</v>
      </c>
      <c r="C1878" s="89">
        <v>2019</v>
      </c>
      <c r="D1878" s="89">
        <v>12</v>
      </c>
      <c r="E1878" s="91">
        <v>3480103</v>
      </c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</row>
    <row r="1879" spans="1:30" x14ac:dyDescent="0.2">
      <c r="A1879" s="89">
        <v>1256</v>
      </c>
      <c r="B1879" s="89" t="s">
        <v>104</v>
      </c>
      <c r="C1879" s="89">
        <v>2020</v>
      </c>
      <c r="D1879" s="89">
        <v>1</v>
      </c>
      <c r="E1879" s="91">
        <v>3939638</v>
      </c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</row>
    <row r="1880" spans="1:30" x14ac:dyDescent="0.2">
      <c r="A1880" s="89">
        <v>1256</v>
      </c>
      <c r="B1880" s="89" t="s">
        <v>104</v>
      </c>
      <c r="C1880" s="89">
        <v>2020</v>
      </c>
      <c r="D1880" s="89">
        <v>2</v>
      </c>
      <c r="E1880" s="91">
        <v>4122353</v>
      </c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</row>
    <row r="1881" spans="1:30" x14ac:dyDescent="0.2">
      <c r="A1881" s="89">
        <v>1256</v>
      </c>
      <c r="B1881" s="89" t="s">
        <v>104</v>
      </c>
      <c r="C1881" s="89">
        <v>2020</v>
      </c>
      <c r="D1881" s="89">
        <v>3</v>
      </c>
      <c r="E1881" s="91">
        <v>3213804</v>
      </c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</row>
    <row r="1882" spans="1:30" x14ac:dyDescent="0.2">
      <c r="A1882" s="89">
        <v>1256</v>
      </c>
      <c r="B1882" s="89" t="s">
        <v>104</v>
      </c>
      <c r="C1882" s="89">
        <v>2020</v>
      </c>
      <c r="D1882" s="89">
        <v>4</v>
      </c>
      <c r="E1882" s="91">
        <v>3808166</v>
      </c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</row>
    <row r="1883" spans="1:30" x14ac:dyDescent="0.2">
      <c r="A1883" s="89">
        <v>1256</v>
      </c>
      <c r="B1883" s="89" t="s">
        <v>104</v>
      </c>
      <c r="C1883" s="89">
        <v>2020</v>
      </c>
      <c r="D1883" s="89">
        <v>5</v>
      </c>
      <c r="E1883" s="91">
        <v>6078676</v>
      </c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</row>
    <row r="1884" spans="1:30" x14ac:dyDescent="0.2">
      <c r="A1884" s="89">
        <v>1256</v>
      </c>
      <c r="B1884" s="89" t="s">
        <v>104</v>
      </c>
      <c r="C1884" s="89">
        <v>2020</v>
      </c>
      <c r="D1884" s="89">
        <v>6</v>
      </c>
      <c r="E1884" s="91">
        <v>315060</v>
      </c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</row>
    <row r="1885" spans="1:30" x14ac:dyDescent="0.2">
      <c r="A1885" s="89">
        <v>1257</v>
      </c>
      <c r="B1885" s="89" t="s">
        <v>325</v>
      </c>
      <c r="C1885" s="89">
        <v>2019</v>
      </c>
      <c r="D1885" s="89">
        <v>3</v>
      </c>
      <c r="E1885" s="91">
        <v>874997</v>
      </c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</row>
    <row r="1886" spans="1:30" x14ac:dyDescent="0.2">
      <c r="A1886" s="89">
        <v>1257</v>
      </c>
      <c r="B1886" s="89" t="s">
        <v>325</v>
      </c>
      <c r="C1886" s="89">
        <v>2019</v>
      </c>
      <c r="D1886" s="89">
        <v>4</v>
      </c>
      <c r="E1886" s="91">
        <v>1057748</v>
      </c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</row>
    <row r="1887" spans="1:30" x14ac:dyDescent="0.2">
      <c r="A1887" s="89">
        <v>1257</v>
      </c>
      <c r="B1887" s="89" t="s">
        <v>325</v>
      </c>
      <c r="C1887" s="89">
        <v>2019</v>
      </c>
      <c r="D1887" s="89">
        <v>5</v>
      </c>
      <c r="E1887" s="91">
        <v>1038377</v>
      </c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</row>
    <row r="1888" spans="1:30" x14ac:dyDescent="0.2">
      <c r="A1888" s="89">
        <v>1257</v>
      </c>
      <c r="B1888" s="89" t="s">
        <v>325</v>
      </c>
      <c r="C1888" s="89">
        <v>2019</v>
      </c>
      <c r="D1888" s="89">
        <v>6</v>
      </c>
      <c r="E1888" s="91">
        <v>1028275</v>
      </c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</row>
    <row r="1889" spans="1:30" x14ac:dyDescent="0.2">
      <c r="A1889" s="89">
        <v>1257</v>
      </c>
      <c r="B1889" s="89" t="s">
        <v>325</v>
      </c>
      <c r="C1889" s="89">
        <v>2019</v>
      </c>
      <c r="D1889" s="89">
        <v>7</v>
      </c>
      <c r="E1889" s="91">
        <v>1355631</v>
      </c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</row>
    <row r="1890" spans="1:30" x14ac:dyDescent="0.2">
      <c r="A1890" s="89">
        <v>1257</v>
      </c>
      <c r="B1890" s="89" t="s">
        <v>325</v>
      </c>
      <c r="C1890" s="89">
        <v>2019</v>
      </c>
      <c r="D1890" s="89">
        <v>8</v>
      </c>
      <c r="E1890" s="91">
        <v>58748</v>
      </c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</row>
    <row r="1891" spans="1:30" x14ac:dyDescent="0.2">
      <c r="A1891" s="89">
        <v>1257</v>
      </c>
      <c r="B1891" s="89" t="s">
        <v>325</v>
      </c>
      <c r="C1891" s="89">
        <v>2019</v>
      </c>
      <c r="D1891" s="89">
        <v>9</v>
      </c>
      <c r="E1891" s="91">
        <v>12097</v>
      </c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</row>
    <row r="1892" spans="1:30" x14ac:dyDescent="0.2">
      <c r="A1892" s="89">
        <v>1257</v>
      </c>
      <c r="B1892" s="89" t="s">
        <v>325</v>
      </c>
      <c r="C1892" s="89">
        <v>2019</v>
      </c>
      <c r="D1892" s="89">
        <v>10</v>
      </c>
      <c r="E1892" s="91">
        <v>45</v>
      </c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</row>
    <row r="1893" spans="1:30" x14ac:dyDescent="0.2">
      <c r="A1893" s="89">
        <v>1257</v>
      </c>
      <c r="B1893" s="89" t="s">
        <v>325</v>
      </c>
      <c r="C1893" s="89">
        <v>2019</v>
      </c>
      <c r="D1893" s="89">
        <v>11</v>
      </c>
      <c r="E1893" s="91">
        <v>31</v>
      </c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</row>
    <row r="1894" spans="1:30" x14ac:dyDescent="0.2">
      <c r="A1894" s="89">
        <v>1257</v>
      </c>
      <c r="B1894" s="89" t="s">
        <v>325</v>
      </c>
      <c r="C1894" s="89">
        <v>2019</v>
      </c>
      <c r="D1894" s="89">
        <v>12</v>
      </c>
      <c r="E1894" s="91">
        <v>5</v>
      </c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</row>
    <row r="1895" spans="1:30" x14ac:dyDescent="0.2">
      <c r="A1895" s="89">
        <v>1257</v>
      </c>
      <c r="B1895" s="89" t="s">
        <v>325</v>
      </c>
      <c r="C1895" s="89">
        <v>2020</v>
      </c>
      <c r="D1895" s="89">
        <v>1</v>
      </c>
      <c r="E1895" s="91">
        <v>6</v>
      </c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</row>
    <row r="1896" spans="1:30" x14ac:dyDescent="0.2">
      <c r="A1896" s="89">
        <v>1257</v>
      </c>
      <c r="B1896" s="89" t="s">
        <v>325</v>
      </c>
      <c r="C1896" s="89">
        <v>2020</v>
      </c>
      <c r="D1896" s="89">
        <v>2</v>
      </c>
      <c r="E1896" s="91">
        <v>8</v>
      </c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</row>
    <row r="1897" spans="1:30" x14ac:dyDescent="0.2">
      <c r="A1897" s="89">
        <v>1257</v>
      </c>
      <c r="B1897" s="89" t="s">
        <v>325</v>
      </c>
      <c r="C1897" s="89">
        <v>2020</v>
      </c>
      <c r="D1897" s="89">
        <v>3</v>
      </c>
      <c r="E1897" s="91">
        <v>6</v>
      </c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</row>
    <row r="1898" spans="1:30" x14ac:dyDescent="0.2">
      <c r="A1898" s="89">
        <v>1257</v>
      </c>
      <c r="B1898" s="89" t="s">
        <v>325</v>
      </c>
      <c r="C1898" s="89">
        <v>2020</v>
      </c>
      <c r="D1898" s="89">
        <v>4</v>
      </c>
      <c r="E1898" s="91">
        <v>3</v>
      </c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</row>
    <row r="1899" spans="1:30" x14ac:dyDescent="0.2">
      <c r="A1899" s="89">
        <v>1257</v>
      </c>
      <c r="B1899" s="89" t="s">
        <v>325</v>
      </c>
      <c r="C1899" s="89">
        <v>2020</v>
      </c>
      <c r="D1899" s="89">
        <v>5</v>
      </c>
      <c r="E1899" s="91">
        <v>1</v>
      </c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</row>
    <row r="1900" spans="1:30" x14ac:dyDescent="0.2">
      <c r="A1900" s="89">
        <v>1264</v>
      </c>
      <c r="B1900" s="89" t="s">
        <v>709</v>
      </c>
      <c r="C1900" s="89">
        <v>2019</v>
      </c>
      <c r="D1900" s="89">
        <v>3</v>
      </c>
      <c r="E1900" s="91">
        <v>2740</v>
      </c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</row>
    <row r="1901" spans="1:30" x14ac:dyDescent="0.2">
      <c r="A1901" s="89">
        <v>1264</v>
      </c>
      <c r="B1901" s="89" t="s">
        <v>709</v>
      </c>
      <c r="C1901" s="89">
        <v>2019</v>
      </c>
      <c r="D1901" s="89">
        <v>4</v>
      </c>
      <c r="E1901" s="91">
        <v>1932</v>
      </c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</row>
    <row r="1902" spans="1:30" x14ac:dyDescent="0.2">
      <c r="A1902" s="89">
        <v>1264</v>
      </c>
      <c r="B1902" s="89" t="s">
        <v>709</v>
      </c>
      <c r="C1902" s="89">
        <v>2019</v>
      </c>
      <c r="D1902" s="89">
        <v>5</v>
      </c>
      <c r="E1902" s="91">
        <v>1550</v>
      </c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</row>
    <row r="1903" spans="1:30" x14ac:dyDescent="0.2">
      <c r="A1903" s="89">
        <v>1264</v>
      </c>
      <c r="B1903" s="89" t="s">
        <v>709</v>
      </c>
      <c r="C1903" s="89">
        <v>2019</v>
      </c>
      <c r="D1903" s="89">
        <v>6</v>
      </c>
      <c r="E1903" s="91">
        <v>1529</v>
      </c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</row>
    <row r="1904" spans="1:30" x14ac:dyDescent="0.2">
      <c r="A1904" s="89">
        <v>1264</v>
      </c>
      <c r="B1904" s="89" t="s">
        <v>709</v>
      </c>
      <c r="C1904" s="89">
        <v>2019</v>
      </c>
      <c r="D1904" s="89">
        <v>7</v>
      </c>
      <c r="E1904" s="91">
        <v>1742</v>
      </c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</row>
    <row r="1905" spans="1:30" x14ac:dyDescent="0.2">
      <c r="A1905" s="89">
        <v>1264</v>
      </c>
      <c r="B1905" s="89" t="s">
        <v>709</v>
      </c>
      <c r="C1905" s="89">
        <v>2019</v>
      </c>
      <c r="D1905" s="89">
        <v>8</v>
      </c>
      <c r="E1905" s="91">
        <v>2035</v>
      </c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</row>
    <row r="1906" spans="1:30" x14ac:dyDescent="0.2">
      <c r="A1906" s="89">
        <v>1264</v>
      </c>
      <c r="B1906" s="89" t="s">
        <v>709</v>
      </c>
      <c r="C1906" s="89">
        <v>2019</v>
      </c>
      <c r="D1906" s="89">
        <v>9</v>
      </c>
      <c r="E1906" s="91">
        <v>2943</v>
      </c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</row>
    <row r="1907" spans="1:30" x14ac:dyDescent="0.2">
      <c r="A1907" s="89">
        <v>1264</v>
      </c>
      <c r="B1907" s="89" t="s">
        <v>709</v>
      </c>
      <c r="C1907" s="89">
        <v>2019</v>
      </c>
      <c r="D1907" s="89">
        <v>10</v>
      </c>
      <c r="E1907" s="91">
        <v>3086</v>
      </c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</row>
    <row r="1908" spans="1:30" x14ac:dyDescent="0.2">
      <c r="A1908" s="89">
        <v>1264</v>
      </c>
      <c r="B1908" s="89" t="s">
        <v>709</v>
      </c>
      <c r="C1908" s="89">
        <v>2019</v>
      </c>
      <c r="D1908" s="89">
        <v>11</v>
      </c>
      <c r="E1908" s="91">
        <v>154</v>
      </c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</row>
    <row r="1909" spans="1:30" x14ac:dyDescent="0.2">
      <c r="A1909" s="89">
        <v>1264</v>
      </c>
      <c r="B1909" s="89" t="s">
        <v>709</v>
      </c>
      <c r="C1909" s="89">
        <v>2019</v>
      </c>
      <c r="D1909" s="89">
        <v>12</v>
      </c>
      <c r="E1909" s="91">
        <v>137</v>
      </c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</row>
    <row r="1910" spans="1:30" x14ac:dyDescent="0.2">
      <c r="A1910" s="89">
        <v>1264</v>
      </c>
      <c r="B1910" s="89" t="s">
        <v>709</v>
      </c>
      <c r="C1910" s="89">
        <v>2020</v>
      </c>
      <c r="D1910" s="89">
        <v>1</v>
      </c>
      <c r="E1910" s="91">
        <v>147</v>
      </c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</row>
    <row r="1911" spans="1:30" x14ac:dyDescent="0.2">
      <c r="A1911" s="89">
        <v>1264</v>
      </c>
      <c r="B1911" s="89" t="s">
        <v>709</v>
      </c>
      <c r="C1911" s="89">
        <v>2020</v>
      </c>
      <c r="D1911" s="89">
        <v>2</v>
      </c>
      <c r="E1911" s="91">
        <v>150</v>
      </c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</row>
    <row r="1912" spans="1:30" x14ac:dyDescent="0.2">
      <c r="A1912" s="89">
        <v>1264</v>
      </c>
      <c r="B1912" s="89" t="s">
        <v>709</v>
      </c>
      <c r="C1912" s="89">
        <v>2020</v>
      </c>
      <c r="D1912" s="89">
        <v>3</v>
      </c>
      <c r="E1912" s="91">
        <v>49</v>
      </c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</row>
    <row r="1913" spans="1:30" x14ac:dyDescent="0.2">
      <c r="A1913" s="89">
        <v>1264</v>
      </c>
      <c r="B1913" s="89" t="s">
        <v>709</v>
      </c>
      <c r="C1913" s="89">
        <v>2020</v>
      </c>
      <c r="D1913" s="89">
        <v>4</v>
      </c>
      <c r="E1913" s="91">
        <v>5</v>
      </c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</row>
    <row r="1914" spans="1:30" x14ac:dyDescent="0.2">
      <c r="A1914" s="89">
        <v>1264</v>
      </c>
      <c r="B1914" s="89" t="s">
        <v>709</v>
      </c>
      <c r="C1914" s="89">
        <v>2020</v>
      </c>
      <c r="D1914" s="89">
        <v>5</v>
      </c>
      <c r="E1914" s="91">
        <v>2</v>
      </c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</row>
    <row r="1915" spans="1:30" x14ac:dyDescent="0.2">
      <c r="A1915" s="89">
        <v>1267</v>
      </c>
      <c r="B1915" s="89" t="s">
        <v>333</v>
      </c>
      <c r="C1915" s="89">
        <v>2019</v>
      </c>
      <c r="D1915" s="89">
        <v>3</v>
      </c>
      <c r="E1915" s="91">
        <v>504502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</row>
    <row r="1916" spans="1:30" x14ac:dyDescent="0.2">
      <c r="A1916" s="89">
        <v>1267</v>
      </c>
      <c r="B1916" s="89" t="s">
        <v>333</v>
      </c>
      <c r="C1916" s="89">
        <v>2019</v>
      </c>
      <c r="D1916" s="89">
        <v>4</v>
      </c>
      <c r="E1916" s="91">
        <v>525726</v>
      </c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</row>
    <row r="1917" spans="1:30" x14ac:dyDescent="0.2">
      <c r="A1917" s="89">
        <v>1267</v>
      </c>
      <c r="B1917" s="89" t="s">
        <v>333</v>
      </c>
      <c r="C1917" s="89">
        <v>2019</v>
      </c>
      <c r="D1917" s="89">
        <v>5</v>
      </c>
      <c r="E1917" s="91">
        <v>536567</v>
      </c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</row>
    <row r="1918" spans="1:30" x14ac:dyDescent="0.2">
      <c r="A1918" s="89">
        <v>1267</v>
      </c>
      <c r="B1918" s="89" t="s">
        <v>333</v>
      </c>
      <c r="C1918" s="89">
        <v>2019</v>
      </c>
      <c r="D1918" s="89">
        <v>6</v>
      </c>
      <c r="E1918" s="91">
        <v>556340</v>
      </c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</row>
    <row r="1919" spans="1:30" x14ac:dyDescent="0.2">
      <c r="A1919" s="89">
        <v>1267</v>
      </c>
      <c r="B1919" s="89" t="s">
        <v>333</v>
      </c>
      <c r="C1919" s="89">
        <v>2019</v>
      </c>
      <c r="D1919" s="89">
        <v>7</v>
      </c>
      <c r="E1919" s="91">
        <v>608142</v>
      </c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</row>
    <row r="1920" spans="1:30" x14ac:dyDescent="0.2">
      <c r="A1920" s="89">
        <v>1267</v>
      </c>
      <c r="B1920" s="89" t="s">
        <v>333</v>
      </c>
      <c r="C1920" s="89">
        <v>2019</v>
      </c>
      <c r="D1920" s="89">
        <v>8</v>
      </c>
      <c r="E1920" s="91">
        <v>617457</v>
      </c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</row>
    <row r="1921" spans="1:30" x14ac:dyDescent="0.2">
      <c r="A1921" s="89">
        <v>1267</v>
      </c>
      <c r="B1921" s="89" t="s">
        <v>333</v>
      </c>
      <c r="C1921" s="89">
        <v>2019</v>
      </c>
      <c r="D1921" s="89">
        <v>9</v>
      </c>
      <c r="E1921" s="91">
        <v>594672</v>
      </c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</row>
    <row r="1922" spans="1:30" x14ac:dyDescent="0.2">
      <c r="A1922" s="89">
        <v>1267</v>
      </c>
      <c r="B1922" s="89" t="s">
        <v>333</v>
      </c>
      <c r="C1922" s="89">
        <v>2019</v>
      </c>
      <c r="D1922" s="89">
        <v>10</v>
      </c>
      <c r="E1922" s="91">
        <v>630057</v>
      </c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</row>
    <row r="1923" spans="1:30" x14ac:dyDescent="0.2">
      <c r="A1923" s="89">
        <v>1267</v>
      </c>
      <c r="B1923" s="89" t="s">
        <v>333</v>
      </c>
      <c r="C1923" s="89">
        <v>2019</v>
      </c>
      <c r="D1923" s="89">
        <v>11</v>
      </c>
      <c r="E1923" s="91">
        <v>697807</v>
      </c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</row>
    <row r="1924" spans="1:30" x14ac:dyDescent="0.2">
      <c r="A1924" s="89">
        <v>1267</v>
      </c>
      <c r="B1924" s="89" t="s">
        <v>333</v>
      </c>
      <c r="C1924" s="89">
        <v>2019</v>
      </c>
      <c r="D1924" s="89">
        <v>12</v>
      </c>
      <c r="E1924" s="91">
        <v>517168</v>
      </c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</row>
    <row r="1925" spans="1:30" x14ac:dyDescent="0.2">
      <c r="A1925" s="89">
        <v>1267</v>
      </c>
      <c r="B1925" s="89" t="s">
        <v>333</v>
      </c>
      <c r="C1925" s="89">
        <v>2020</v>
      </c>
      <c r="D1925" s="89">
        <v>1</v>
      </c>
      <c r="E1925" s="91">
        <v>836198</v>
      </c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</row>
    <row r="1926" spans="1:30" x14ac:dyDescent="0.2">
      <c r="A1926" s="89">
        <v>1267</v>
      </c>
      <c r="B1926" s="89" t="s">
        <v>333</v>
      </c>
      <c r="C1926" s="89">
        <v>2020</v>
      </c>
      <c r="D1926" s="89">
        <v>2</v>
      </c>
      <c r="E1926" s="91">
        <v>785525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</row>
    <row r="1927" spans="1:30" x14ac:dyDescent="0.2">
      <c r="A1927" s="89">
        <v>1267</v>
      </c>
      <c r="B1927" s="89" t="s">
        <v>333</v>
      </c>
      <c r="C1927" s="89">
        <v>2020</v>
      </c>
      <c r="D1927" s="89">
        <v>3</v>
      </c>
      <c r="E1927" s="91">
        <v>708011</v>
      </c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</row>
    <row r="1928" spans="1:30" x14ac:dyDescent="0.2">
      <c r="A1928" s="89">
        <v>1267</v>
      </c>
      <c r="B1928" s="89" t="s">
        <v>333</v>
      </c>
      <c r="C1928" s="89">
        <v>2020</v>
      </c>
      <c r="D1928" s="89">
        <v>4</v>
      </c>
      <c r="E1928" s="91">
        <v>615791</v>
      </c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</row>
    <row r="1929" spans="1:30" x14ac:dyDescent="0.2">
      <c r="A1929" s="89">
        <v>1267</v>
      </c>
      <c r="B1929" s="89" t="s">
        <v>333</v>
      </c>
      <c r="C1929" s="89">
        <v>2020</v>
      </c>
      <c r="D1929" s="89">
        <v>5</v>
      </c>
      <c r="E1929" s="91">
        <v>594142</v>
      </c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</row>
    <row r="1930" spans="1:30" x14ac:dyDescent="0.2">
      <c r="A1930" s="89">
        <v>1267</v>
      </c>
      <c r="B1930" s="89" t="s">
        <v>333</v>
      </c>
      <c r="C1930" s="89">
        <v>2020</v>
      </c>
      <c r="D1930" s="89">
        <v>6</v>
      </c>
      <c r="E1930" s="91">
        <v>33501</v>
      </c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</row>
    <row r="1931" spans="1:30" x14ac:dyDescent="0.2">
      <c r="A1931" s="89">
        <v>1270</v>
      </c>
      <c r="B1931" s="89" t="s">
        <v>331</v>
      </c>
      <c r="C1931" s="89">
        <v>2019</v>
      </c>
      <c r="D1931" s="89">
        <v>3</v>
      </c>
      <c r="E1931" s="91">
        <v>314272</v>
      </c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</row>
    <row r="1932" spans="1:30" x14ac:dyDescent="0.2">
      <c r="A1932" s="89">
        <v>1270</v>
      </c>
      <c r="B1932" s="89" t="s">
        <v>331</v>
      </c>
      <c r="C1932" s="89">
        <v>2019</v>
      </c>
      <c r="D1932" s="89">
        <v>4</v>
      </c>
      <c r="E1932" s="91">
        <v>174</v>
      </c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</row>
    <row r="1933" spans="1:30" x14ac:dyDescent="0.2">
      <c r="A1933" s="89">
        <v>1270</v>
      </c>
      <c r="B1933" s="89" t="s">
        <v>331</v>
      </c>
      <c r="C1933" s="89">
        <v>2019</v>
      </c>
      <c r="D1933" s="89">
        <v>5</v>
      </c>
      <c r="E1933" s="91">
        <v>38</v>
      </c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</row>
    <row r="1934" spans="1:30" x14ac:dyDescent="0.2">
      <c r="A1934" s="89">
        <v>1270</v>
      </c>
      <c r="B1934" s="89" t="s">
        <v>331</v>
      </c>
      <c r="C1934" s="89">
        <v>2019</v>
      </c>
      <c r="D1934" s="89">
        <v>6</v>
      </c>
      <c r="E1934" s="91">
        <v>1</v>
      </c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</row>
    <row r="1935" spans="1:30" x14ac:dyDescent="0.2">
      <c r="A1935" s="89">
        <v>1270</v>
      </c>
      <c r="B1935" s="89" t="s">
        <v>331</v>
      </c>
      <c r="C1935" s="89">
        <v>2019</v>
      </c>
      <c r="D1935" s="89">
        <v>7</v>
      </c>
      <c r="E1935" s="91">
        <v>2</v>
      </c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</row>
    <row r="1936" spans="1:30" x14ac:dyDescent="0.2">
      <c r="A1936" s="89">
        <v>1270</v>
      </c>
      <c r="B1936" s="89" t="s">
        <v>331</v>
      </c>
      <c r="C1936" s="89">
        <v>2019</v>
      </c>
      <c r="D1936" s="89">
        <v>8</v>
      </c>
      <c r="E1936" s="91">
        <v>9</v>
      </c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</row>
    <row r="1937" spans="1:30" x14ac:dyDescent="0.2">
      <c r="A1937" s="89">
        <v>1270</v>
      </c>
      <c r="B1937" s="89" t="s">
        <v>331</v>
      </c>
      <c r="C1937" s="89">
        <v>2019</v>
      </c>
      <c r="D1937" s="89">
        <v>9</v>
      </c>
      <c r="E1937" s="91">
        <v>8</v>
      </c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</row>
    <row r="1938" spans="1:30" x14ac:dyDescent="0.2">
      <c r="A1938" s="89">
        <v>1270</v>
      </c>
      <c r="B1938" s="89" t="s">
        <v>331</v>
      </c>
      <c r="C1938" s="89">
        <v>2019</v>
      </c>
      <c r="D1938" s="89">
        <v>10</v>
      </c>
      <c r="E1938" s="91">
        <v>199768</v>
      </c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</row>
    <row r="1939" spans="1:30" x14ac:dyDescent="0.2">
      <c r="A1939" s="89">
        <v>1270</v>
      </c>
      <c r="B1939" s="89" t="s">
        <v>331</v>
      </c>
      <c r="C1939" s="89">
        <v>2019</v>
      </c>
      <c r="D1939" s="89">
        <v>11</v>
      </c>
      <c r="E1939" s="91">
        <v>2010846</v>
      </c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</row>
    <row r="1940" spans="1:30" x14ac:dyDescent="0.2">
      <c r="A1940" s="89">
        <v>1270</v>
      </c>
      <c r="B1940" s="89" t="s">
        <v>331</v>
      </c>
      <c r="C1940" s="89">
        <v>2019</v>
      </c>
      <c r="D1940" s="89">
        <v>12</v>
      </c>
      <c r="E1940" s="91">
        <v>1705136</v>
      </c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</row>
    <row r="1941" spans="1:30" x14ac:dyDescent="0.2">
      <c r="A1941" s="89">
        <v>1270</v>
      </c>
      <c r="B1941" s="89" t="s">
        <v>331</v>
      </c>
      <c r="C1941" s="89">
        <v>2020</v>
      </c>
      <c r="D1941" s="89">
        <v>1</v>
      </c>
      <c r="E1941" s="91">
        <v>2485333</v>
      </c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</row>
    <row r="1942" spans="1:30" x14ac:dyDescent="0.2">
      <c r="A1942" s="89">
        <v>1270</v>
      </c>
      <c r="B1942" s="89" t="s">
        <v>331</v>
      </c>
      <c r="C1942" s="89">
        <v>2020</v>
      </c>
      <c r="D1942" s="89">
        <v>2</v>
      </c>
      <c r="E1942" s="91">
        <v>2823369</v>
      </c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</row>
    <row r="1943" spans="1:30" x14ac:dyDescent="0.2">
      <c r="A1943" s="89">
        <v>1270</v>
      </c>
      <c r="B1943" s="89" t="s">
        <v>331</v>
      </c>
      <c r="C1943" s="89">
        <v>2020</v>
      </c>
      <c r="D1943" s="89">
        <v>3</v>
      </c>
      <c r="E1943" s="91">
        <v>2260131</v>
      </c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</row>
    <row r="1944" spans="1:30" x14ac:dyDescent="0.2">
      <c r="A1944" s="89">
        <v>1270</v>
      </c>
      <c r="B1944" s="89" t="s">
        <v>331</v>
      </c>
      <c r="C1944" s="89">
        <v>2020</v>
      </c>
      <c r="D1944" s="89">
        <v>4</v>
      </c>
      <c r="E1944" s="91">
        <v>3139579</v>
      </c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</row>
    <row r="1945" spans="1:30" x14ac:dyDescent="0.2">
      <c r="A1945" s="89">
        <v>1270</v>
      </c>
      <c r="B1945" s="89" t="s">
        <v>331</v>
      </c>
      <c r="C1945" s="89">
        <v>2020</v>
      </c>
      <c r="D1945" s="89">
        <v>5</v>
      </c>
      <c r="E1945" s="91">
        <v>4675402</v>
      </c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 spans="1:30" x14ac:dyDescent="0.2">
      <c r="A1946" s="89">
        <v>1270</v>
      </c>
      <c r="B1946" s="89" t="s">
        <v>331</v>
      </c>
      <c r="C1946" s="89">
        <v>2020</v>
      </c>
      <c r="D1946" s="89">
        <v>6</v>
      </c>
      <c r="E1946" s="91">
        <v>250391</v>
      </c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</row>
    <row r="1947" spans="1:30" x14ac:dyDescent="0.2">
      <c r="A1947" s="89">
        <v>1271</v>
      </c>
      <c r="B1947" s="89" t="s">
        <v>67</v>
      </c>
      <c r="C1947" s="89">
        <v>2019</v>
      </c>
      <c r="D1947" s="89">
        <v>3</v>
      </c>
      <c r="E1947" s="91">
        <v>41592</v>
      </c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</row>
    <row r="1948" spans="1:30" x14ac:dyDescent="0.2">
      <c r="A1948" s="89">
        <v>1271</v>
      </c>
      <c r="B1948" s="89" t="s">
        <v>67</v>
      </c>
      <c r="C1948" s="89">
        <v>2019</v>
      </c>
      <c r="D1948" s="89">
        <v>4</v>
      </c>
      <c r="E1948" s="91">
        <v>58931</v>
      </c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</row>
    <row r="1949" spans="1:30" x14ac:dyDescent="0.2">
      <c r="A1949" s="89">
        <v>1271</v>
      </c>
      <c r="B1949" s="89" t="s">
        <v>67</v>
      </c>
      <c r="C1949" s="89">
        <v>2019</v>
      </c>
      <c r="D1949" s="89">
        <v>5</v>
      </c>
      <c r="E1949" s="91">
        <v>108272</v>
      </c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</row>
    <row r="1950" spans="1:30" x14ac:dyDescent="0.2">
      <c r="A1950" s="89">
        <v>1271</v>
      </c>
      <c r="B1950" s="89" t="s">
        <v>67</v>
      </c>
      <c r="C1950" s="89">
        <v>2019</v>
      </c>
      <c r="D1950" s="89">
        <v>6</v>
      </c>
      <c r="E1950" s="91">
        <v>75100</v>
      </c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</row>
    <row r="1951" spans="1:30" x14ac:dyDescent="0.2">
      <c r="A1951" s="89">
        <v>1271</v>
      </c>
      <c r="B1951" s="89" t="s">
        <v>67</v>
      </c>
      <c r="C1951" s="89">
        <v>2019</v>
      </c>
      <c r="D1951" s="89">
        <v>7</v>
      </c>
      <c r="E1951" s="91">
        <v>46469</v>
      </c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</row>
    <row r="1952" spans="1:30" x14ac:dyDescent="0.2">
      <c r="A1952" s="89">
        <v>1271</v>
      </c>
      <c r="B1952" s="89" t="s">
        <v>67</v>
      </c>
      <c r="C1952" s="89">
        <v>2019</v>
      </c>
      <c r="D1952" s="89">
        <v>8</v>
      </c>
      <c r="E1952" s="91">
        <v>51226267</v>
      </c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</row>
    <row r="1953" spans="1:30" x14ac:dyDescent="0.2">
      <c r="A1953" s="89">
        <v>1271</v>
      </c>
      <c r="B1953" s="89" t="s">
        <v>67</v>
      </c>
      <c r="C1953" s="89">
        <v>2019</v>
      </c>
      <c r="D1953" s="89">
        <v>9</v>
      </c>
      <c r="E1953" s="91">
        <v>107748526</v>
      </c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</row>
    <row r="1954" spans="1:30" x14ac:dyDescent="0.2">
      <c r="A1954" s="89">
        <v>1271</v>
      </c>
      <c r="B1954" s="89" t="s">
        <v>67</v>
      </c>
      <c r="C1954" s="89">
        <v>2019</v>
      </c>
      <c r="D1954" s="89">
        <v>10</v>
      </c>
      <c r="E1954" s="91">
        <v>118808841</v>
      </c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</row>
    <row r="1955" spans="1:30" x14ac:dyDescent="0.2">
      <c r="A1955" s="89">
        <v>1271</v>
      </c>
      <c r="B1955" s="89" t="s">
        <v>67</v>
      </c>
      <c r="C1955" s="89">
        <v>2019</v>
      </c>
      <c r="D1955" s="89">
        <v>11</v>
      </c>
      <c r="E1955" s="91">
        <v>137731671</v>
      </c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</row>
    <row r="1956" spans="1:30" x14ac:dyDescent="0.2">
      <c r="A1956" s="89">
        <v>1271</v>
      </c>
      <c r="B1956" s="89" t="s">
        <v>67</v>
      </c>
      <c r="C1956" s="89">
        <v>2019</v>
      </c>
      <c r="D1956" s="89">
        <v>12</v>
      </c>
      <c r="E1956" s="91">
        <v>132648409</v>
      </c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</row>
    <row r="1957" spans="1:30" x14ac:dyDescent="0.2">
      <c r="A1957" s="89">
        <v>1271</v>
      </c>
      <c r="B1957" s="89" t="s">
        <v>67</v>
      </c>
      <c r="C1957" s="89">
        <v>2020</v>
      </c>
      <c r="D1957" s="89">
        <v>1</v>
      </c>
      <c r="E1957" s="91">
        <v>93719257</v>
      </c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</row>
    <row r="1958" spans="1:30" x14ac:dyDescent="0.2">
      <c r="A1958" s="89">
        <v>1271</v>
      </c>
      <c r="B1958" s="89" t="s">
        <v>67</v>
      </c>
      <c r="C1958" s="89">
        <v>2020</v>
      </c>
      <c r="D1958" s="89">
        <v>2</v>
      </c>
      <c r="E1958" s="91">
        <v>73134871</v>
      </c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 spans="1:30" x14ac:dyDescent="0.2">
      <c r="A1959" s="89">
        <v>1271</v>
      </c>
      <c r="B1959" s="89" t="s">
        <v>67</v>
      </c>
      <c r="C1959" s="89">
        <v>2020</v>
      </c>
      <c r="D1959" s="89">
        <v>3</v>
      </c>
      <c r="E1959" s="91">
        <v>96728105</v>
      </c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</row>
    <row r="1960" spans="1:30" x14ac:dyDescent="0.2">
      <c r="A1960" s="89">
        <v>1271</v>
      </c>
      <c r="B1960" s="89" t="s">
        <v>67</v>
      </c>
      <c r="C1960" s="89">
        <v>2020</v>
      </c>
      <c r="D1960" s="89">
        <v>4</v>
      </c>
      <c r="E1960" s="91">
        <v>70175095</v>
      </c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</row>
    <row r="1961" spans="1:30" x14ac:dyDescent="0.2">
      <c r="A1961" s="89">
        <v>1271</v>
      </c>
      <c r="B1961" s="89" t="s">
        <v>67</v>
      </c>
      <c r="C1961" s="89">
        <v>2020</v>
      </c>
      <c r="D1961" s="89">
        <v>5</v>
      </c>
      <c r="E1961" s="91">
        <v>1367</v>
      </c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</row>
    <row r="1962" spans="1:30" x14ac:dyDescent="0.2">
      <c r="A1962" s="89">
        <v>1271</v>
      </c>
      <c r="B1962" s="89" t="s">
        <v>67</v>
      </c>
      <c r="C1962" s="89">
        <v>2020</v>
      </c>
      <c r="D1962" s="89">
        <v>6</v>
      </c>
      <c r="E1962" s="91">
        <v>26</v>
      </c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</row>
    <row r="1963" spans="1:30" x14ac:dyDescent="0.2">
      <c r="A1963" s="89">
        <v>1272</v>
      </c>
      <c r="B1963" s="89" t="s">
        <v>302</v>
      </c>
      <c r="C1963" s="89">
        <v>2019</v>
      </c>
      <c r="D1963" s="89">
        <v>3</v>
      </c>
      <c r="E1963" s="91">
        <v>3</v>
      </c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</row>
    <row r="1964" spans="1:30" x14ac:dyDescent="0.2">
      <c r="A1964" s="89">
        <v>1272</v>
      </c>
      <c r="B1964" s="89" t="s">
        <v>302</v>
      </c>
      <c r="C1964" s="89">
        <v>2019</v>
      </c>
      <c r="D1964" s="89">
        <v>4</v>
      </c>
      <c r="E1964" s="91">
        <v>1</v>
      </c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</row>
    <row r="1965" spans="1:30" x14ac:dyDescent="0.2">
      <c r="A1965" s="89">
        <v>1272</v>
      </c>
      <c r="B1965" s="89" t="s">
        <v>302</v>
      </c>
      <c r="C1965" s="89">
        <v>2019</v>
      </c>
      <c r="D1965" s="89">
        <v>6</v>
      </c>
      <c r="E1965" s="91">
        <v>1</v>
      </c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</row>
    <row r="1966" spans="1:30" x14ac:dyDescent="0.2">
      <c r="A1966" s="89">
        <v>1272</v>
      </c>
      <c r="B1966" s="89" t="s">
        <v>302</v>
      </c>
      <c r="C1966" s="89">
        <v>2019</v>
      </c>
      <c r="D1966" s="89">
        <v>8</v>
      </c>
      <c r="E1966" s="91">
        <v>1</v>
      </c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</row>
    <row r="1967" spans="1:30" x14ac:dyDescent="0.2">
      <c r="A1967" s="89">
        <v>1276</v>
      </c>
      <c r="B1967" s="89" t="s">
        <v>710</v>
      </c>
      <c r="C1967" s="89">
        <v>2019</v>
      </c>
      <c r="D1967" s="89">
        <v>3</v>
      </c>
      <c r="E1967" s="91">
        <v>12</v>
      </c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</row>
    <row r="1968" spans="1:30" x14ac:dyDescent="0.2">
      <c r="A1968" s="89">
        <v>1276</v>
      </c>
      <c r="B1968" s="89" t="s">
        <v>710</v>
      </c>
      <c r="C1968" s="89">
        <v>2019</v>
      </c>
      <c r="D1968" s="89">
        <v>4</v>
      </c>
      <c r="E1968" s="91">
        <v>4</v>
      </c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</row>
    <row r="1969" spans="1:30" x14ac:dyDescent="0.2">
      <c r="A1969" s="89">
        <v>1276</v>
      </c>
      <c r="B1969" s="89" t="s">
        <v>710</v>
      </c>
      <c r="C1969" s="89">
        <v>2019</v>
      </c>
      <c r="D1969" s="89">
        <v>5</v>
      </c>
      <c r="E1969" s="91">
        <v>7</v>
      </c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</row>
    <row r="1970" spans="1:30" x14ac:dyDescent="0.2">
      <c r="A1970" s="89">
        <v>1276</v>
      </c>
      <c r="B1970" s="89" t="s">
        <v>710</v>
      </c>
      <c r="C1970" s="89">
        <v>2019</v>
      </c>
      <c r="D1970" s="89">
        <v>6</v>
      </c>
      <c r="E1970" s="91">
        <v>6</v>
      </c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</row>
    <row r="1971" spans="1:30" x14ac:dyDescent="0.2">
      <c r="A1971" s="89">
        <v>1276</v>
      </c>
      <c r="B1971" s="89" t="s">
        <v>710</v>
      </c>
      <c r="C1971" s="89">
        <v>2019</v>
      </c>
      <c r="D1971" s="89">
        <v>7</v>
      </c>
      <c r="E1971" s="91">
        <v>4</v>
      </c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</row>
    <row r="1972" spans="1:30" x14ac:dyDescent="0.2">
      <c r="A1972" s="89">
        <v>1276</v>
      </c>
      <c r="B1972" s="89" t="s">
        <v>710</v>
      </c>
      <c r="C1972" s="89">
        <v>2019</v>
      </c>
      <c r="D1972" s="89">
        <v>8</v>
      </c>
      <c r="E1972" s="91">
        <v>2</v>
      </c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</row>
    <row r="1973" spans="1:30" x14ac:dyDescent="0.2">
      <c r="A1973" s="89">
        <v>1276</v>
      </c>
      <c r="B1973" s="89" t="s">
        <v>710</v>
      </c>
      <c r="C1973" s="89">
        <v>2019</v>
      </c>
      <c r="D1973" s="89">
        <v>9</v>
      </c>
      <c r="E1973" s="91">
        <v>2</v>
      </c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</row>
    <row r="1974" spans="1:30" x14ac:dyDescent="0.2">
      <c r="A1974" s="89">
        <v>1276</v>
      </c>
      <c r="B1974" s="89" t="s">
        <v>710</v>
      </c>
      <c r="C1974" s="89">
        <v>2019</v>
      </c>
      <c r="D1974" s="89">
        <v>12</v>
      </c>
      <c r="E1974" s="91">
        <v>5</v>
      </c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</row>
    <row r="1975" spans="1:30" x14ac:dyDescent="0.2">
      <c r="A1975" s="89">
        <v>1276</v>
      </c>
      <c r="B1975" s="89" t="s">
        <v>710</v>
      </c>
      <c r="C1975" s="89">
        <v>2020</v>
      </c>
      <c r="D1975" s="89">
        <v>3</v>
      </c>
      <c r="E1975" s="91">
        <v>2</v>
      </c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</row>
    <row r="1976" spans="1:30" x14ac:dyDescent="0.2">
      <c r="A1976" s="89">
        <v>1276</v>
      </c>
      <c r="B1976" s="89" t="s">
        <v>710</v>
      </c>
      <c r="C1976" s="89">
        <v>2020</v>
      </c>
      <c r="D1976" s="89">
        <v>5</v>
      </c>
      <c r="E1976" s="91">
        <v>2</v>
      </c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</row>
    <row r="1977" spans="1:30" x14ac:dyDescent="0.2">
      <c r="A1977" s="89">
        <v>1278</v>
      </c>
      <c r="B1977" s="89" t="s">
        <v>711</v>
      </c>
      <c r="C1977" s="89">
        <v>2019</v>
      </c>
      <c r="D1977" s="89">
        <v>3</v>
      </c>
      <c r="E1977" s="91">
        <v>1</v>
      </c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</row>
    <row r="1978" spans="1:30" x14ac:dyDescent="0.2">
      <c r="A1978" s="89">
        <v>1278</v>
      </c>
      <c r="B1978" s="89" t="s">
        <v>711</v>
      </c>
      <c r="C1978" s="89">
        <v>2019</v>
      </c>
      <c r="D1978" s="89">
        <v>5</v>
      </c>
      <c r="E1978" s="91">
        <v>7</v>
      </c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</row>
    <row r="1979" spans="1:30" x14ac:dyDescent="0.2">
      <c r="A1979" s="89">
        <v>1279</v>
      </c>
      <c r="B1979" s="89" t="s">
        <v>258</v>
      </c>
      <c r="C1979" s="89">
        <v>2019</v>
      </c>
      <c r="D1979" s="89">
        <v>3</v>
      </c>
      <c r="E1979" s="91">
        <v>8202010</v>
      </c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</row>
    <row r="1980" spans="1:30" x14ac:dyDescent="0.2">
      <c r="A1980" s="89">
        <v>1279</v>
      </c>
      <c r="B1980" s="89" t="s">
        <v>258</v>
      </c>
      <c r="C1980" s="89">
        <v>2019</v>
      </c>
      <c r="D1980" s="89">
        <v>4</v>
      </c>
      <c r="E1980" s="91">
        <v>12490475</v>
      </c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</row>
    <row r="1981" spans="1:30" x14ac:dyDescent="0.2">
      <c r="A1981" s="89">
        <v>1279</v>
      </c>
      <c r="B1981" s="89" t="s">
        <v>258</v>
      </c>
      <c r="C1981" s="89">
        <v>2019</v>
      </c>
      <c r="D1981" s="89">
        <v>5</v>
      </c>
      <c r="E1981" s="91">
        <v>15258821</v>
      </c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</row>
    <row r="1982" spans="1:30" x14ac:dyDescent="0.2">
      <c r="A1982" s="89">
        <v>1279</v>
      </c>
      <c r="B1982" s="89" t="s">
        <v>258</v>
      </c>
      <c r="C1982" s="89">
        <v>2019</v>
      </c>
      <c r="D1982" s="89">
        <v>6</v>
      </c>
      <c r="E1982" s="91">
        <v>11985882</v>
      </c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</row>
    <row r="1983" spans="1:30" x14ac:dyDescent="0.2">
      <c r="A1983" s="89">
        <v>1279</v>
      </c>
      <c r="B1983" s="89" t="s">
        <v>258</v>
      </c>
      <c r="C1983" s="89">
        <v>2019</v>
      </c>
      <c r="D1983" s="89">
        <v>7</v>
      </c>
      <c r="E1983" s="91">
        <v>13180701</v>
      </c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</row>
    <row r="1984" spans="1:30" x14ac:dyDescent="0.2">
      <c r="A1984" s="89">
        <v>1279</v>
      </c>
      <c r="B1984" s="89" t="s">
        <v>258</v>
      </c>
      <c r="C1984" s="89">
        <v>2019</v>
      </c>
      <c r="D1984" s="89">
        <v>8</v>
      </c>
      <c r="E1984" s="91">
        <v>15835557</v>
      </c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</row>
    <row r="1985" spans="1:30" x14ac:dyDescent="0.2">
      <c r="A1985" s="89">
        <v>1279</v>
      </c>
      <c r="B1985" s="89" t="s">
        <v>258</v>
      </c>
      <c r="C1985" s="89">
        <v>2019</v>
      </c>
      <c r="D1985" s="89">
        <v>9</v>
      </c>
      <c r="E1985" s="91">
        <v>9734529</v>
      </c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</row>
    <row r="1986" spans="1:30" x14ac:dyDescent="0.2">
      <c r="A1986" s="89">
        <v>1279</v>
      </c>
      <c r="B1986" s="89" t="s">
        <v>258</v>
      </c>
      <c r="C1986" s="89">
        <v>2019</v>
      </c>
      <c r="D1986" s="89">
        <v>10</v>
      </c>
      <c r="E1986" s="91">
        <v>9052327</v>
      </c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</row>
    <row r="1987" spans="1:30" x14ac:dyDescent="0.2">
      <c r="A1987" s="89">
        <v>1279</v>
      </c>
      <c r="B1987" s="89" t="s">
        <v>258</v>
      </c>
      <c r="C1987" s="89">
        <v>2019</v>
      </c>
      <c r="D1987" s="89">
        <v>11</v>
      </c>
      <c r="E1987" s="91">
        <v>12738748</v>
      </c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</row>
    <row r="1988" spans="1:30" x14ac:dyDescent="0.2">
      <c r="A1988" s="89">
        <v>1279</v>
      </c>
      <c r="B1988" s="89" t="s">
        <v>258</v>
      </c>
      <c r="C1988" s="89">
        <v>2019</v>
      </c>
      <c r="D1988" s="89">
        <v>12</v>
      </c>
      <c r="E1988" s="91">
        <v>9629298</v>
      </c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</row>
    <row r="1989" spans="1:30" x14ac:dyDescent="0.2">
      <c r="A1989" s="89">
        <v>1279</v>
      </c>
      <c r="B1989" s="89" t="s">
        <v>258</v>
      </c>
      <c r="C1989" s="89">
        <v>2020</v>
      </c>
      <c r="D1989" s="89">
        <v>1</v>
      </c>
      <c r="E1989" s="91">
        <v>11321584</v>
      </c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</row>
    <row r="1990" spans="1:30" x14ac:dyDescent="0.2">
      <c r="A1990" s="89">
        <v>1279</v>
      </c>
      <c r="B1990" s="89" t="s">
        <v>258</v>
      </c>
      <c r="C1990" s="89">
        <v>2020</v>
      </c>
      <c r="D1990" s="89">
        <v>2</v>
      </c>
      <c r="E1990" s="91">
        <v>11237284</v>
      </c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</row>
    <row r="1991" spans="1:30" x14ac:dyDescent="0.2">
      <c r="A1991" s="89">
        <v>1279</v>
      </c>
      <c r="B1991" s="89" t="s">
        <v>258</v>
      </c>
      <c r="C1991" s="89">
        <v>2020</v>
      </c>
      <c r="D1991" s="89">
        <v>3</v>
      </c>
      <c r="E1991" s="91">
        <v>14689586</v>
      </c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</row>
    <row r="1992" spans="1:30" x14ac:dyDescent="0.2">
      <c r="A1992" s="89">
        <v>1279</v>
      </c>
      <c r="B1992" s="89" t="s">
        <v>258</v>
      </c>
      <c r="C1992" s="89">
        <v>2020</v>
      </c>
      <c r="D1992" s="89">
        <v>4</v>
      </c>
      <c r="E1992" s="91">
        <v>22256603</v>
      </c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</row>
    <row r="1993" spans="1:30" x14ac:dyDescent="0.2">
      <c r="A1993" s="89">
        <v>1279</v>
      </c>
      <c r="B1993" s="89" t="s">
        <v>258</v>
      </c>
      <c r="C1993" s="89">
        <v>2020</v>
      </c>
      <c r="D1993" s="89">
        <v>5</v>
      </c>
      <c r="E1993" s="91">
        <v>24594973</v>
      </c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</row>
    <row r="1994" spans="1:30" x14ac:dyDescent="0.2">
      <c r="A1994" s="89">
        <v>1279</v>
      </c>
      <c r="B1994" s="89" t="s">
        <v>258</v>
      </c>
      <c r="C1994" s="89">
        <v>2020</v>
      </c>
      <c r="D1994" s="89">
        <v>6</v>
      </c>
      <c r="E1994" s="91">
        <v>996062</v>
      </c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</row>
    <row r="1995" spans="1:30" x14ac:dyDescent="0.2">
      <c r="A1995" s="89">
        <v>1280</v>
      </c>
      <c r="B1995" s="89" t="s">
        <v>101</v>
      </c>
      <c r="C1995" s="89">
        <v>2019</v>
      </c>
      <c r="D1995" s="89">
        <v>3</v>
      </c>
      <c r="E1995" s="91">
        <v>60893</v>
      </c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</row>
    <row r="1996" spans="1:30" x14ac:dyDescent="0.2">
      <c r="A1996" s="89">
        <v>1280</v>
      </c>
      <c r="B1996" s="89" t="s">
        <v>101</v>
      </c>
      <c r="C1996" s="89">
        <v>2019</v>
      </c>
      <c r="D1996" s="89">
        <v>4</v>
      </c>
      <c r="E1996" s="91">
        <v>66094</v>
      </c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</row>
    <row r="1997" spans="1:30" x14ac:dyDescent="0.2">
      <c r="A1997" s="89">
        <v>1280</v>
      </c>
      <c r="B1997" s="89" t="s">
        <v>101</v>
      </c>
      <c r="C1997" s="89">
        <v>2019</v>
      </c>
      <c r="D1997" s="89">
        <v>5</v>
      </c>
      <c r="E1997" s="91">
        <v>74367</v>
      </c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</row>
    <row r="1998" spans="1:30" x14ac:dyDescent="0.2">
      <c r="A1998" s="89">
        <v>1280</v>
      </c>
      <c r="B1998" s="89" t="s">
        <v>101</v>
      </c>
      <c r="C1998" s="89">
        <v>2019</v>
      </c>
      <c r="D1998" s="89">
        <v>6</v>
      </c>
      <c r="E1998" s="91">
        <v>77194</v>
      </c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</row>
    <row r="1999" spans="1:30" x14ac:dyDescent="0.2">
      <c r="A1999" s="89">
        <v>1280</v>
      </c>
      <c r="B1999" s="89" t="s">
        <v>101</v>
      </c>
      <c r="C1999" s="89">
        <v>2019</v>
      </c>
      <c r="D1999" s="89">
        <v>7</v>
      </c>
      <c r="E1999" s="91">
        <v>106653</v>
      </c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</row>
    <row r="2000" spans="1:30" x14ac:dyDescent="0.2">
      <c r="A2000" s="89">
        <v>1280</v>
      </c>
      <c r="B2000" s="89" t="s">
        <v>101</v>
      </c>
      <c r="C2000" s="89">
        <v>2019</v>
      </c>
      <c r="D2000" s="89">
        <v>8</v>
      </c>
      <c r="E2000" s="91">
        <v>2154</v>
      </c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</row>
    <row r="2001" spans="1:30" x14ac:dyDescent="0.2">
      <c r="A2001" s="89">
        <v>1280</v>
      </c>
      <c r="B2001" s="89" t="s">
        <v>101</v>
      </c>
      <c r="C2001" s="89">
        <v>2019</v>
      </c>
      <c r="D2001" s="89">
        <v>9</v>
      </c>
      <c r="E2001" s="91">
        <v>2125</v>
      </c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</row>
    <row r="2002" spans="1:30" x14ac:dyDescent="0.2">
      <c r="A2002" s="89">
        <v>1280</v>
      </c>
      <c r="B2002" s="89" t="s">
        <v>101</v>
      </c>
      <c r="C2002" s="89">
        <v>2019</v>
      </c>
      <c r="D2002" s="89">
        <v>10</v>
      </c>
      <c r="E2002" s="91">
        <v>1757</v>
      </c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</row>
    <row r="2003" spans="1:30" x14ac:dyDescent="0.2">
      <c r="A2003" s="89">
        <v>1280</v>
      </c>
      <c r="B2003" s="89" t="s">
        <v>101</v>
      </c>
      <c r="C2003" s="89">
        <v>2019</v>
      </c>
      <c r="D2003" s="89">
        <v>11</v>
      </c>
      <c r="E2003" s="91">
        <v>1572</v>
      </c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</row>
    <row r="2004" spans="1:30" x14ac:dyDescent="0.2">
      <c r="A2004" s="89">
        <v>1280</v>
      </c>
      <c r="B2004" s="89" t="s">
        <v>101</v>
      </c>
      <c r="C2004" s="89">
        <v>2019</v>
      </c>
      <c r="D2004" s="89">
        <v>12</v>
      </c>
      <c r="E2004" s="91">
        <v>1569</v>
      </c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</row>
    <row r="2005" spans="1:30" x14ac:dyDescent="0.2">
      <c r="A2005" s="89">
        <v>1280</v>
      </c>
      <c r="B2005" s="89" t="s">
        <v>101</v>
      </c>
      <c r="C2005" s="89">
        <v>2020</v>
      </c>
      <c r="D2005" s="89">
        <v>1</v>
      </c>
      <c r="E2005" s="91">
        <v>2634</v>
      </c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</row>
    <row r="2006" spans="1:30" x14ac:dyDescent="0.2">
      <c r="A2006" s="89">
        <v>1280</v>
      </c>
      <c r="B2006" s="89" t="s">
        <v>101</v>
      </c>
      <c r="C2006" s="89">
        <v>2020</v>
      </c>
      <c r="D2006" s="89">
        <v>2</v>
      </c>
      <c r="E2006" s="91">
        <v>1683</v>
      </c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</row>
    <row r="2007" spans="1:30" x14ac:dyDescent="0.2">
      <c r="A2007" s="89">
        <v>1280</v>
      </c>
      <c r="B2007" s="89" t="s">
        <v>101</v>
      </c>
      <c r="C2007" s="89">
        <v>2020</v>
      </c>
      <c r="D2007" s="89">
        <v>3</v>
      </c>
      <c r="E2007" s="91">
        <v>1646</v>
      </c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</row>
    <row r="2008" spans="1:30" x14ac:dyDescent="0.2">
      <c r="A2008" s="89">
        <v>1280</v>
      </c>
      <c r="B2008" s="89" t="s">
        <v>101</v>
      </c>
      <c r="C2008" s="89">
        <v>2020</v>
      </c>
      <c r="D2008" s="89">
        <v>4</v>
      </c>
      <c r="E2008" s="91">
        <v>1325</v>
      </c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</row>
    <row r="2009" spans="1:30" x14ac:dyDescent="0.2">
      <c r="A2009" s="89">
        <v>1280</v>
      </c>
      <c r="B2009" s="89" t="s">
        <v>101</v>
      </c>
      <c r="C2009" s="89">
        <v>2020</v>
      </c>
      <c r="D2009" s="89">
        <v>5</v>
      </c>
      <c r="E2009" s="91">
        <v>652</v>
      </c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</row>
    <row r="2010" spans="1:30" x14ac:dyDescent="0.2">
      <c r="A2010" s="89">
        <v>1280</v>
      </c>
      <c r="B2010" s="89" t="s">
        <v>101</v>
      </c>
      <c r="C2010" s="89">
        <v>2020</v>
      </c>
      <c r="D2010" s="89">
        <v>6</v>
      </c>
      <c r="E2010" s="91">
        <v>129</v>
      </c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</row>
    <row r="2011" spans="1:30" x14ac:dyDescent="0.2">
      <c r="A2011" s="89">
        <v>1281</v>
      </c>
      <c r="B2011" s="89" t="s">
        <v>656</v>
      </c>
      <c r="C2011" s="89">
        <v>2019</v>
      </c>
      <c r="D2011" s="89">
        <v>3</v>
      </c>
      <c r="E2011" s="91">
        <v>340</v>
      </c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</row>
    <row r="2012" spans="1:30" x14ac:dyDescent="0.2">
      <c r="A2012" s="89">
        <v>1281</v>
      </c>
      <c r="B2012" s="89" t="s">
        <v>656</v>
      </c>
      <c r="C2012" s="89">
        <v>2019</v>
      </c>
      <c r="D2012" s="89">
        <v>4</v>
      </c>
      <c r="E2012" s="91">
        <v>734</v>
      </c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</row>
    <row r="2013" spans="1:30" x14ac:dyDescent="0.2">
      <c r="A2013" s="89">
        <v>1281</v>
      </c>
      <c r="B2013" s="89" t="s">
        <v>656</v>
      </c>
      <c r="C2013" s="89">
        <v>2019</v>
      </c>
      <c r="D2013" s="89">
        <v>5</v>
      </c>
      <c r="E2013" s="91">
        <v>667</v>
      </c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</row>
    <row r="2014" spans="1:30" x14ac:dyDescent="0.2">
      <c r="A2014" s="89">
        <v>1281</v>
      </c>
      <c r="B2014" s="89" t="s">
        <v>656</v>
      </c>
      <c r="C2014" s="89">
        <v>2019</v>
      </c>
      <c r="D2014" s="89">
        <v>6</v>
      </c>
      <c r="E2014" s="91">
        <v>1032</v>
      </c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</row>
    <row r="2015" spans="1:30" x14ac:dyDescent="0.2">
      <c r="A2015" s="89">
        <v>1281</v>
      </c>
      <c r="B2015" s="89" t="s">
        <v>656</v>
      </c>
      <c r="C2015" s="89">
        <v>2019</v>
      </c>
      <c r="D2015" s="89">
        <v>7</v>
      </c>
      <c r="E2015" s="91">
        <v>1081</v>
      </c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</row>
    <row r="2016" spans="1:30" x14ac:dyDescent="0.2">
      <c r="A2016" s="89">
        <v>1281</v>
      </c>
      <c r="B2016" s="89" t="s">
        <v>656</v>
      </c>
      <c r="C2016" s="89">
        <v>2019</v>
      </c>
      <c r="D2016" s="89">
        <v>8</v>
      </c>
      <c r="E2016" s="91">
        <v>1170</v>
      </c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</row>
    <row r="2017" spans="1:30" x14ac:dyDescent="0.2">
      <c r="A2017" s="89">
        <v>1281</v>
      </c>
      <c r="B2017" s="89" t="s">
        <v>656</v>
      </c>
      <c r="C2017" s="89">
        <v>2019</v>
      </c>
      <c r="D2017" s="89">
        <v>9</v>
      </c>
      <c r="E2017" s="91">
        <v>768</v>
      </c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</row>
    <row r="2018" spans="1:30" x14ac:dyDescent="0.2">
      <c r="A2018" s="89">
        <v>1281</v>
      </c>
      <c r="B2018" s="89" t="s">
        <v>656</v>
      </c>
      <c r="C2018" s="89">
        <v>2019</v>
      </c>
      <c r="D2018" s="89">
        <v>10</v>
      </c>
      <c r="E2018" s="91">
        <v>566</v>
      </c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</row>
    <row r="2019" spans="1:30" x14ac:dyDescent="0.2">
      <c r="A2019" s="89">
        <v>1281</v>
      </c>
      <c r="B2019" s="89" t="s">
        <v>656</v>
      </c>
      <c r="C2019" s="89">
        <v>2019</v>
      </c>
      <c r="D2019" s="89">
        <v>11</v>
      </c>
      <c r="E2019" s="91">
        <v>778</v>
      </c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</row>
    <row r="2020" spans="1:30" x14ac:dyDescent="0.2">
      <c r="A2020" s="89">
        <v>1281</v>
      </c>
      <c r="B2020" s="89" t="s">
        <v>656</v>
      </c>
      <c r="C2020" s="89">
        <v>2019</v>
      </c>
      <c r="D2020" s="89">
        <v>12</v>
      </c>
      <c r="E2020" s="91">
        <v>699</v>
      </c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</row>
    <row r="2021" spans="1:30" x14ac:dyDescent="0.2">
      <c r="A2021" s="89">
        <v>1281</v>
      </c>
      <c r="B2021" s="89" t="s">
        <v>656</v>
      </c>
      <c r="C2021" s="89">
        <v>2020</v>
      </c>
      <c r="D2021" s="89">
        <v>1</v>
      </c>
      <c r="E2021" s="91">
        <v>1774</v>
      </c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</row>
    <row r="2022" spans="1:30" x14ac:dyDescent="0.2">
      <c r="A2022" s="89">
        <v>1281</v>
      </c>
      <c r="B2022" s="89" t="s">
        <v>656</v>
      </c>
      <c r="C2022" s="89">
        <v>2020</v>
      </c>
      <c r="D2022" s="89">
        <v>2</v>
      </c>
      <c r="E2022" s="91">
        <v>1631</v>
      </c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</row>
    <row r="2023" spans="1:30" x14ac:dyDescent="0.2">
      <c r="A2023" s="89">
        <v>1281</v>
      </c>
      <c r="B2023" s="89" t="s">
        <v>656</v>
      </c>
      <c r="C2023" s="89">
        <v>2020</v>
      </c>
      <c r="D2023" s="89">
        <v>3</v>
      </c>
      <c r="E2023" s="91">
        <v>2410</v>
      </c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</row>
    <row r="2024" spans="1:30" x14ac:dyDescent="0.2">
      <c r="A2024" s="89">
        <v>1281</v>
      </c>
      <c r="B2024" s="89" t="s">
        <v>656</v>
      </c>
      <c r="C2024" s="89">
        <v>2020</v>
      </c>
      <c r="D2024" s="89">
        <v>4</v>
      </c>
      <c r="E2024" s="91">
        <v>2717</v>
      </c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</row>
    <row r="2025" spans="1:30" x14ac:dyDescent="0.2">
      <c r="A2025" s="89">
        <v>1281</v>
      </c>
      <c r="B2025" s="89" t="s">
        <v>656</v>
      </c>
      <c r="C2025" s="89">
        <v>2020</v>
      </c>
      <c r="D2025" s="89">
        <v>5</v>
      </c>
      <c r="E2025" s="91">
        <v>1586</v>
      </c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</row>
    <row r="2026" spans="1:30" x14ac:dyDescent="0.2">
      <c r="A2026" s="89">
        <v>1281</v>
      </c>
      <c r="B2026" s="89" t="s">
        <v>656</v>
      </c>
      <c r="C2026" s="89">
        <v>2020</v>
      </c>
      <c r="D2026" s="89">
        <v>6</v>
      </c>
      <c r="E2026" s="91">
        <v>88</v>
      </c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</row>
    <row r="2027" spans="1:30" x14ac:dyDescent="0.2">
      <c r="A2027" s="89">
        <v>1282</v>
      </c>
      <c r="B2027" s="89" t="s">
        <v>171</v>
      </c>
      <c r="C2027" s="89">
        <v>2019</v>
      </c>
      <c r="D2027" s="89">
        <v>3</v>
      </c>
      <c r="E2027" s="91">
        <v>26799</v>
      </c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</row>
    <row r="2028" spans="1:30" x14ac:dyDescent="0.2">
      <c r="A2028" s="89">
        <v>1282</v>
      </c>
      <c r="B2028" s="89" t="s">
        <v>171</v>
      </c>
      <c r="C2028" s="89">
        <v>2019</v>
      </c>
      <c r="D2028" s="89">
        <v>4</v>
      </c>
      <c r="E2028" s="91">
        <v>29481</v>
      </c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</row>
    <row r="2029" spans="1:30" x14ac:dyDescent="0.2">
      <c r="A2029" s="89">
        <v>1282</v>
      </c>
      <c r="B2029" s="89" t="s">
        <v>171</v>
      </c>
      <c r="C2029" s="89">
        <v>2019</v>
      </c>
      <c r="D2029" s="89">
        <v>5</v>
      </c>
      <c r="E2029" s="91">
        <v>29111</v>
      </c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</row>
    <row r="2030" spans="1:30" x14ac:dyDescent="0.2">
      <c r="A2030" s="89">
        <v>1282</v>
      </c>
      <c r="B2030" s="89" t="s">
        <v>171</v>
      </c>
      <c r="C2030" s="89">
        <v>2019</v>
      </c>
      <c r="D2030" s="89">
        <v>6</v>
      </c>
      <c r="E2030" s="91">
        <v>23237</v>
      </c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</row>
    <row r="2031" spans="1:30" x14ac:dyDescent="0.2">
      <c r="A2031" s="89">
        <v>1282</v>
      </c>
      <c r="B2031" s="89" t="s">
        <v>171</v>
      </c>
      <c r="C2031" s="89">
        <v>2019</v>
      </c>
      <c r="D2031" s="89">
        <v>7</v>
      </c>
      <c r="E2031" s="91">
        <v>24628</v>
      </c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</row>
    <row r="2032" spans="1:30" x14ac:dyDescent="0.2">
      <c r="A2032" s="89">
        <v>1282</v>
      </c>
      <c r="B2032" s="89" t="s">
        <v>171</v>
      </c>
      <c r="C2032" s="89">
        <v>2019</v>
      </c>
      <c r="D2032" s="89">
        <v>8</v>
      </c>
      <c r="E2032" s="91">
        <v>63353</v>
      </c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</row>
    <row r="2033" spans="1:30" x14ac:dyDescent="0.2">
      <c r="A2033" s="89">
        <v>1282</v>
      </c>
      <c r="B2033" s="89" t="s">
        <v>171</v>
      </c>
      <c r="C2033" s="89">
        <v>2019</v>
      </c>
      <c r="D2033" s="89">
        <v>9</v>
      </c>
      <c r="E2033" s="91">
        <v>96125</v>
      </c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</row>
    <row r="2034" spans="1:30" x14ac:dyDescent="0.2">
      <c r="A2034" s="89">
        <v>1282</v>
      </c>
      <c r="B2034" s="89" t="s">
        <v>171</v>
      </c>
      <c r="C2034" s="89">
        <v>2019</v>
      </c>
      <c r="D2034" s="89">
        <v>10</v>
      </c>
      <c r="E2034" s="91">
        <v>97118</v>
      </c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</row>
    <row r="2035" spans="1:30" x14ac:dyDescent="0.2">
      <c r="A2035" s="89">
        <v>1282</v>
      </c>
      <c r="B2035" s="89" t="s">
        <v>171</v>
      </c>
      <c r="C2035" s="89">
        <v>2019</v>
      </c>
      <c r="D2035" s="89">
        <v>11</v>
      </c>
      <c r="E2035" s="91">
        <v>95734</v>
      </c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</row>
    <row r="2036" spans="1:30" x14ac:dyDescent="0.2">
      <c r="A2036" s="89">
        <v>1282</v>
      </c>
      <c r="B2036" s="89" t="s">
        <v>171</v>
      </c>
      <c r="C2036" s="89">
        <v>2019</v>
      </c>
      <c r="D2036" s="89">
        <v>12</v>
      </c>
      <c r="E2036" s="91">
        <v>109116</v>
      </c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</row>
    <row r="2037" spans="1:30" x14ac:dyDescent="0.2">
      <c r="A2037" s="89">
        <v>1282</v>
      </c>
      <c r="B2037" s="89" t="s">
        <v>171</v>
      </c>
      <c r="C2037" s="89">
        <v>2020</v>
      </c>
      <c r="D2037" s="89">
        <v>1</v>
      </c>
      <c r="E2037" s="91">
        <v>100407</v>
      </c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</row>
    <row r="2038" spans="1:30" x14ac:dyDescent="0.2">
      <c r="A2038" s="89">
        <v>1282</v>
      </c>
      <c r="B2038" s="89" t="s">
        <v>171</v>
      </c>
      <c r="C2038" s="89">
        <v>2020</v>
      </c>
      <c r="D2038" s="89">
        <v>2</v>
      </c>
      <c r="E2038" s="91">
        <v>81480</v>
      </c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</row>
    <row r="2039" spans="1:30" x14ac:dyDescent="0.2">
      <c r="A2039" s="89">
        <v>1282</v>
      </c>
      <c r="B2039" s="89" t="s">
        <v>171</v>
      </c>
      <c r="C2039" s="89">
        <v>2020</v>
      </c>
      <c r="D2039" s="89">
        <v>3</v>
      </c>
      <c r="E2039" s="91">
        <v>60560</v>
      </c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</row>
    <row r="2040" spans="1:30" x14ac:dyDescent="0.2">
      <c r="A2040" s="89">
        <v>1282</v>
      </c>
      <c r="B2040" s="89" t="s">
        <v>171</v>
      </c>
      <c r="C2040" s="89">
        <v>2020</v>
      </c>
      <c r="D2040" s="89">
        <v>4</v>
      </c>
      <c r="E2040" s="91">
        <v>42466</v>
      </c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</row>
    <row r="2041" spans="1:30" x14ac:dyDescent="0.2">
      <c r="A2041" s="89">
        <v>1282</v>
      </c>
      <c r="B2041" s="89" t="s">
        <v>171</v>
      </c>
      <c r="C2041" s="89">
        <v>2020</v>
      </c>
      <c r="D2041" s="89">
        <v>5</v>
      </c>
      <c r="E2041" s="91">
        <v>56559</v>
      </c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</row>
    <row r="2042" spans="1:30" x14ac:dyDescent="0.2">
      <c r="A2042" s="89">
        <v>1282</v>
      </c>
      <c r="B2042" s="89" t="s">
        <v>171</v>
      </c>
      <c r="C2042" s="89">
        <v>2020</v>
      </c>
      <c r="D2042" s="89">
        <v>6</v>
      </c>
      <c r="E2042" s="91">
        <v>3222</v>
      </c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</row>
    <row r="2043" spans="1:30" x14ac:dyDescent="0.2">
      <c r="A2043" s="89">
        <v>1283</v>
      </c>
      <c r="B2043" s="89" t="s">
        <v>237</v>
      </c>
      <c r="C2043" s="89">
        <v>2019</v>
      </c>
      <c r="D2043" s="89">
        <v>3</v>
      </c>
      <c r="E2043" s="91">
        <v>1</v>
      </c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</row>
    <row r="2044" spans="1:30" x14ac:dyDescent="0.2">
      <c r="A2044" s="89">
        <v>1283</v>
      </c>
      <c r="B2044" s="89" t="s">
        <v>237</v>
      </c>
      <c r="C2044" s="89">
        <v>2019</v>
      </c>
      <c r="D2044" s="89">
        <v>4</v>
      </c>
      <c r="E2044" s="91">
        <v>2</v>
      </c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</row>
    <row r="2045" spans="1:30" x14ac:dyDescent="0.2">
      <c r="A2045" s="89">
        <v>1283</v>
      </c>
      <c r="B2045" s="89" t="s">
        <v>237</v>
      </c>
      <c r="C2045" s="89">
        <v>2019</v>
      </c>
      <c r="D2045" s="89">
        <v>5</v>
      </c>
      <c r="E2045" s="91">
        <v>1</v>
      </c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</row>
    <row r="2046" spans="1:30" x14ac:dyDescent="0.2">
      <c r="A2046" s="89">
        <v>1283</v>
      </c>
      <c r="B2046" s="89" t="s">
        <v>237</v>
      </c>
      <c r="C2046" s="89">
        <v>2019</v>
      </c>
      <c r="D2046" s="89">
        <v>6</v>
      </c>
      <c r="E2046" s="91">
        <v>1</v>
      </c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</row>
    <row r="2047" spans="1:30" x14ac:dyDescent="0.2">
      <c r="A2047" s="89">
        <v>1283</v>
      </c>
      <c r="B2047" s="89" t="s">
        <v>237</v>
      </c>
      <c r="C2047" s="89">
        <v>2019</v>
      </c>
      <c r="D2047" s="89">
        <v>8</v>
      </c>
      <c r="E2047" s="91">
        <v>1</v>
      </c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</row>
    <row r="2048" spans="1:30" x14ac:dyDescent="0.2">
      <c r="A2048" s="89">
        <v>1283</v>
      </c>
      <c r="B2048" s="89" t="s">
        <v>237</v>
      </c>
      <c r="C2048" s="89">
        <v>2019</v>
      </c>
      <c r="D2048" s="89">
        <v>10</v>
      </c>
      <c r="E2048" s="91">
        <v>1</v>
      </c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</row>
    <row r="2049" spans="1:30" x14ac:dyDescent="0.2">
      <c r="A2049" s="89">
        <v>1283</v>
      </c>
      <c r="B2049" s="89" t="s">
        <v>237</v>
      </c>
      <c r="C2049" s="89">
        <v>2019</v>
      </c>
      <c r="D2049" s="89">
        <v>12</v>
      </c>
      <c r="E2049" s="91">
        <v>3</v>
      </c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</row>
    <row r="2050" spans="1:30" x14ac:dyDescent="0.2">
      <c r="A2050" s="89">
        <v>1283</v>
      </c>
      <c r="B2050" s="89" t="s">
        <v>237</v>
      </c>
      <c r="C2050" s="89">
        <v>2020</v>
      </c>
      <c r="D2050" s="89">
        <v>1</v>
      </c>
      <c r="E2050" s="91">
        <v>1</v>
      </c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</row>
    <row r="2051" spans="1:30" x14ac:dyDescent="0.2">
      <c r="A2051" s="89">
        <v>1283</v>
      </c>
      <c r="B2051" s="89" t="s">
        <v>237</v>
      </c>
      <c r="C2051" s="89">
        <v>2020</v>
      </c>
      <c r="D2051" s="89">
        <v>2</v>
      </c>
      <c r="E2051" s="91">
        <v>2</v>
      </c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</row>
    <row r="2052" spans="1:30" x14ac:dyDescent="0.2">
      <c r="A2052" s="89">
        <v>1283</v>
      </c>
      <c r="B2052" s="89" t="s">
        <v>237</v>
      </c>
      <c r="C2052" s="89">
        <v>2020</v>
      </c>
      <c r="D2052" s="89">
        <v>3</v>
      </c>
      <c r="E2052" s="91">
        <v>3</v>
      </c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</row>
    <row r="2053" spans="1:30" x14ac:dyDescent="0.2">
      <c r="A2053" s="89">
        <v>1283</v>
      </c>
      <c r="B2053" s="89" t="s">
        <v>237</v>
      </c>
      <c r="C2053" s="89">
        <v>2020</v>
      </c>
      <c r="D2053" s="89">
        <v>4</v>
      </c>
      <c r="E2053" s="91">
        <v>1</v>
      </c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</row>
    <row r="2054" spans="1:30" x14ac:dyDescent="0.2">
      <c r="A2054" s="89">
        <v>1283</v>
      </c>
      <c r="B2054" s="89" t="s">
        <v>237</v>
      </c>
      <c r="C2054" s="89">
        <v>2020</v>
      </c>
      <c r="D2054" s="89">
        <v>5</v>
      </c>
      <c r="E2054" s="91">
        <v>1</v>
      </c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</row>
    <row r="2055" spans="1:30" x14ac:dyDescent="0.2">
      <c r="A2055" s="89">
        <v>1284</v>
      </c>
      <c r="B2055" s="89" t="s">
        <v>65</v>
      </c>
      <c r="C2055" s="89">
        <v>2019</v>
      </c>
      <c r="D2055" s="89">
        <v>3</v>
      </c>
      <c r="E2055" s="91">
        <v>1</v>
      </c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</row>
    <row r="2056" spans="1:30" x14ac:dyDescent="0.2">
      <c r="A2056" s="89">
        <v>1284</v>
      </c>
      <c r="B2056" s="89" t="s">
        <v>65</v>
      </c>
      <c r="C2056" s="89">
        <v>2019</v>
      </c>
      <c r="D2056" s="89">
        <v>4</v>
      </c>
      <c r="E2056" s="91">
        <v>9</v>
      </c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</row>
    <row r="2057" spans="1:30" x14ac:dyDescent="0.2">
      <c r="A2057" s="89">
        <v>1284</v>
      </c>
      <c r="B2057" s="89" t="s">
        <v>65</v>
      </c>
      <c r="C2057" s="89">
        <v>2019</v>
      </c>
      <c r="D2057" s="89">
        <v>6</v>
      </c>
      <c r="E2057" s="91">
        <v>3</v>
      </c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</row>
    <row r="2058" spans="1:30" x14ac:dyDescent="0.2">
      <c r="A2058" s="89">
        <v>1284</v>
      </c>
      <c r="B2058" s="89" t="s">
        <v>65</v>
      </c>
      <c r="C2058" s="89">
        <v>2019</v>
      </c>
      <c r="D2058" s="89">
        <v>7</v>
      </c>
      <c r="E2058" s="91">
        <v>1</v>
      </c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</row>
    <row r="2059" spans="1:30" x14ac:dyDescent="0.2">
      <c r="A2059" s="89">
        <v>1284</v>
      </c>
      <c r="B2059" s="89" t="s">
        <v>65</v>
      </c>
      <c r="C2059" s="89">
        <v>2019</v>
      </c>
      <c r="D2059" s="89">
        <v>8</v>
      </c>
      <c r="E2059" s="91">
        <v>1</v>
      </c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</row>
    <row r="2060" spans="1:30" x14ac:dyDescent="0.2">
      <c r="A2060" s="89">
        <v>1284</v>
      </c>
      <c r="B2060" s="89" t="s">
        <v>65</v>
      </c>
      <c r="C2060" s="89">
        <v>2019</v>
      </c>
      <c r="D2060" s="89">
        <v>9</v>
      </c>
      <c r="E2060" s="91">
        <v>4</v>
      </c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</row>
    <row r="2061" spans="1:30" x14ac:dyDescent="0.2">
      <c r="A2061" s="89">
        <v>1284</v>
      </c>
      <c r="B2061" s="89" t="s">
        <v>65</v>
      </c>
      <c r="C2061" s="89">
        <v>2019</v>
      </c>
      <c r="D2061" s="89">
        <v>10</v>
      </c>
      <c r="E2061" s="91">
        <v>10</v>
      </c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</row>
    <row r="2062" spans="1:30" x14ac:dyDescent="0.2">
      <c r="A2062" s="89">
        <v>1284</v>
      </c>
      <c r="B2062" s="89" t="s">
        <v>65</v>
      </c>
      <c r="C2062" s="89">
        <v>2019</v>
      </c>
      <c r="D2062" s="89">
        <v>11</v>
      </c>
      <c r="E2062" s="91">
        <v>3</v>
      </c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</row>
    <row r="2063" spans="1:30" x14ac:dyDescent="0.2">
      <c r="A2063" s="89">
        <v>1284</v>
      </c>
      <c r="B2063" s="89" t="s">
        <v>65</v>
      </c>
      <c r="C2063" s="89">
        <v>2020</v>
      </c>
      <c r="D2063" s="89">
        <v>1</v>
      </c>
      <c r="E2063" s="91">
        <v>1</v>
      </c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</row>
    <row r="2064" spans="1:30" x14ac:dyDescent="0.2">
      <c r="A2064" s="89">
        <v>1284</v>
      </c>
      <c r="B2064" s="89" t="s">
        <v>65</v>
      </c>
      <c r="C2064" s="89">
        <v>2020</v>
      </c>
      <c r="D2064" s="89">
        <v>3</v>
      </c>
      <c r="E2064" s="91">
        <v>2</v>
      </c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</row>
    <row r="2065" spans="1:30" x14ac:dyDescent="0.2">
      <c r="A2065" s="89">
        <v>1284</v>
      </c>
      <c r="B2065" s="89" t="s">
        <v>65</v>
      </c>
      <c r="C2065" s="89">
        <v>2020</v>
      </c>
      <c r="D2065" s="89">
        <v>4</v>
      </c>
      <c r="E2065" s="91">
        <v>6</v>
      </c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</row>
    <row r="2066" spans="1:30" x14ac:dyDescent="0.2">
      <c r="A2066" s="89">
        <v>1284</v>
      </c>
      <c r="B2066" s="89" t="s">
        <v>65</v>
      </c>
      <c r="C2066" s="89">
        <v>2020</v>
      </c>
      <c r="D2066" s="89">
        <v>5</v>
      </c>
      <c r="E2066" s="91">
        <v>2</v>
      </c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</row>
    <row r="2067" spans="1:30" x14ac:dyDescent="0.2">
      <c r="A2067" s="89">
        <v>1285</v>
      </c>
      <c r="B2067" s="89" t="s">
        <v>34</v>
      </c>
      <c r="C2067" s="89">
        <v>2019</v>
      </c>
      <c r="D2067" s="89">
        <v>3</v>
      </c>
      <c r="E2067" s="91">
        <v>4</v>
      </c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</row>
    <row r="2068" spans="1:30" x14ac:dyDescent="0.2">
      <c r="A2068" s="89">
        <v>1285</v>
      </c>
      <c r="B2068" s="89" t="s">
        <v>34</v>
      </c>
      <c r="C2068" s="89">
        <v>2019</v>
      </c>
      <c r="D2068" s="89">
        <v>6</v>
      </c>
      <c r="E2068" s="91">
        <v>1</v>
      </c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</row>
    <row r="2069" spans="1:30" x14ac:dyDescent="0.2">
      <c r="A2069" s="89">
        <v>1285</v>
      </c>
      <c r="B2069" s="89" t="s">
        <v>34</v>
      </c>
      <c r="C2069" s="89">
        <v>2019</v>
      </c>
      <c r="D2069" s="89">
        <v>7</v>
      </c>
      <c r="E2069" s="91">
        <v>1</v>
      </c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</row>
    <row r="2070" spans="1:30" x14ac:dyDescent="0.2">
      <c r="A2070" s="89">
        <v>1285</v>
      </c>
      <c r="B2070" s="89" t="s">
        <v>34</v>
      </c>
      <c r="C2070" s="89">
        <v>2019</v>
      </c>
      <c r="D2070" s="89">
        <v>10</v>
      </c>
      <c r="E2070" s="91">
        <v>1</v>
      </c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</row>
    <row r="2071" spans="1:30" x14ac:dyDescent="0.2">
      <c r="A2071" s="89">
        <v>1285</v>
      </c>
      <c r="B2071" s="89" t="s">
        <v>34</v>
      </c>
      <c r="C2071" s="89">
        <v>2019</v>
      </c>
      <c r="D2071" s="89">
        <v>12</v>
      </c>
      <c r="E2071" s="91">
        <v>5</v>
      </c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</row>
    <row r="2072" spans="1:30" x14ac:dyDescent="0.2">
      <c r="A2072" s="89">
        <v>1285</v>
      </c>
      <c r="B2072" s="89" t="s">
        <v>34</v>
      </c>
      <c r="C2072" s="89">
        <v>2020</v>
      </c>
      <c r="D2072" s="89">
        <v>1</v>
      </c>
      <c r="E2072" s="91">
        <v>1</v>
      </c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</row>
    <row r="2073" spans="1:30" x14ac:dyDescent="0.2">
      <c r="A2073" s="89">
        <v>1285</v>
      </c>
      <c r="B2073" s="89" t="s">
        <v>34</v>
      </c>
      <c r="C2073" s="89">
        <v>2020</v>
      </c>
      <c r="D2073" s="89">
        <v>2</v>
      </c>
      <c r="E2073" s="91">
        <v>2</v>
      </c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</row>
    <row r="2074" spans="1:30" x14ac:dyDescent="0.2">
      <c r="A2074" s="89">
        <v>1285</v>
      </c>
      <c r="B2074" s="89" t="s">
        <v>34</v>
      </c>
      <c r="C2074" s="89">
        <v>2020</v>
      </c>
      <c r="D2074" s="89">
        <v>5</v>
      </c>
      <c r="E2074" s="91">
        <v>11</v>
      </c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</row>
    <row r="2075" spans="1:30" x14ac:dyDescent="0.2">
      <c r="A2075" s="89">
        <v>1285</v>
      </c>
      <c r="B2075" s="89" t="s">
        <v>34</v>
      </c>
      <c r="C2075" s="89">
        <v>2020</v>
      </c>
      <c r="D2075" s="89">
        <v>6</v>
      </c>
      <c r="E2075" s="91">
        <v>2</v>
      </c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</row>
    <row r="2076" spans="1:30" x14ac:dyDescent="0.2">
      <c r="A2076" s="89">
        <v>1286</v>
      </c>
      <c r="B2076" s="89" t="s">
        <v>174</v>
      </c>
      <c r="C2076" s="89">
        <v>2019</v>
      </c>
      <c r="D2076" s="89">
        <v>3</v>
      </c>
      <c r="E2076" s="91">
        <v>998421</v>
      </c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</row>
    <row r="2077" spans="1:30" x14ac:dyDescent="0.2">
      <c r="A2077" s="89">
        <v>1286</v>
      </c>
      <c r="B2077" s="89" t="s">
        <v>174</v>
      </c>
      <c r="C2077" s="89">
        <v>2019</v>
      </c>
      <c r="D2077" s="89">
        <v>4</v>
      </c>
      <c r="E2077" s="91">
        <v>1217862</v>
      </c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</row>
    <row r="2078" spans="1:30" x14ac:dyDescent="0.2">
      <c r="A2078" s="89">
        <v>1286</v>
      </c>
      <c r="B2078" s="89" t="s">
        <v>174</v>
      </c>
      <c r="C2078" s="89">
        <v>2019</v>
      </c>
      <c r="D2078" s="89">
        <v>5</v>
      </c>
      <c r="E2078" s="91">
        <v>1263610</v>
      </c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</row>
    <row r="2079" spans="1:30" x14ac:dyDescent="0.2">
      <c r="A2079" s="89">
        <v>1286</v>
      </c>
      <c r="B2079" s="89" t="s">
        <v>174</v>
      </c>
      <c r="C2079" s="89">
        <v>2019</v>
      </c>
      <c r="D2079" s="89">
        <v>6</v>
      </c>
      <c r="E2079" s="91">
        <v>1339714</v>
      </c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</row>
    <row r="2080" spans="1:30" x14ac:dyDescent="0.2">
      <c r="A2080" s="89">
        <v>1286</v>
      </c>
      <c r="B2080" s="89" t="s">
        <v>174</v>
      </c>
      <c r="C2080" s="89">
        <v>2019</v>
      </c>
      <c r="D2080" s="89">
        <v>7</v>
      </c>
      <c r="E2080" s="91">
        <v>1634672</v>
      </c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</row>
    <row r="2081" spans="1:30" x14ac:dyDescent="0.2">
      <c r="A2081" s="89">
        <v>1286</v>
      </c>
      <c r="B2081" s="89" t="s">
        <v>174</v>
      </c>
      <c r="C2081" s="89">
        <v>2019</v>
      </c>
      <c r="D2081" s="89">
        <v>8</v>
      </c>
      <c r="E2081" s="91">
        <v>1618137</v>
      </c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</row>
    <row r="2082" spans="1:30" x14ac:dyDescent="0.2">
      <c r="A2082" s="89">
        <v>1286</v>
      </c>
      <c r="B2082" s="89" t="s">
        <v>174</v>
      </c>
      <c r="C2082" s="89">
        <v>2019</v>
      </c>
      <c r="D2082" s="89">
        <v>9</v>
      </c>
      <c r="E2082" s="91">
        <v>1483394</v>
      </c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</row>
    <row r="2083" spans="1:30" x14ac:dyDescent="0.2">
      <c r="A2083" s="89">
        <v>1286</v>
      </c>
      <c r="B2083" s="89" t="s">
        <v>174</v>
      </c>
      <c r="C2083" s="89">
        <v>2019</v>
      </c>
      <c r="D2083" s="89">
        <v>10</v>
      </c>
      <c r="E2083" s="91">
        <v>1690923</v>
      </c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</row>
    <row r="2084" spans="1:30" x14ac:dyDescent="0.2">
      <c r="A2084" s="89">
        <v>1286</v>
      </c>
      <c r="B2084" s="89" t="s">
        <v>174</v>
      </c>
      <c r="C2084" s="89">
        <v>2019</v>
      </c>
      <c r="D2084" s="89">
        <v>11</v>
      </c>
      <c r="E2084" s="91">
        <v>1614240</v>
      </c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</row>
    <row r="2085" spans="1:30" x14ac:dyDescent="0.2">
      <c r="A2085" s="89">
        <v>1286</v>
      </c>
      <c r="B2085" s="89" t="s">
        <v>174</v>
      </c>
      <c r="C2085" s="89">
        <v>2019</v>
      </c>
      <c r="D2085" s="89">
        <v>12</v>
      </c>
      <c r="E2085" s="91">
        <v>1468913</v>
      </c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</row>
    <row r="2086" spans="1:30" x14ac:dyDescent="0.2">
      <c r="A2086" s="89">
        <v>1286</v>
      </c>
      <c r="B2086" s="89" t="s">
        <v>174</v>
      </c>
      <c r="C2086" s="89">
        <v>2020</v>
      </c>
      <c r="D2086" s="89">
        <v>1</v>
      </c>
      <c r="E2086" s="91">
        <v>2553741</v>
      </c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</row>
    <row r="2087" spans="1:30" x14ac:dyDescent="0.2">
      <c r="A2087" s="89">
        <v>1286</v>
      </c>
      <c r="B2087" s="89" t="s">
        <v>174</v>
      </c>
      <c r="C2087" s="89">
        <v>2020</v>
      </c>
      <c r="D2087" s="89">
        <v>2</v>
      </c>
      <c r="E2087" s="91">
        <v>2282969</v>
      </c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</row>
    <row r="2088" spans="1:30" x14ac:dyDescent="0.2">
      <c r="A2088" s="89">
        <v>1286</v>
      </c>
      <c r="B2088" s="89" t="s">
        <v>174</v>
      </c>
      <c r="C2088" s="89">
        <v>2020</v>
      </c>
      <c r="D2088" s="89">
        <v>3</v>
      </c>
      <c r="E2088" s="91">
        <v>2235707</v>
      </c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</row>
    <row r="2089" spans="1:30" x14ac:dyDescent="0.2">
      <c r="A2089" s="89">
        <v>1286</v>
      </c>
      <c r="B2089" s="89" t="s">
        <v>174</v>
      </c>
      <c r="C2089" s="89">
        <v>2020</v>
      </c>
      <c r="D2089" s="89">
        <v>4</v>
      </c>
      <c r="E2089" s="91">
        <v>2282280</v>
      </c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</row>
    <row r="2090" spans="1:30" x14ac:dyDescent="0.2">
      <c r="A2090" s="89">
        <v>1286</v>
      </c>
      <c r="B2090" s="89" t="s">
        <v>174</v>
      </c>
      <c r="C2090" s="89">
        <v>2020</v>
      </c>
      <c r="D2090" s="89">
        <v>5</v>
      </c>
      <c r="E2090" s="91">
        <v>1296210</v>
      </c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</row>
    <row r="2091" spans="1:30" x14ac:dyDescent="0.2">
      <c r="A2091" s="89">
        <v>1286</v>
      </c>
      <c r="B2091" s="89" t="s">
        <v>174</v>
      </c>
      <c r="C2091" s="89">
        <v>2020</v>
      </c>
      <c r="D2091" s="89">
        <v>6</v>
      </c>
      <c r="E2091" s="91">
        <v>84588</v>
      </c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</row>
    <row r="2092" spans="1:30" x14ac:dyDescent="0.2">
      <c r="A2092" s="89">
        <v>1287</v>
      </c>
      <c r="B2092" s="89" t="s">
        <v>41</v>
      </c>
      <c r="C2092" s="89">
        <v>2019</v>
      </c>
      <c r="D2092" s="89">
        <v>3</v>
      </c>
      <c r="E2092" s="91">
        <v>194459</v>
      </c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</row>
    <row r="2093" spans="1:30" x14ac:dyDescent="0.2">
      <c r="A2093" s="89">
        <v>1287</v>
      </c>
      <c r="B2093" s="89" t="s">
        <v>41</v>
      </c>
      <c r="C2093" s="89">
        <v>2019</v>
      </c>
      <c r="D2093" s="89">
        <v>4</v>
      </c>
      <c r="E2093" s="91">
        <v>177365</v>
      </c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</row>
    <row r="2094" spans="1:30" x14ac:dyDescent="0.2">
      <c r="A2094" s="89">
        <v>1287</v>
      </c>
      <c r="B2094" s="89" t="s">
        <v>41</v>
      </c>
      <c r="C2094" s="89">
        <v>2019</v>
      </c>
      <c r="D2094" s="89">
        <v>5</v>
      </c>
      <c r="E2094" s="91">
        <v>264016</v>
      </c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</row>
    <row r="2095" spans="1:30" x14ac:dyDescent="0.2">
      <c r="A2095" s="89">
        <v>1287</v>
      </c>
      <c r="B2095" s="89" t="s">
        <v>41</v>
      </c>
      <c r="C2095" s="89">
        <v>2019</v>
      </c>
      <c r="D2095" s="89">
        <v>6</v>
      </c>
      <c r="E2095" s="91">
        <v>224305</v>
      </c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</row>
    <row r="2096" spans="1:30" x14ac:dyDescent="0.2">
      <c r="A2096" s="89">
        <v>1287</v>
      </c>
      <c r="B2096" s="89" t="s">
        <v>41</v>
      </c>
      <c r="C2096" s="89">
        <v>2019</v>
      </c>
      <c r="D2096" s="89">
        <v>7</v>
      </c>
      <c r="E2096" s="91">
        <v>259115</v>
      </c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</row>
    <row r="2097" spans="1:30" x14ac:dyDescent="0.2">
      <c r="A2097" s="89">
        <v>1287</v>
      </c>
      <c r="B2097" s="89" t="s">
        <v>41</v>
      </c>
      <c r="C2097" s="89">
        <v>2019</v>
      </c>
      <c r="D2097" s="89">
        <v>8</v>
      </c>
      <c r="E2097" s="91">
        <v>242485</v>
      </c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</row>
    <row r="2098" spans="1:30" x14ac:dyDescent="0.2">
      <c r="A2098" s="89">
        <v>1287</v>
      </c>
      <c r="B2098" s="89" t="s">
        <v>41</v>
      </c>
      <c r="C2098" s="89">
        <v>2019</v>
      </c>
      <c r="D2098" s="89">
        <v>9</v>
      </c>
      <c r="E2098" s="91">
        <v>208998</v>
      </c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</row>
    <row r="2099" spans="1:30" x14ac:dyDescent="0.2">
      <c r="A2099" s="89">
        <v>1287</v>
      </c>
      <c r="B2099" s="89" t="s">
        <v>41</v>
      </c>
      <c r="C2099" s="89">
        <v>2019</v>
      </c>
      <c r="D2099" s="89">
        <v>10</v>
      </c>
      <c r="E2099" s="91">
        <v>185269</v>
      </c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</row>
    <row r="2100" spans="1:30" x14ac:dyDescent="0.2">
      <c r="A2100" s="89">
        <v>1287</v>
      </c>
      <c r="B2100" s="89" t="s">
        <v>41</v>
      </c>
      <c r="C2100" s="89">
        <v>2019</v>
      </c>
      <c r="D2100" s="89">
        <v>11</v>
      </c>
      <c r="E2100" s="91">
        <v>232668</v>
      </c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</row>
    <row r="2101" spans="1:30" x14ac:dyDescent="0.2">
      <c r="A2101" s="89">
        <v>1287</v>
      </c>
      <c r="B2101" s="89" t="s">
        <v>41</v>
      </c>
      <c r="C2101" s="89">
        <v>2019</v>
      </c>
      <c r="D2101" s="89">
        <v>12</v>
      </c>
      <c r="E2101" s="91">
        <v>155649</v>
      </c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</row>
    <row r="2102" spans="1:30" x14ac:dyDescent="0.2">
      <c r="A2102" s="89">
        <v>1287</v>
      </c>
      <c r="B2102" s="89" t="s">
        <v>41</v>
      </c>
      <c r="C2102" s="89">
        <v>2020</v>
      </c>
      <c r="D2102" s="89">
        <v>1</v>
      </c>
      <c r="E2102" s="91">
        <v>226869</v>
      </c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</row>
    <row r="2103" spans="1:30" x14ac:dyDescent="0.2">
      <c r="A2103" s="89">
        <v>1287</v>
      </c>
      <c r="B2103" s="89" t="s">
        <v>41</v>
      </c>
      <c r="C2103" s="89">
        <v>2020</v>
      </c>
      <c r="D2103" s="89">
        <v>2</v>
      </c>
      <c r="E2103" s="91">
        <v>255227</v>
      </c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</row>
    <row r="2104" spans="1:30" x14ac:dyDescent="0.2">
      <c r="A2104" s="89">
        <v>1287</v>
      </c>
      <c r="B2104" s="89" t="s">
        <v>41</v>
      </c>
      <c r="C2104" s="89">
        <v>2020</v>
      </c>
      <c r="D2104" s="89">
        <v>3</v>
      </c>
      <c r="E2104" s="91">
        <v>207812</v>
      </c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</row>
    <row r="2105" spans="1:30" x14ac:dyDescent="0.2">
      <c r="A2105" s="89">
        <v>1287</v>
      </c>
      <c r="B2105" s="89" t="s">
        <v>41</v>
      </c>
      <c r="C2105" s="89">
        <v>2020</v>
      </c>
      <c r="D2105" s="89">
        <v>4</v>
      </c>
      <c r="E2105" s="91">
        <v>389795</v>
      </c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</row>
    <row r="2106" spans="1:30" x14ac:dyDescent="0.2">
      <c r="A2106" s="89">
        <v>1287</v>
      </c>
      <c r="B2106" s="89" t="s">
        <v>41</v>
      </c>
      <c r="C2106" s="89">
        <v>2020</v>
      </c>
      <c r="D2106" s="89">
        <v>5</v>
      </c>
      <c r="E2106" s="91">
        <v>516477</v>
      </c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</row>
    <row r="2107" spans="1:30" x14ac:dyDescent="0.2">
      <c r="A2107" s="89">
        <v>1287</v>
      </c>
      <c r="B2107" s="89" t="s">
        <v>41</v>
      </c>
      <c r="C2107" s="89">
        <v>2020</v>
      </c>
      <c r="D2107" s="89">
        <v>6</v>
      </c>
      <c r="E2107" s="91">
        <v>22271</v>
      </c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</row>
    <row r="2108" spans="1:30" x14ac:dyDescent="0.2">
      <c r="A2108" s="89">
        <v>1288</v>
      </c>
      <c r="B2108" s="89" t="s">
        <v>436</v>
      </c>
      <c r="C2108" s="89">
        <v>2019</v>
      </c>
      <c r="D2108" s="89">
        <v>3</v>
      </c>
      <c r="E2108" s="91">
        <v>2668</v>
      </c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</row>
    <row r="2109" spans="1:30" x14ac:dyDescent="0.2">
      <c r="A2109" s="89">
        <v>1288</v>
      </c>
      <c r="B2109" s="89" t="s">
        <v>436</v>
      </c>
      <c r="C2109" s="89">
        <v>2019</v>
      </c>
      <c r="D2109" s="89">
        <v>4</v>
      </c>
      <c r="E2109" s="91">
        <v>2674</v>
      </c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</row>
    <row r="2110" spans="1:30" x14ac:dyDescent="0.2">
      <c r="A2110" s="89">
        <v>1288</v>
      </c>
      <c r="B2110" s="89" t="s">
        <v>436</v>
      </c>
      <c r="C2110" s="89">
        <v>2019</v>
      </c>
      <c r="D2110" s="89">
        <v>5</v>
      </c>
      <c r="E2110" s="91">
        <v>1159</v>
      </c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</row>
    <row r="2111" spans="1:30" x14ac:dyDescent="0.2">
      <c r="A2111" s="89">
        <v>1288</v>
      </c>
      <c r="B2111" s="89" t="s">
        <v>436</v>
      </c>
      <c r="C2111" s="89">
        <v>2019</v>
      </c>
      <c r="D2111" s="89">
        <v>6</v>
      </c>
      <c r="E2111" s="91">
        <v>63</v>
      </c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</row>
    <row r="2112" spans="1:30" x14ac:dyDescent="0.2">
      <c r="A2112" s="89">
        <v>1288</v>
      </c>
      <c r="B2112" s="89" t="s">
        <v>436</v>
      </c>
      <c r="C2112" s="89">
        <v>2019</v>
      </c>
      <c r="D2112" s="89">
        <v>7</v>
      </c>
      <c r="E2112" s="91">
        <v>154</v>
      </c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</row>
    <row r="2113" spans="1:30" x14ac:dyDescent="0.2">
      <c r="A2113" s="89">
        <v>1288</v>
      </c>
      <c r="B2113" s="89" t="s">
        <v>436</v>
      </c>
      <c r="C2113" s="89">
        <v>2019</v>
      </c>
      <c r="D2113" s="89">
        <v>8</v>
      </c>
      <c r="E2113" s="91">
        <v>39</v>
      </c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</row>
    <row r="2114" spans="1:30" x14ac:dyDescent="0.2">
      <c r="A2114" s="89">
        <v>1288</v>
      </c>
      <c r="B2114" s="89" t="s">
        <v>436</v>
      </c>
      <c r="C2114" s="89">
        <v>2019</v>
      </c>
      <c r="D2114" s="89">
        <v>9</v>
      </c>
      <c r="E2114" s="91">
        <v>15</v>
      </c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</row>
    <row r="2115" spans="1:30" x14ac:dyDescent="0.2">
      <c r="A2115" s="89">
        <v>1288</v>
      </c>
      <c r="B2115" s="89" t="s">
        <v>436</v>
      </c>
      <c r="C2115" s="89">
        <v>2019</v>
      </c>
      <c r="D2115" s="89">
        <v>10</v>
      </c>
      <c r="E2115" s="91">
        <v>16</v>
      </c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</row>
    <row r="2116" spans="1:30" x14ac:dyDescent="0.2">
      <c r="A2116" s="89">
        <v>1288</v>
      </c>
      <c r="B2116" s="89" t="s">
        <v>436</v>
      </c>
      <c r="C2116" s="89">
        <v>2019</v>
      </c>
      <c r="D2116" s="89">
        <v>11</v>
      </c>
      <c r="E2116" s="91">
        <v>22</v>
      </c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</row>
    <row r="2117" spans="1:30" x14ac:dyDescent="0.2">
      <c r="A2117" s="89">
        <v>1288</v>
      </c>
      <c r="B2117" s="89" t="s">
        <v>436</v>
      </c>
      <c r="C2117" s="89">
        <v>2019</v>
      </c>
      <c r="D2117" s="89">
        <v>12</v>
      </c>
      <c r="E2117" s="91">
        <v>14</v>
      </c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</row>
    <row r="2118" spans="1:30" x14ac:dyDescent="0.2">
      <c r="A2118" s="89">
        <v>1288</v>
      </c>
      <c r="B2118" s="89" t="s">
        <v>436</v>
      </c>
      <c r="C2118" s="89">
        <v>2020</v>
      </c>
      <c r="D2118" s="89">
        <v>1</v>
      </c>
      <c r="E2118" s="91">
        <v>34</v>
      </c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</row>
    <row r="2119" spans="1:30" x14ac:dyDescent="0.2">
      <c r="A2119" s="89">
        <v>1288</v>
      </c>
      <c r="B2119" s="89" t="s">
        <v>436</v>
      </c>
      <c r="C2119" s="89">
        <v>2020</v>
      </c>
      <c r="D2119" s="89">
        <v>2</v>
      </c>
      <c r="E2119" s="91">
        <v>14</v>
      </c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</row>
    <row r="2120" spans="1:30" x14ac:dyDescent="0.2">
      <c r="A2120" s="89">
        <v>1288</v>
      </c>
      <c r="B2120" s="89" t="s">
        <v>436</v>
      </c>
      <c r="C2120" s="89">
        <v>2020</v>
      </c>
      <c r="D2120" s="89">
        <v>3</v>
      </c>
      <c r="E2120" s="91">
        <v>13</v>
      </c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</row>
    <row r="2121" spans="1:30" x14ac:dyDescent="0.2">
      <c r="A2121" s="89">
        <v>1288</v>
      </c>
      <c r="B2121" s="89" t="s">
        <v>436</v>
      </c>
      <c r="C2121" s="89">
        <v>2020</v>
      </c>
      <c r="D2121" s="89">
        <v>4</v>
      </c>
      <c r="E2121" s="91">
        <v>26</v>
      </c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</row>
    <row r="2122" spans="1:30" x14ac:dyDescent="0.2">
      <c r="A2122" s="89">
        <v>1288</v>
      </c>
      <c r="B2122" s="89" t="s">
        <v>436</v>
      </c>
      <c r="C2122" s="89">
        <v>2020</v>
      </c>
      <c r="D2122" s="89">
        <v>5</v>
      </c>
      <c r="E2122" s="91">
        <v>8</v>
      </c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</row>
    <row r="2123" spans="1:30" x14ac:dyDescent="0.2">
      <c r="A2123" s="89">
        <v>1291</v>
      </c>
      <c r="B2123" s="89" t="s">
        <v>712</v>
      </c>
      <c r="C2123" s="89">
        <v>2019</v>
      </c>
      <c r="D2123" s="89">
        <v>3</v>
      </c>
      <c r="E2123" s="91">
        <v>23</v>
      </c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</row>
    <row r="2124" spans="1:30" x14ac:dyDescent="0.2">
      <c r="A2124" s="89">
        <v>1291</v>
      </c>
      <c r="B2124" s="89" t="s">
        <v>712</v>
      </c>
      <c r="C2124" s="89">
        <v>2019</v>
      </c>
      <c r="D2124" s="89">
        <v>4</v>
      </c>
      <c r="E2124" s="91">
        <v>10</v>
      </c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</row>
    <row r="2125" spans="1:30" x14ac:dyDescent="0.2">
      <c r="A2125" s="89">
        <v>1291</v>
      </c>
      <c r="B2125" s="89" t="s">
        <v>712</v>
      </c>
      <c r="C2125" s="89">
        <v>2019</v>
      </c>
      <c r="D2125" s="89">
        <v>5</v>
      </c>
      <c r="E2125" s="91">
        <v>22</v>
      </c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</row>
    <row r="2126" spans="1:30" x14ac:dyDescent="0.2">
      <c r="A2126" s="89">
        <v>1291</v>
      </c>
      <c r="B2126" s="89" t="s">
        <v>712</v>
      </c>
      <c r="C2126" s="89">
        <v>2019</v>
      </c>
      <c r="D2126" s="89">
        <v>6</v>
      </c>
      <c r="E2126" s="91">
        <v>4</v>
      </c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</row>
    <row r="2127" spans="1:30" x14ac:dyDescent="0.2">
      <c r="A2127" s="89">
        <v>1291</v>
      </c>
      <c r="B2127" s="89" t="s">
        <v>712</v>
      </c>
      <c r="C2127" s="89">
        <v>2019</v>
      </c>
      <c r="D2127" s="89">
        <v>7</v>
      </c>
      <c r="E2127" s="91">
        <v>19</v>
      </c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</row>
    <row r="2128" spans="1:30" x14ac:dyDescent="0.2">
      <c r="A2128" s="89">
        <v>1291</v>
      </c>
      <c r="B2128" s="89" t="s">
        <v>712</v>
      </c>
      <c r="C2128" s="89">
        <v>2019</v>
      </c>
      <c r="D2128" s="89">
        <v>8</v>
      </c>
      <c r="E2128" s="91">
        <v>8</v>
      </c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</row>
    <row r="2129" spans="1:30" x14ac:dyDescent="0.2">
      <c r="A2129" s="89">
        <v>1291</v>
      </c>
      <c r="B2129" s="89" t="s">
        <v>712</v>
      </c>
      <c r="C2129" s="89">
        <v>2019</v>
      </c>
      <c r="D2129" s="89">
        <v>9</v>
      </c>
      <c r="E2129" s="91">
        <v>7</v>
      </c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</row>
    <row r="2130" spans="1:30" x14ac:dyDescent="0.2">
      <c r="A2130" s="89">
        <v>1291</v>
      </c>
      <c r="B2130" s="89" t="s">
        <v>712</v>
      </c>
      <c r="C2130" s="89">
        <v>2019</v>
      </c>
      <c r="D2130" s="89">
        <v>10</v>
      </c>
      <c r="E2130" s="91">
        <v>5</v>
      </c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</row>
    <row r="2131" spans="1:30" x14ac:dyDescent="0.2">
      <c r="A2131" s="89">
        <v>1291</v>
      </c>
      <c r="B2131" s="89" t="s">
        <v>712</v>
      </c>
      <c r="C2131" s="89">
        <v>2019</v>
      </c>
      <c r="D2131" s="89">
        <v>11</v>
      </c>
      <c r="E2131" s="91">
        <v>4</v>
      </c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</row>
    <row r="2132" spans="1:30" x14ac:dyDescent="0.2">
      <c r="A2132" s="89">
        <v>1291</v>
      </c>
      <c r="B2132" s="89" t="s">
        <v>712</v>
      </c>
      <c r="C2132" s="89">
        <v>2019</v>
      </c>
      <c r="D2132" s="89">
        <v>12</v>
      </c>
      <c r="E2132" s="91">
        <v>2</v>
      </c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</row>
    <row r="2133" spans="1:30" x14ac:dyDescent="0.2">
      <c r="A2133" s="89">
        <v>1291</v>
      </c>
      <c r="B2133" s="89" t="s">
        <v>712</v>
      </c>
      <c r="C2133" s="89">
        <v>2020</v>
      </c>
      <c r="D2133" s="89">
        <v>1</v>
      </c>
      <c r="E2133" s="91">
        <v>1</v>
      </c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</row>
    <row r="2134" spans="1:30" x14ac:dyDescent="0.2">
      <c r="A2134" s="89">
        <v>1291</v>
      </c>
      <c r="B2134" s="89" t="s">
        <v>712</v>
      </c>
      <c r="C2134" s="89">
        <v>2020</v>
      </c>
      <c r="D2134" s="89">
        <v>4</v>
      </c>
      <c r="E2134" s="91">
        <v>103</v>
      </c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</row>
    <row r="2135" spans="1:30" x14ac:dyDescent="0.2">
      <c r="A2135" s="89">
        <v>1291</v>
      </c>
      <c r="B2135" s="89" t="s">
        <v>712</v>
      </c>
      <c r="C2135" s="89">
        <v>2020</v>
      </c>
      <c r="D2135" s="89">
        <v>5</v>
      </c>
      <c r="E2135" s="91">
        <v>1</v>
      </c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</row>
    <row r="2136" spans="1:30" x14ac:dyDescent="0.2">
      <c r="A2136" s="89">
        <v>1295</v>
      </c>
      <c r="B2136" s="89" t="s">
        <v>288</v>
      </c>
      <c r="C2136" s="89">
        <v>2019</v>
      </c>
      <c r="D2136" s="89">
        <v>3</v>
      </c>
      <c r="E2136" s="91">
        <v>9</v>
      </c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</row>
    <row r="2137" spans="1:30" x14ac:dyDescent="0.2">
      <c r="A2137" s="89">
        <v>1295</v>
      </c>
      <c r="B2137" s="89" t="s">
        <v>288</v>
      </c>
      <c r="C2137" s="89">
        <v>2019</v>
      </c>
      <c r="D2137" s="89">
        <v>4</v>
      </c>
      <c r="E2137" s="91">
        <v>16</v>
      </c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</row>
    <row r="2138" spans="1:30" x14ac:dyDescent="0.2">
      <c r="A2138" s="89">
        <v>1295</v>
      </c>
      <c r="B2138" s="89" t="s">
        <v>288</v>
      </c>
      <c r="C2138" s="89">
        <v>2019</v>
      </c>
      <c r="D2138" s="89">
        <v>5</v>
      </c>
      <c r="E2138" s="91">
        <v>3</v>
      </c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</row>
    <row r="2139" spans="1:30" x14ac:dyDescent="0.2">
      <c r="A2139" s="89">
        <v>1295</v>
      </c>
      <c r="B2139" s="89" t="s">
        <v>288</v>
      </c>
      <c r="C2139" s="89">
        <v>2019</v>
      </c>
      <c r="D2139" s="89">
        <v>6</v>
      </c>
      <c r="E2139" s="91">
        <v>3</v>
      </c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</row>
    <row r="2140" spans="1:30" x14ac:dyDescent="0.2">
      <c r="A2140" s="89">
        <v>1295</v>
      </c>
      <c r="B2140" s="89" t="s">
        <v>288</v>
      </c>
      <c r="C2140" s="89">
        <v>2019</v>
      </c>
      <c r="D2140" s="89">
        <v>7</v>
      </c>
      <c r="E2140" s="91">
        <v>2</v>
      </c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</row>
    <row r="2141" spans="1:30" x14ac:dyDescent="0.2">
      <c r="A2141" s="89">
        <v>1295</v>
      </c>
      <c r="B2141" s="89" t="s">
        <v>288</v>
      </c>
      <c r="C2141" s="89">
        <v>2019</v>
      </c>
      <c r="D2141" s="89">
        <v>8</v>
      </c>
      <c r="E2141" s="91">
        <v>27</v>
      </c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</row>
    <row r="2142" spans="1:30" x14ac:dyDescent="0.2">
      <c r="A2142" s="89">
        <v>1295</v>
      </c>
      <c r="B2142" s="89" t="s">
        <v>288</v>
      </c>
      <c r="C2142" s="89">
        <v>2019</v>
      </c>
      <c r="D2142" s="89">
        <v>9</v>
      </c>
      <c r="E2142" s="91">
        <v>18</v>
      </c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</row>
    <row r="2143" spans="1:30" x14ac:dyDescent="0.2">
      <c r="A2143" s="89">
        <v>1295</v>
      </c>
      <c r="B2143" s="89" t="s">
        <v>288</v>
      </c>
      <c r="C2143" s="89">
        <v>2019</v>
      </c>
      <c r="D2143" s="89">
        <v>10</v>
      </c>
      <c r="E2143" s="91">
        <v>45</v>
      </c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</row>
    <row r="2144" spans="1:30" x14ac:dyDescent="0.2">
      <c r="A2144" s="89">
        <v>1295</v>
      </c>
      <c r="B2144" s="89" t="s">
        <v>288</v>
      </c>
      <c r="C2144" s="89">
        <v>2019</v>
      </c>
      <c r="D2144" s="89">
        <v>11</v>
      </c>
      <c r="E2144" s="91">
        <v>16</v>
      </c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</row>
    <row r="2145" spans="1:30" x14ac:dyDescent="0.2">
      <c r="A2145" s="89">
        <v>1295</v>
      </c>
      <c r="B2145" s="89" t="s">
        <v>288</v>
      </c>
      <c r="C2145" s="89">
        <v>2019</v>
      </c>
      <c r="D2145" s="89">
        <v>12</v>
      </c>
      <c r="E2145" s="91">
        <v>28</v>
      </c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</row>
    <row r="2146" spans="1:30" x14ac:dyDescent="0.2">
      <c r="A2146" s="89">
        <v>1295</v>
      </c>
      <c r="B2146" s="89" t="s">
        <v>288</v>
      </c>
      <c r="C2146" s="89">
        <v>2020</v>
      </c>
      <c r="D2146" s="89">
        <v>1</v>
      </c>
      <c r="E2146" s="91">
        <v>27</v>
      </c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</row>
    <row r="2147" spans="1:30" x14ac:dyDescent="0.2">
      <c r="A2147" s="89">
        <v>1295</v>
      </c>
      <c r="B2147" s="89" t="s">
        <v>288</v>
      </c>
      <c r="C2147" s="89">
        <v>2020</v>
      </c>
      <c r="D2147" s="89">
        <v>2</v>
      </c>
      <c r="E2147" s="91">
        <v>27</v>
      </c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</row>
    <row r="2148" spans="1:30" x14ac:dyDescent="0.2">
      <c r="A2148" s="89">
        <v>1295</v>
      </c>
      <c r="B2148" s="89" t="s">
        <v>288</v>
      </c>
      <c r="C2148" s="89">
        <v>2020</v>
      </c>
      <c r="D2148" s="89">
        <v>3</v>
      </c>
      <c r="E2148" s="91">
        <v>18</v>
      </c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</row>
    <row r="2149" spans="1:30" x14ac:dyDescent="0.2">
      <c r="A2149" s="89">
        <v>1295</v>
      </c>
      <c r="B2149" s="89" t="s">
        <v>288</v>
      </c>
      <c r="C2149" s="89">
        <v>2020</v>
      </c>
      <c r="D2149" s="89">
        <v>4</v>
      </c>
      <c r="E2149" s="91">
        <v>35</v>
      </c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</row>
    <row r="2150" spans="1:30" x14ac:dyDescent="0.2">
      <c r="A2150" s="89">
        <v>1296</v>
      </c>
      <c r="B2150" s="89" t="s">
        <v>713</v>
      </c>
      <c r="C2150" s="89">
        <v>2019</v>
      </c>
      <c r="D2150" s="89">
        <v>3</v>
      </c>
      <c r="E2150" s="91">
        <v>6</v>
      </c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</row>
    <row r="2151" spans="1:30" x14ac:dyDescent="0.2">
      <c r="A2151" s="89">
        <v>1296</v>
      </c>
      <c r="B2151" s="89" t="s">
        <v>713</v>
      </c>
      <c r="C2151" s="89">
        <v>2019</v>
      </c>
      <c r="D2151" s="89">
        <v>4</v>
      </c>
      <c r="E2151" s="91">
        <v>9</v>
      </c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</row>
    <row r="2152" spans="1:30" x14ac:dyDescent="0.2">
      <c r="A2152" s="89">
        <v>1296</v>
      </c>
      <c r="B2152" s="89" t="s">
        <v>713</v>
      </c>
      <c r="C2152" s="89">
        <v>2019</v>
      </c>
      <c r="D2152" s="89">
        <v>5</v>
      </c>
      <c r="E2152" s="91">
        <v>8</v>
      </c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</row>
    <row r="2153" spans="1:30" x14ac:dyDescent="0.2">
      <c r="A2153" s="89">
        <v>1296</v>
      </c>
      <c r="B2153" s="89" t="s">
        <v>713</v>
      </c>
      <c r="C2153" s="89">
        <v>2019</v>
      </c>
      <c r="D2153" s="89">
        <v>6</v>
      </c>
      <c r="E2153" s="91">
        <v>3</v>
      </c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</row>
    <row r="2154" spans="1:30" x14ac:dyDescent="0.2">
      <c r="A2154" s="89">
        <v>1296</v>
      </c>
      <c r="B2154" s="89" t="s">
        <v>713</v>
      </c>
      <c r="C2154" s="89">
        <v>2019</v>
      </c>
      <c r="D2154" s="89">
        <v>7</v>
      </c>
      <c r="E2154" s="91">
        <v>2</v>
      </c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</row>
    <row r="2155" spans="1:30" x14ac:dyDescent="0.2">
      <c r="A2155" s="89">
        <v>1296</v>
      </c>
      <c r="B2155" s="89" t="s">
        <v>713</v>
      </c>
      <c r="C2155" s="89">
        <v>2019</v>
      </c>
      <c r="D2155" s="89">
        <v>8</v>
      </c>
      <c r="E2155" s="91">
        <v>4</v>
      </c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</row>
    <row r="2156" spans="1:30" x14ac:dyDescent="0.2">
      <c r="A2156" s="89">
        <v>1296</v>
      </c>
      <c r="B2156" s="89" t="s">
        <v>713</v>
      </c>
      <c r="C2156" s="89">
        <v>2019</v>
      </c>
      <c r="D2156" s="89">
        <v>9</v>
      </c>
      <c r="E2156" s="91">
        <v>1</v>
      </c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</row>
    <row r="2157" spans="1:30" x14ac:dyDescent="0.2">
      <c r="A2157" s="89">
        <v>1296</v>
      </c>
      <c r="B2157" s="89" t="s">
        <v>713</v>
      </c>
      <c r="C2157" s="89">
        <v>2019</v>
      </c>
      <c r="D2157" s="89">
        <v>10</v>
      </c>
      <c r="E2157" s="91">
        <v>1</v>
      </c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</row>
    <row r="2158" spans="1:30" x14ac:dyDescent="0.2">
      <c r="A2158" s="89">
        <v>1296</v>
      </c>
      <c r="B2158" s="89" t="s">
        <v>713</v>
      </c>
      <c r="C2158" s="89">
        <v>2019</v>
      </c>
      <c r="D2158" s="89">
        <v>11</v>
      </c>
      <c r="E2158" s="91">
        <v>3</v>
      </c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</row>
    <row r="2159" spans="1:30" x14ac:dyDescent="0.2">
      <c r="A2159" s="89">
        <v>1296</v>
      </c>
      <c r="B2159" s="89" t="s">
        <v>713</v>
      </c>
      <c r="C2159" s="89">
        <v>2019</v>
      </c>
      <c r="D2159" s="89">
        <v>12</v>
      </c>
      <c r="E2159" s="91">
        <v>2</v>
      </c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</row>
    <row r="2160" spans="1:30" x14ac:dyDescent="0.2">
      <c r="A2160" s="89">
        <v>1296</v>
      </c>
      <c r="B2160" s="89" t="s">
        <v>713</v>
      </c>
      <c r="C2160" s="89">
        <v>2020</v>
      </c>
      <c r="D2160" s="89">
        <v>1</v>
      </c>
      <c r="E2160" s="91">
        <v>6</v>
      </c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</row>
    <row r="2161" spans="1:30" x14ac:dyDescent="0.2">
      <c r="A2161" s="89">
        <v>1296</v>
      </c>
      <c r="B2161" s="89" t="s">
        <v>713</v>
      </c>
      <c r="C2161" s="89">
        <v>2020</v>
      </c>
      <c r="D2161" s="89">
        <v>2</v>
      </c>
      <c r="E2161" s="91">
        <v>4</v>
      </c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</row>
    <row r="2162" spans="1:30" x14ac:dyDescent="0.2">
      <c r="A2162" s="89">
        <v>1296</v>
      </c>
      <c r="B2162" s="89" t="s">
        <v>713</v>
      </c>
      <c r="C2162" s="89">
        <v>2020</v>
      </c>
      <c r="D2162" s="89">
        <v>4</v>
      </c>
      <c r="E2162" s="91">
        <v>1</v>
      </c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</row>
    <row r="2163" spans="1:30" x14ac:dyDescent="0.2">
      <c r="A2163" s="89">
        <v>1296</v>
      </c>
      <c r="B2163" s="89" t="s">
        <v>713</v>
      </c>
      <c r="C2163" s="89">
        <v>2020</v>
      </c>
      <c r="D2163" s="89">
        <v>5</v>
      </c>
      <c r="E2163" s="91">
        <v>5</v>
      </c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</row>
    <row r="2164" spans="1:30" x14ac:dyDescent="0.2">
      <c r="A2164" s="89">
        <v>1297</v>
      </c>
      <c r="B2164" s="89" t="s">
        <v>384</v>
      </c>
      <c r="C2164" s="89">
        <v>2019</v>
      </c>
      <c r="D2164" s="89">
        <v>3</v>
      </c>
      <c r="E2164" s="91">
        <v>517624</v>
      </c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</row>
    <row r="2165" spans="1:30" x14ac:dyDescent="0.2">
      <c r="A2165" s="89">
        <v>1297</v>
      </c>
      <c r="B2165" s="89" t="s">
        <v>384</v>
      </c>
      <c r="C2165" s="89">
        <v>2019</v>
      </c>
      <c r="D2165" s="89">
        <v>4</v>
      </c>
      <c r="E2165" s="91">
        <v>728393</v>
      </c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</row>
    <row r="2166" spans="1:30" x14ac:dyDescent="0.2">
      <c r="A2166" s="89">
        <v>1297</v>
      </c>
      <c r="B2166" s="89" t="s">
        <v>384</v>
      </c>
      <c r="C2166" s="89">
        <v>2019</v>
      </c>
      <c r="D2166" s="89">
        <v>5</v>
      </c>
      <c r="E2166" s="91">
        <v>671129</v>
      </c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</row>
    <row r="2167" spans="1:30" x14ac:dyDescent="0.2">
      <c r="A2167" s="89">
        <v>1297</v>
      </c>
      <c r="B2167" s="89" t="s">
        <v>384</v>
      </c>
      <c r="C2167" s="89">
        <v>2019</v>
      </c>
      <c r="D2167" s="89">
        <v>6</v>
      </c>
      <c r="E2167" s="91">
        <v>443971</v>
      </c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</row>
    <row r="2168" spans="1:30" x14ac:dyDescent="0.2">
      <c r="A2168" s="89">
        <v>1297</v>
      </c>
      <c r="B2168" s="89" t="s">
        <v>384</v>
      </c>
      <c r="C2168" s="89">
        <v>2019</v>
      </c>
      <c r="D2168" s="89">
        <v>7</v>
      </c>
      <c r="E2168" s="91">
        <v>417799</v>
      </c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</row>
    <row r="2169" spans="1:30" x14ac:dyDescent="0.2">
      <c r="A2169" s="89">
        <v>1297</v>
      </c>
      <c r="B2169" s="89" t="s">
        <v>384</v>
      </c>
      <c r="C2169" s="89">
        <v>2019</v>
      </c>
      <c r="D2169" s="89">
        <v>8</v>
      </c>
      <c r="E2169" s="91">
        <v>698551</v>
      </c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</row>
    <row r="2170" spans="1:30" x14ac:dyDescent="0.2">
      <c r="A2170" s="89">
        <v>1297</v>
      </c>
      <c r="B2170" s="89" t="s">
        <v>384</v>
      </c>
      <c r="C2170" s="89">
        <v>2019</v>
      </c>
      <c r="D2170" s="89">
        <v>9</v>
      </c>
      <c r="E2170" s="91">
        <v>693874</v>
      </c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</row>
    <row r="2171" spans="1:30" x14ac:dyDescent="0.2">
      <c r="A2171" s="89">
        <v>1297</v>
      </c>
      <c r="B2171" s="89" t="s">
        <v>384</v>
      </c>
      <c r="C2171" s="89">
        <v>2019</v>
      </c>
      <c r="D2171" s="89">
        <v>10</v>
      </c>
      <c r="E2171" s="91">
        <v>306230</v>
      </c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</row>
    <row r="2172" spans="1:30" x14ac:dyDescent="0.2">
      <c r="A2172" s="89">
        <v>1297</v>
      </c>
      <c r="B2172" s="89" t="s">
        <v>384</v>
      </c>
      <c r="C2172" s="89">
        <v>2019</v>
      </c>
      <c r="D2172" s="89">
        <v>11</v>
      </c>
      <c r="E2172" s="91">
        <v>241656</v>
      </c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</row>
    <row r="2173" spans="1:30" x14ac:dyDescent="0.2">
      <c r="A2173" s="89">
        <v>1297</v>
      </c>
      <c r="B2173" s="89" t="s">
        <v>384</v>
      </c>
      <c r="C2173" s="89">
        <v>2019</v>
      </c>
      <c r="D2173" s="89">
        <v>12</v>
      </c>
      <c r="E2173" s="91">
        <v>216668</v>
      </c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</row>
    <row r="2174" spans="1:30" x14ac:dyDescent="0.2">
      <c r="A2174" s="89">
        <v>1297</v>
      </c>
      <c r="B2174" s="89" t="s">
        <v>384</v>
      </c>
      <c r="C2174" s="89">
        <v>2020</v>
      </c>
      <c r="D2174" s="89">
        <v>1</v>
      </c>
      <c r="E2174" s="91">
        <v>417278</v>
      </c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</row>
    <row r="2175" spans="1:30" x14ac:dyDescent="0.2">
      <c r="A2175" s="89">
        <v>1297</v>
      </c>
      <c r="B2175" s="89" t="s">
        <v>384</v>
      </c>
      <c r="C2175" s="89">
        <v>2020</v>
      </c>
      <c r="D2175" s="89">
        <v>2</v>
      </c>
      <c r="E2175" s="91">
        <v>339794</v>
      </c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</row>
    <row r="2176" spans="1:30" x14ac:dyDescent="0.2">
      <c r="A2176" s="89">
        <v>1297</v>
      </c>
      <c r="B2176" s="89" t="s">
        <v>384</v>
      </c>
      <c r="C2176" s="89">
        <v>2020</v>
      </c>
      <c r="D2176" s="89">
        <v>3</v>
      </c>
      <c r="E2176" s="91">
        <v>449918</v>
      </c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</row>
    <row r="2177" spans="1:30" x14ac:dyDescent="0.2">
      <c r="A2177" s="89">
        <v>1297</v>
      </c>
      <c r="B2177" s="89" t="s">
        <v>384</v>
      </c>
      <c r="C2177" s="89">
        <v>2020</v>
      </c>
      <c r="D2177" s="89">
        <v>4</v>
      </c>
      <c r="E2177" s="91">
        <v>332125</v>
      </c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</row>
    <row r="2178" spans="1:30" x14ac:dyDescent="0.2">
      <c r="A2178" s="89">
        <v>1297</v>
      </c>
      <c r="B2178" s="89" t="s">
        <v>384</v>
      </c>
      <c r="C2178" s="89">
        <v>2020</v>
      </c>
      <c r="D2178" s="89">
        <v>5</v>
      </c>
      <c r="E2178" s="91">
        <v>468168</v>
      </c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</row>
    <row r="2179" spans="1:30" x14ac:dyDescent="0.2">
      <c r="A2179" s="89">
        <v>1297</v>
      </c>
      <c r="B2179" s="89" t="s">
        <v>384</v>
      </c>
      <c r="C2179" s="89">
        <v>2020</v>
      </c>
      <c r="D2179" s="89">
        <v>6</v>
      </c>
      <c r="E2179" s="91">
        <v>40358</v>
      </c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</row>
    <row r="2180" spans="1:30" x14ac:dyDescent="0.2">
      <c r="A2180" s="89">
        <v>1298</v>
      </c>
      <c r="B2180" s="89" t="s">
        <v>579</v>
      </c>
      <c r="C2180" s="89">
        <v>2019</v>
      </c>
      <c r="D2180" s="89">
        <v>3</v>
      </c>
      <c r="E2180" s="91">
        <v>3210519</v>
      </c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</row>
    <row r="2181" spans="1:30" x14ac:dyDescent="0.2">
      <c r="A2181" s="89">
        <v>1298</v>
      </c>
      <c r="B2181" s="89" t="s">
        <v>579</v>
      </c>
      <c r="C2181" s="89">
        <v>2019</v>
      </c>
      <c r="D2181" s="89">
        <v>4</v>
      </c>
      <c r="E2181" s="91">
        <v>3410761</v>
      </c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</row>
    <row r="2182" spans="1:30" x14ac:dyDescent="0.2">
      <c r="A2182" s="89">
        <v>1298</v>
      </c>
      <c r="B2182" s="89" t="s">
        <v>579</v>
      </c>
      <c r="C2182" s="89">
        <v>2019</v>
      </c>
      <c r="D2182" s="89">
        <v>5</v>
      </c>
      <c r="E2182" s="91">
        <v>3848265</v>
      </c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</row>
    <row r="2183" spans="1:30" x14ac:dyDescent="0.2">
      <c r="A2183" s="89">
        <v>1298</v>
      </c>
      <c r="B2183" s="89" t="s">
        <v>579</v>
      </c>
      <c r="C2183" s="89">
        <v>2019</v>
      </c>
      <c r="D2183" s="89">
        <v>6</v>
      </c>
      <c r="E2183" s="91">
        <v>3913242</v>
      </c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</row>
    <row r="2184" spans="1:30" x14ac:dyDescent="0.2">
      <c r="A2184" s="89">
        <v>1298</v>
      </c>
      <c r="B2184" s="89" t="s">
        <v>579</v>
      </c>
      <c r="C2184" s="89">
        <v>2019</v>
      </c>
      <c r="D2184" s="89">
        <v>7</v>
      </c>
      <c r="E2184" s="91">
        <v>4571831</v>
      </c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</row>
    <row r="2185" spans="1:30" x14ac:dyDescent="0.2">
      <c r="A2185" s="89">
        <v>1298</v>
      </c>
      <c r="B2185" s="89" t="s">
        <v>579</v>
      </c>
      <c r="C2185" s="89">
        <v>2019</v>
      </c>
      <c r="D2185" s="89">
        <v>8</v>
      </c>
      <c r="E2185" s="91">
        <v>3762215</v>
      </c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</row>
    <row r="2186" spans="1:30" x14ac:dyDescent="0.2">
      <c r="A2186" s="89">
        <v>1298</v>
      </c>
      <c r="B2186" s="89" t="s">
        <v>579</v>
      </c>
      <c r="C2186" s="89">
        <v>2019</v>
      </c>
      <c r="D2186" s="89">
        <v>9</v>
      </c>
      <c r="E2186" s="91">
        <v>3929676</v>
      </c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</row>
    <row r="2187" spans="1:30" x14ac:dyDescent="0.2">
      <c r="A2187" s="89">
        <v>1298</v>
      </c>
      <c r="B2187" s="89" t="s">
        <v>579</v>
      </c>
      <c r="C2187" s="89">
        <v>2019</v>
      </c>
      <c r="D2187" s="89">
        <v>10</v>
      </c>
      <c r="E2187" s="91">
        <v>3260644</v>
      </c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</row>
    <row r="2188" spans="1:30" x14ac:dyDescent="0.2">
      <c r="A2188" s="89">
        <v>1298</v>
      </c>
      <c r="B2188" s="89" t="s">
        <v>579</v>
      </c>
      <c r="C2188" s="89">
        <v>2019</v>
      </c>
      <c r="D2188" s="89">
        <v>11</v>
      </c>
      <c r="E2188" s="91">
        <v>3330156</v>
      </c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</row>
    <row r="2189" spans="1:30" x14ac:dyDescent="0.2">
      <c r="A2189" s="89">
        <v>1298</v>
      </c>
      <c r="B2189" s="89" t="s">
        <v>579</v>
      </c>
      <c r="C2189" s="89">
        <v>2019</v>
      </c>
      <c r="D2189" s="89">
        <v>12</v>
      </c>
      <c r="E2189" s="91">
        <v>6882290</v>
      </c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</row>
    <row r="2190" spans="1:30" x14ac:dyDescent="0.2">
      <c r="A2190" s="89">
        <v>1298</v>
      </c>
      <c r="B2190" s="89" t="s">
        <v>579</v>
      </c>
      <c r="C2190" s="89">
        <v>2020</v>
      </c>
      <c r="D2190" s="89">
        <v>1</v>
      </c>
      <c r="E2190" s="91">
        <v>11136335</v>
      </c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</row>
    <row r="2191" spans="1:30" x14ac:dyDescent="0.2">
      <c r="A2191" s="89">
        <v>1298</v>
      </c>
      <c r="B2191" s="89" t="s">
        <v>579</v>
      </c>
      <c r="C2191" s="89">
        <v>2020</v>
      </c>
      <c r="D2191" s="89">
        <v>2</v>
      </c>
      <c r="E2191" s="91">
        <v>8475557</v>
      </c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</row>
    <row r="2192" spans="1:30" x14ac:dyDescent="0.2">
      <c r="A2192" s="89">
        <v>1298</v>
      </c>
      <c r="B2192" s="89" t="s">
        <v>579</v>
      </c>
      <c r="C2192" s="89">
        <v>2020</v>
      </c>
      <c r="D2192" s="89">
        <v>3</v>
      </c>
      <c r="E2192" s="91">
        <v>7872442</v>
      </c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</row>
    <row r="2193" spans="1:30" x14ac:dyDescent="0.2">
      <c r="A2193" s="89">
        <v>1298</v>
      </c>
      <c r="B2193" s="89" t="s">
        <v>579</v>
      </c>
      <c r="C2193" s="89">
        <v>2020</v>
      </c>
      <c r="D2193" s="89">
        <v>4</v>
      </c>
      <c r="E2193" s="91">
        <v>3782600</v>
      </c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</row>
    <row r="2194" spans="1:30" x14ac:dyDescent="0.2">
      <c r="A2194" s="89">
        <v>1298</v>
      </c>
      <c r="B2194" s="89" t="s">
        <v>579</v>
      </c>
      <c r="C2194" s="89">
        <v>2020</v>
      </c>
      <c r="D2194" s="89">
        <v>5</v>
      </c>
      <c r="E2194" s="91">
        <v>5826450</v>
      </c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</row>
    <row r="2195" spans="1:30" x14ac:dyDescent="0.2">
      <c r="A2195" s="89">
        <v>1298</v>
      </c>
      <c r="B2195" s="89" t="s">
        <v>579</v>
      </c>
      <c r="C2195" s="89">
        <v>2020</v>
      </c>
      <c r="D2195" s="89">
        <v>6</v>
      </c>
      <c r="E2195" s="91">
        <v>576676</v>
      </c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</row>
    <row r="2196" spans="1:30" x14ac:dyDescent="0.2">
      <c r="A2196" s="89">
        <v>1299</v>
      </c>
      <c r="B2196" s="89" t="s">
        <v>645</v>
      </c>
      <c r="C2196" s="89">
        <v>2019</v>
      </c>
      <c r="D2196" s="89">
        <v>3</v>
      </c>
      <c r="E2196" s="91">
        <v>13242533</v>
      </c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</row>
    <row r="2197" spans="1:30" x14ac:dyDescent="0.2">
      <c r="A2197" s="89">
        <v>1299</v>
      </c>
      <c r="B2197" s="89" t="s">
        <v>645</v>
      </c>
      <c r="C2197" s="89">
        <v>2019</v>
      </c>
      <c r="D2197" s="89">
        <v>4</v>
      </c>
      <c r="E2197" s="91">
        <v>12500374</v>
      </c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</row>
    <row r="2198" spans="1:30" x14ac:dyDescent="0.2">
      <c r="A2198" s="89">
        <v>1299</v>
      </c>
      <c r="B2198" s="89" t="s">
        <v>645</v>
      </c>
      <c r="C2198" s="89">
        <v>2019</v>
      </c>
      <c r="D2198" s="89">
        <v>5</v>
      </c>
      <c r="E2198" s="91">
        <v>11785081</v>
      </c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</row>
    <row r="2199" spans="1:30" x14ac:dyDescent="0.2">
      <c r="A2199" s="89">
        <v>1299</v>
      </c>
      <c r="B2199" s="89" t="s">
        <v>645</v>
      </c>
      <c r="C2199" s="89">
        <v>2019</v>
      </c>
      <c r="D2199" s="89">
        <v>6</v>
      </c>
      <c r="E2199" s="91">
        <v>10799656</v>
      </c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</row>
    <row r="2200" spans="1:30" x14ac:dyDescent="0.2">
      <c r="A2200" s="89">
        <v>1299</v>
      </c>
      <c r="B2200" s="89" t="s">
        <v>645</v>
      </c>
      <c r="C2200" s="89">
        <v>2019</v>
      </c>
      <c r="D2200" s="89">
        <v>7</v>
      </c>
      <c r="E2200" s="91">
        <v>10113944</v>
      </c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</row>
    <row r="2201" spans="1:30" x14ac:dyDescent="0.2">
      <c r="A2201" s="89">
        <v>1299</v>
      </c>
      <c r="B2201" s="89" t="s">
        <v>645</v>
      </c>
      <c r="C2201" s="89">
        <v>2019</v>
      </c>
      <c r="D2201" s="89">
        <v>8</v>
      </c>
      <c r="E2201" s="91">
        <v>8076691</v>
      </c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</row>
    <row r="2202" spans="1:30" x14ac:dyDescent="0.2">
      <c r="A2202" s="89">
        <v>1299</v>
      </c>
      <c r="B2202" s="89" t="s">
        <v>645</v>
      </c>
      <c r="C2202" s="89">
        <v>2019</v>
      </c>
      <c r="D2202" s="89">
        <v>9</v>
      </c>
      <c r="E2202" s="91">
        <v>6457905</v>
      </c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</row>
    <row r="2203" spans="1:30" x14ac:dyDescent="0.2">
      <c r="A2203" s="89">
        <v>1299</v>
      </c>
      <c r="B2203" s="89" t="s">
        <v>645</v>
      </c>
      <c r="C2203" s="89">
        <v>2019</v>
      </c>
      <c r="D2203" s="89">
        <v>10</v>
      </c>
      <c r="E2203" s="91">
        <v>6521762</v>
      </c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</row>
    <row r="2204" spans="1:30" x14ac:dyDescent="0.2">
      <c r="A2204" s="89">
        <v>1299</v>
      </c>
      <c r="B2204" s="89" t="s">
        <v>645</v>
      </c>
      <c r="C2204" s="89">
        <v>2019</v>
      </c>
      <c r="D2204" s="89">
        <v>11</v>
      </c>
      <c r="E2204" s="91">
        <v>6696722</v>
      </c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</row>
    <row r="2205" spans="1:30" x14ac:dyDescent="0.2">
      <c r="A2205" s="89">
        <v>1299</v>
      </c>
      <c r="B2205" s="89" t="s">
        <v>645</v>
      </c>
      <c r="C2205" s="89">
        <v>2019</v>
      </c>
      <c r="D2205" s="89">
        <v>12</v>
      </c>
      <c r="E2205" s="91">
        <v>7189436</v>
      </c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</row>
    <row r="2206" spans="1:30" x14ac:dyDescent="0.2">
      <c r="A2206" s="89">
        <v>1299</v>
      </c>
      <c r="B2206" s="89" t="s">
        <v>645</v>
      </c>
      <c r="C2206" s="89">
        <v>2020</v>
      </c>
      <c r="D2206" s="89">
        <v>1</v>
      </c>
      <c r="E2206" s="91">
        <v>13082705</v>
      </c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</row>
    <row r="2207" spans="1:30" x14ac:dyDescent="0.2">
      <c r="A2207" s="89">
        <v>1299</v>
      </c>
      <c r="B2207" s="89" t="s">
        <v>645</v>
      </c>
      <c r="C2207" s="89">
        <v>2020</v>
      </c>
      <c r="D2207" s="89">
        <v>2</v>
      </c>
      <c r="E2207" s="91">
        <v>10106742</v>
      </c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</row>
    <row r="2208" spans="1:30" x14ac:dyDescent="0.2">
      <c r="A2208" s="89">
        <v>1299</v>
      </c>
      <c r="B2208" s="89" t="s">
        <v>645</v>
      </c>
      <c r="C2208" s="89">
        <v>2020</v>
      </c>
      <c r="D2208" s="89">
        <v>3</v>
      </c>
      <c r="E2208" s="91">
        <v>4496771</v>
      </c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</row>
    <row r="2209" spans="1:30" x14ac:dyDescent="0.2">
      <c r="A2209" s="89">
        <v>1299</v>
      </c>
      <c r="B2209" s="89" t="s">
        <v>645</v>
      </c>
      <c r="C2209" s="89">
        <v>2020</v>
      </c>
      <c r="D2209" s="89">
        <v>4</v>
      </c>
      <c r="E2209" s="91">
        <v>13053</v>
      </c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</row>
    <row r="2210" spans="1:30" x14ac:dyDescent="0.2">
      <c r="A2210" s="89">
        <v>1299</v>
      </c>
      <c r="B2210" s="89" t="s">
        <v>645</v>
      </c>
      <c r="C2210" s="89">
        <v>2020</v>
      </c>
      <c r="D2210" s="89">
        <v>5</v>
      </c>
      <c r="E2210" s="91">
        <v>6074</v>
      </c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</row>
    <row r="2211" spans="1:30" x14ac:dyDescent="0.2">
      <c r="A2211" s="89">
        <v>1299</v>
      </c>
      <c r="B2211" s="89" t="s">
        <v>645</v>
      </c>
      <c r="C2211" s="89">
        <v>2020</v>
      </c>
      <c r="D2211" s="89">
        <v>6</v>
      </c>
      <c r="E2211" s="91">
        <v>304</v>
      </c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</row>
    <row r="2212" spans="1:30" x14ac:dyDescent="0.2">
      <c r="A2212" s="89">
        <v>1300</v>
      </c>
      <c r="B2212" s="89" t="s">
        <v>254</v>
      </c>
      <c r="C2212" s="89">
        <v>2019</v>
      </c>
      <c r="D2212" s="89">
        <v>3</v>
      </c>
      <c r="E2212" s="91">
        <v>2765940</v>
      </c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</row>
    <row r="2213" spans="1:30" x14ac:dyDescent="0.2">
      <c r="A2213" s="89">
        <v>1300</v>
      </c>
      <c r="B2213" s="89" t="s">
        <v>254</v>
      </c>
      <c r="C2213" s="89">
        <v>2019</v>
      </c>
      <c r="D2213" s="89">
        <v>4</v>
      </c>
      <c r="E2213" s="91">
        <v>2587385</v>
      </c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</row>
    <row r="2214" spans="1:30" x14ac:dyDescent="0.2">
      <c r="A2214" s="89">
        <v>1300</v>
      </c>
      <c r="B2214" s="89" t="s">
        <v>254</v>
      </c>
      <c r="C2214" s="89">
        <v>2019</v>
      </c>
      <c r="D2214" s="89">
        <v>5</v>
      </c>
      <c r="E2214" s="91">
        <v>2962068</v>
      </c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</row>
    <row r="2215" spans="1:30" x14ac:dyDescent="0.2">
      <c r="A2215" s="89">
        <v>1300</v>
      </c>
      <c r="B2215" s="89" t="s">
        <v>254</v>
      </c>
      <c r="C2215" s="89">
        <v>2019</v>
      </c>
      <c r="D2215" s="89">
        <v>6</v>
      </c>
      <c r="E2215" s="91">
        <v>3008822</v>
      </c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</row>
    <row r="2216" spans="1:30" x14ac:dyDescent="0.2">
      <c r="A2216" s="89">
        <v>1300</v>
      </c>
      <c r="B2216" s="89" t="s">
        <v>254</v>
      </c>
      <c r="C2216" s="89">
        <v>2019</v>
      </c>
      <c r="D2216" s="89">
        <v>7</v>
      </c>
      <c r="E2216" s="91">
        <v>3654134</v>
      </c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</row>
    <row r="2217" spans="1:30" x14ac:dyDescent="0.2">
      <c r="A2217" s="89">
        <v>1300</v>
      </c>
      <c r="B2217" s="89" t="s">
        <v>254</v>
      </c>
      <c r="C2217" s="89">
        <v>2019</v>
      </c>
      <c r="D2217" s="89">
        <v>8</v>
      </c>
      <c r="E2217" s="91">
        <v>3329525</v>
      </c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</row>
    <row r="2218" spans="1:30" x14ac:dyDescent="0.2">
      <c r="A2218" s="89">
        <v>1300</v>
      </c>
      <c r="B2218" s="89" t="s">
        <v>254</v>
      </c>
      <c r="C2218" s="89">
        <v>2019</v>
      </c>
      <c r="D2218" s="89">
        <v>9</v>
      </c>
      <c r="E2218" s="91">
        <v>3687687</v>
      </c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</row>
    <row r="2219" spans="1:30" x14ac:dyDescent="0.2">
      <c r="A2219" s="89">
        <v>1300</v>
      </c>
      <c r="B2219" s="89" t="s">
        <v>254</v>
      </c>
      <c r="C2219" s="89">
        <v>2019</v>
      </c>
      <c r="D2219" s="89">
        <v>10</v>
      </c>
      <c r="E2219" s="91">
        <v>3277656</v>
      </c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</row>
    <row r="2220" spans="1:30" x14ac:dyDescent="0.2">
      <c r="A2220" s="89">
        <v>1300</v>
      </c>
      <c r="B2220" s="89" t="s">
        <v>254</v>
      </c>
      <c r="C2220" s="89">
        <v>2019</v>
      </c>
      <c r="D2220" s="89">
        <v>11</v>
      </c>
      <c r="E2220" s="91">
        <v>1093946</v>
      </c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</row>
    <row r="2221" spans="1:30" x14ac:dyDescent="0.2">
      <c r="A2221" s="89">
        <v>1300</v>
      </c>
      <c r="B2221" s="89" t="s">
        <v>254</v>
      </c>
      <c r="C2221" s="89">
        <v>2019</v>
      </c>
      <c r="D2221" s="89">
        <v>12</v>
      </c>
      <c r="E2221" s="91">
        <v>11913</v>
      </c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</row>
    <row r="2222" spans="1:30" x14ac:dyDescent="0.2">
      <c r="A2222" s="89">
        <v>1300</v>
      </c>
      <c r="B2222" s="89" t="s">
        <v>254</v>
      </c>
      <c r="C2222" s="89">
        <v>2020</v>
      </c>
      <c r="D2222" s="89">
        <v>1</v>
      </c>
      <c r="E2222" s="91">
        <v>26791</v>
      </c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</row>
    <row r="2223" spans="1:30" x14ac:dyDescent="0.2">
      <c r="A2223" s="89">
        <v>1300</v>
      </c>
      <c r="B2223" s="89" t="s">
        <v>254</v>
      </c>
      <c r="C2223" s="89">
        <v>2020</v>
      </c>
      <c r="D2223" s="89">
        <v>2</v>
      </c>
      <c r="E2223" s="91">
        <v>24048</v>
      </c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</row>
    <row r="2224" spans="1:30" x14ac:dyDescent="0.2">
      <c r="A2224" s="89">
        <v>1300</v>
      </c>
      <c r="B2224" s="89" t="s">
        <v>254</v>
      </c>
      <c r="C2224" s="89">
        <v>2020</v>
      </c>
      <c r="D2224" s="89">
        <v>3</v>
      </c>
      <c r="E2224" s="91">
        <v>28822</v>
      </c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</row>
    <row r="2225" spans="1:30" x14ac:dyDescent="0.2">
      <c r="A2225" s="89">
        <v>1300</v>
      </c>
      <c r="B2225" s="89" t="s">
        <v>254</v>
      </c>
      <c r="C2225" s="89">
        <v>2020</v>
      </c>
      <c r="D2225" s="89">
        <v>4</v>
      </c>
      <c r="E2225" s="91">
        <v>22792</v>
      </c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</row>
    <row r="2226" spans="1:30" x14ac:dyDescent="0.2">
      <c r="A2226" s="89">
        <v>1300</v>
      </c>
      <c r="B2226" s="89" t="s">
        <v>254</v>
      </c>
      <c r="C2226" s="89">
        <v>2020</v>
      </c>
      <c r="D2226" s="89">
        <v>5</v>
      </c>
      <c r="E2226" s="91">
        <v>21354</v>
      </c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</row>
    <row r="2227" spans="1:30" x14ac:dyDescent="0.2">
      <c r="A2227" s="89">
        <v>1300</v>
      </c>
      <c r="B2227" s="89" t="s">
        <v>254</v>
      </c>
      <c r="C2227" s="89">
        <v>2020</v>
      </c>
      <c r="D2227" s="89">
        <v>6</v>
      </c>
      <c r="E2227" s="91">
        <v>2198</v>
      </c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</row>
    <row r="2228" spans="1:30" x14ac:dyDescent="0.2">
      <c r="A2228" s="89">
        <v>1302</v>
      </c>
      <c r="B2228" s="89" t="s">
        <v>210</v>
      </c>
      <c r="C2228" s="89">
        <v>2019</v>
      </c>
      <c r="D2228" s="89">
        <v>3</v>
      </c>
      <c r="E2228" s="91">
        <v>1042</v>
      </c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</row>
    <row r="2229" spans="1:30" x14ac:dyDescent="0.2">
      <c r="A2229" s="89">
        <v>1302</v>
      </c>
      <c r="B2229" s="89" t="s">
        <v>210</v>
      </c>
      <c r="C2229" s="89">
        <v>2019</v>
      </c>
      <c r="D2229" s="89">
        <v>4</v>
      </c>
      <c r="E2229" s="91">
        <v>135</v>
      </c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</row>
    <row r="2230" spans="1:30" x14ac:dyDescent="0.2">
      <c r="A2230" s="89">
        <v>1302</v>
      </c>
      <c r="B2230" s="89" t="s">
        <v>210</v>
      </c>
      <c r="C2230" s="89">
        <v>2019</v>
      </c>
      <c r="D2230" s="89">
        <v>5</v>
      </c>
      <c r="E2230" s="91">
        <v>22</v>
      </c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</row>
    <row r="2231" spans="1:30" x14ac:dyDescent="0.2">
      <c r="A2231" s="89">
        <v>1302</v>
      </c>
      <c r="B2231" s="89" t="s">
        <v>210</v>
      </c>
      <c r="C2231" s="89">
        <v>2019</v>
      </c>
      <c r="D2231" s="89">
        <v>6</v>
      </c>
      <c r="E2231" s="91">
        <v>8</v>
      </c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</row>
    <row r="2232" spans="1:30" x14ac:dyDescent="0.2">
      <c r="A2232" s="89">
        <v>1302</v>
      </c>
      <c r="B2232" s="89" t="s">
        <v>210</v>
      </c>
      <c r="C2232" s="89">
        <v>2019</v>
      </c>
      <c r="D2232" s="89">
        <v>7</v>
      </c>
      <c r="E2232" s="91">
        <v>8</v>
      </c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</row>
    <row r="2233" spans="1:30" x14ac:dyDescent="0.2">
      <c r="A2233" s="89">
        <v>1302</v>
      </c>
      <c r="B2233" s="89" t="s">
        <v>210</v>
      </c>
      <c r="C2233" s="89">
        <v>2019</v>
      </c>
      <c r="D2233" s="89">
        <v>8</v>
      </c>
      <c r="E2233" s="91">
        <v>2</v>
      </c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</row>
    <row r="2234" spans="1:30" x14ac:dyDescent="0.2">
      <c r="A2234" s="89">
        <v>1302</v>
      </c>
      <c r="B2234" s="89" t="s">
        <v>210</v>
      </c>
      <c r="C2234" s="89">
        <v>2019</v>
      </c>
      <c r="D2234" s="89">
        <v>9</v>
      </c>
      <c r="E2234" s="91">
        <v>7</v>
      </c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</row>
    <row r="2235" spans="1:30" x14ac:dyDescent="0.2">
      <c r="A2235" s="89">
        <v>1302</v>
      </c>
      <c r="B2235" s="89" t="s">
        <v>210</v>
      </c>
      <c r="C2235" s="89">
        <v>2019</v>
      </c>
      <c r="D2235" s="89">
        <v>10</v>
      </c>
      <c r="E2235" s="91">
        <v>1</v>
      </c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</row>
    <row r="2236" spans="1:30" x14ac:dyDescent="0.2">
      <c r="A2236" s="89">
        <v>1302</v>
      </c>
      <c r="B2236" s="89" t="s">
        <v>210</v>
      </c>
      <c r="C2236" s="89">
        <v>2019</v>
      </c>
      <c r="D2236" s="89">
        <v>11</v>
      </c>
      <c r="E2236" s="91">
        <v>2</v>
      </c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</row>
    <row r="2237" spans="1:30" x14ac:dyDescent="0.2">
      <c r="A2237" s="89">
        <v>1302</v>
      </c>
      <c r="B2237" s="89" t="s">
        <v>210</v>
      </c>
      <c r="C2237" s="89">
        <v>2019</v>
      </c>
      <c r="D2237" s="89">
        <v>12</v>
      </c>
      <c r="E2237" s="91">
        <v>8</v>
      </c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</row>
    <row r="2238" spans="1:30" x14ac:dyDescent="0.2">
      <c r="A2238" s="89">
        <v>1302</v>
      </c>
      <c r="B2238" s="89" t="s">
        <v>210</v>
      </c>
      <c r="C2238" s="89">
        <v>2020</v>
      </c>
      <c r="D2238" s="89">
        <v>1</v>
      </c>
      <c r="E2238" s="91">
        <v>2</v>
      </c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</row>
    <row r="2239" spans="1:30" x14ac:dyDescent="0.2">
      <c r="A2239" s="89">
        <v>1302</v>
      </c>
      <c r="B2239" s="89" t="s">
        <v>210</v>
      </c>
      <c r="C2239" s="89">
        <v>2020</v>
      </c>
      <c r="D2239" s="89">
        <v>2</v>
      </c>
      <c r="E2239" s="91">
        <v>2</v>
      </c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</row>
    <row r="2240" spans="1:30" x14ac:dyDescent="0.2">
      <c r="A2240" s="89">
        <v>1302</v>
      </c>
      <c r="B2240" s="89" t="s">
        <v>210</v>
      </c>
      <c r="C2240" s="89">
        <v>2020</v>
      </c>
      <c r="D2240" s="89">
        <v>3</v>
      </c>
      <c r="E2240" s="91">
        <v>4</v>
      </c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</row>
    <row r="2241" spans="1:30" x14ac:dyDescent="0.2">
      <c r="A2241" s="89">
        <v>1302</v>
      </c>
      <c r="B2241" s="89" t="s">
        <v>210</v>
      </c>
      <c r="C2241" s="89">
        <v>2020</v>
      </c>
      <c r="D2241" s="89">
        <v>4</v>
      </c>
      <c r="E2241" s="91">
        <v>6</v>
      </c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</row>
    <row r="2242" spans="1:30" x14ac:dyDescent="0.2">
      <c r="A2242" s="89">
        <v>1302</v>
      </c>
      <c r="B2242" s="89" t="s">
        <v>210</v>
      </c>
      <c r="C2242" s="89">
        <v>2020</v>
      </c>
      <c r="D2242" s="89">
        <v>5</v>
      </c>
      <c r="E2242" s="91">
        <v>2</v>
      </c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</row>
    <row r="2243" spans="1:30" x14ac:dyDescent="0.2">
      <c r="A2243" s="89">
        <v>1303</v>
      </c>
      <c r="B2243" s="89" t="s">
        <v>714</v>
      </c>
      <c r="C2243" s="89">
        <v>2019</v>
      </c>
      <c r="D2243" s="89">
        <v>4</v>
      </c>
      <c r="E2243" s="91">
        <v>1</v>
      </c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</row>
    <row r="2244" spans="1:30" x14ac:dyDescent="0.2">
      <c r="A2244" s="89">
        <v>1303</v>
      </c>
      <c r="B2244" s="89" t="s">
        <v>714</v>
      </c>
      <c r="C2244" s="89">
        <v>2019</v>
      </c>
      <c r="D2244" s="89">
        <v>5</v>
      </c>
      <c r="E2244" s="91">
        <v>1</v>
      </c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</row>
    <row r="2245" spans="1:30" x14ac:dyDescent="0.2">
      <c r="A2245" s="89">
        <v>1303</v>
      </c>
      <c r="B2245" s="89" t="s">
        <v>714</v>
      </c>
      <c r="C2245" s="89">
        <v>2019</v>
      </c>
      <c r="D2245" s="89">
        <v>6</v>
      </c>
      <c r="E2245" s="91">
        <v>6</v>
      </c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</row>
    <row r="2246" spans="1:30" x14ac:dyDescent="0.2">
      <c r="A2246" s="89">
        <v>1303</v>
      </c>
      <c r="B2246" s="89" t="s">
        <v>714</v>
      </c>
      <c r="C2246" s="89">
        <v>2019</v>
      </c>
      <c r="D2246" s="89">
        <v>9</v>
      </c>
      <c r="E2246" s="91">
        <v>2</v>
      </c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</row>
    <row r="2247" spans="1:30" x14ac:dyDescent="0.2">
      <c r="A2247" s="89">
        <v>1303</v>
      </c>
      <c r="B2247" s="89" t="s">
        <v>714</v>
      </c>
      <c r="C2247" s="89">
        <v>2019</v>
      </c>
      <c r="D2247" s="89">
        <v>10</v>
      </c>
      <c r="E2247" s="91">
        <v>3</v>
      </c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</row>
    <row r="2248" spans="1:30" x14ac:dyDescent="0.2">
      <c r="A2248" s="89">
        <v>1303</v>
      </c>
      <c r="B2248" s="89" t="s">
        <v>714</v>
      </c>
      <c r="C2248" s="89">
        <v>2019</v>
      </c>
      <c r="D2248" s="89">
        <v>11</v>
      </c>
      <c r="E2248" s="91">
        <v>8</v>
      </c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</row>
    <row r="2249" spans="1:30" x14ac:dyDescent="0.2">
      <c r="A2249" s="89">
        <v>1303</v>
      </c>
      <c r="B2249" s="89" t="s">
        <v>714</v>
      </c>
      <c r="C2249" s="89">
        <v>2019</v>
      </c>
      <c r="D2249" s="89">
        <v>12</v>
      </c>
      <c r="E2249" s="91">
        <v>6</v>
      </c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</row>
    <row r="2250" spans="1:30" x14ac:dyDescent="0.2">
      <c r="A2250" s="89">
        <v>1303</v>
      </c>
      <c r="B2250" s="89" t="s">
        <v>714</v>
      </c>
      <c r="C2250" s="89">
        <v>2020</v>
      </c>
      <c r="D2250" s="89">
        <v>1</v>
      </c>
      <c r="E2250" s="91">
        <v>7</v>
      </c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</row>
    <row r="2251" spans="1:30" x14ac:dyDescent="0.2">
      <c r="A2251" s="89">
        <v>1303</v>
      </c>
      <c r="B2251" s="89" t="s">
        <v>714</v>
      </c>
      <c r="C2251" s="89">
        <v>2020</v>
      </c>
      <c r="D2251" s="89">
        <v>2</v>
      </c>
      <c r="E2251" s="91">
        <v>1</v>
      </c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</row>
    <row r="2252" spans="1:30" x14ac:dyDescent="0.2">
      <c r="A2252" s="89">
        <v>1303</v>
      </c>
      <c r="B2252" s="89" t="s">
        <v>714</v>
      </c>
      <c r="C2252" s="89">
        <v>2020</v>
      </c>
      <c r="D2252" s="89">
        <v>3</v>
      </c>
      <c r="E2252" s="91">
        <v>2</v>
      </c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</row>
    <row r="2253" spans="1:30" x14ac:dyDescent="0.2">
      <c r="A2253" s="89">
        <v>1303</v>
      </c>
      <c r="B2253" s="89" t="s">
        <v>714</v>
      </c>
      <c r="C2253" s="89">
        <v>2020</v>
      </c>
      <c r="D2253" s="89">
        <v>4</v>
      </c>
      <c r="E2253" s="91">
        <v>2</v>
      </c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</row>
    <row r="2254" spans="1:30" x14ac:dyDescent="0.2">
      <c r="A2254" s="89">
        <v>1303</v>
      </c>
      <c r="B2254" s="89" t="s">
        <v>714</v>
      </c>
      <c r="C2254" s="89">
        <v>2020</v>
      </c>
      <c r="D2254" s="89">
        <v>5</v>
      </c>
      <c r="E2254" s="91">
        <v>5</v>
      </c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</row>
    <row r="2255" spans="1:30" x14ac:dyDescent="0.2">
      <c r="A2255" s="89">
        <v>1304</v>
      </c>
      <c r="B2255" s="89" t="s">
        <v>715</v>
      </c>
      <c r="C2255" s="89">
        <v>2019</v>
      </c>
      <c r="D2255" s="89">
        <v>8</v>
      </c>
      <c r="E2255" s="91">
        <v>8</v>
      </c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</row>
    <row r="2256" spans="1:30" x14ac:dyDescent="0.2">
      <c r="A2256" s="89">
        <v>1304</v>
      </c>
      <c r="B2256" s="89" t="s">
        <v>715</v>
      </c>
      <c r="C2256" s="89">
        <v>2019</v>
      </c>
      <c r="D2256" s="89">
        <v>9</v>
      </c>
      <c r="E2256" s="91">
        <v>26</v>
      </c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</row>
    <row r="2257" spans="1:30" x14ac:dyDescent="0.2">
      <c r="A2257" s="89">
        <v>1304</v>
      </c>
      <c r="B2257" s="89" t="s">
        <v>715</v>
      </c>
      <c r="C2257" s="89">
        <v>2019</v>
      </c>
      <c r="D2257" s="89">
        <v>10</v>
      </c>
      <c r="E2257" s="91">
        <v>30</v>
      </c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</row>
    <row r="2258" spans="1:30" x14ac:dyDescent="0.2">
      <c r="A2258" s="89">
        <v>1304</v>
      </c>
      <c r="B2258" s="89" t="s">
        <v>715</v>
      </c>
      <c r="C2258" s="89">
        <v>2019</v>
      </c>
      <c r="D2258" s="89">
        <v>11</v>
      </c>
      <c r="E2258" s="91">
        <v>21</v>
      </c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</row>
    <row r="2259" spans="1:30" x14ac:dyDescent="0.2">
      <c r="A2259" s="89">
        <v>1304</v>
      </c>
      <c r="B2259" s="89" t="s">
        <v>715</v>
      </c>
      <c r="C2259" s="89">
        <v>2019</v>
      </c>
      <c r="D2259" s="89">
        <v>12</v>
      </c>
      <c r="E2259" s="91">
        <v>16</v>
      </c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</row>
    <row r="2260" spans="1:30" x14ac:dyDescent="0.2">
      <c r="A2260" s="89">
        <v>1304</v>
      </c>
      <c r="B2260" s="89" t="s">
        <v>715</v>
      </c>
      <c r="C2260" s="89">
        <v>2020</v>
      </c>
      <c r="D2260" s="89">
        <v>1</v>
      </c>
      <c r="E2260" s="91">
        <v>43</v>
      </c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</row>
    <row r="2261" spans="1:30" x14ac:dyDescent="0.2">
      <c r="A2261" s="89">
        <v>1304</v>
      </c>
      <c r="B2261" s="89" t="s">
        <v>715</v>
      </c>
      <c r="C2261" s="89">
        <v>2020</v>
      </c>
      <c r="D2261" s="89">
        <v>2</v>
      </c>
      <c r="E2261" s="91">
        <v>28</v>
      </c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</row>
    <row r="2262" spans="1:30" x14ac:dyDescent="0.2">
      <c r="A2262" s="89">
        <v>1304</v>
      </c>
      <c r="B2262" s="89" t="s">
        <v>715</v>
      </c>
      <c r="C2262" s="89">
        <v>2020</v>
      </c>
      <c r="D2262" s="89">
        <v>3</v>
      </c>
      <c r="E2262" s="91">
        <v>6</v>
      </c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</row>
    <row r="2263" spans="1:30" x14ac:dyDescent="0.2">
      <c r="A2263" s="89">
        <v>1304</v>
      </c>
      <c r="B2263" s="89" t="s">
        <v>715</v>
      </c>
      <c r="C2263" s="89">
        <v>2020</v>
      </c>
      <c r="D2263" s="89">
        <v>4</v>
      </c>
      <c r="E2263" s="91">
        <v>55</v>
      </c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</row>
    <row r="2264" spans="1:30" x14ac:dyDescent="0.2">
      <c r="A2264" s="89">
        <v>1304</v>
      </c>
      <c r="B2264" s="89" t="s">
        <v>715</v>
      </c>
      <c r="C2264" s="89">
        <v>2020</v>
      </c>
      <c r="D2264" s="89">
        <v>5</v>
      </c>
      <c r="E2264" s="91">
        <v>18</v>
      </c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</row>
    <row r="2265" spans="1:30" x14ac:dyDescent="0.2">
      <c r="A2265" s="89">
        <v>1307</v>
      </c>
      <c r="B2265" s="89" t="s">
        <v>108</v>
      </c>
      <c r="C2265" s="89">
        <v>2019</v>
      </c>
      <c r="D2265" s="89">
        <v>3</v>
      </c>
      <c r="E2265" s="91">
        <v>1</v>
      </c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</row>
    <row r="2266" spans="1:30" x14ac:dyDescent="0.2">
      <c r="A2266" s="89">
        <v>1307</v>
      </c>
      <c r="B2266" s="89" t="s">
        <v>108</v>
      </c>
      <c r="C2266" s="89">
        <v>2019</v>
      </c>
      <c r="D2266" s="89">
        <v>6</v>
      </c>
      <c r="E2266" s="91">
        <v>1</v>
      </c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</row>
    <row r="2267" spans="1:30" x14ac:dyDescent="0.2">
      <c r="A2267" s="89">
        <v>1308</v>
      </c>
      <c r="B2267" s="89" t="s">
        <v>70</v>
      </c>
      <c r="C2267" s="89">
        <v>2019</v>
      </c>
      <c r="D2267" s="89">
        <v>4</v>
      </c>
      <c r="E2267" s="91">
        <v>1</v>
      </c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</row>
    <row r="2268" spans="1:30" x14ac:dyDescent="0.2">
      <c r="A2268" s="89">
        <v>1308</v>
      </c>
      <c r="B2268" s="89" t="s">
        <v>70</v>
      </c>
      <c r="C2268" s="89">
        <v>2019</v>
      </c>
      <c r="D2268" s="89">
        <v>5</v>
      </c>
      <c r="E2268" s="91">
        <v>2</v>
      </c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</row>
    <row r="2269" spans="1:30" x14ac:dyDescent="0.2">
      <c r="A2269" s="89">
        <v>1308</v>
      </c>
      <c r="B2269" s="89" t="s">
        <v>70</v>
      </c>
      <c r="C2269" s="89">
        <v>2019</v>
      </c>
      <c r="D2269" s="89">
        <v>7</v>
      </c>
      <c r="E2269" s="91">
        <v>3</v>
      </c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</row>
    <row r="2270" spans="1:30" x14ac:dyDescent="0.2">
      <c r="A2270" s="89">
        <v>1308</v>
      </c>
      <c r="B2270" s="89" t="s">
        <v>70</v>
      </c>
      <c r="C2270" s="89">
        <v>2020</v>
      </c>
      <c r="D2270" s="89">
        <v>1</v>
      </c>
      <c r="E2270" s="91">
        <v>1</v>
      </c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</row>
    <row r="2271" spans="1:30" x14ac:dyDescent="0.2">
      <c r="A2271" s="89">
        <v>1309</v>
      </c>
      <c r="B2271" s="89" t="s">
        <v>156</v>
      </c>
      <c r="C2271" s="89">
        <v>2019</v>
      </c>
      <c r="D2271" s="89">
        <v>3</v>
      </c>
      <c r="E2271" s="91">
        <v>509</v>
      </c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</row>
    <row r="2272" spans="1:30" x14ac:dyDescent="0.2">
      <c r="A2272" s="89">
        <v>1309</v>
      </c>
      <c r="B2272" s="89" t="s">
        <v>156</v>
      </c>
      <c r="C2272" s="89">
        <v>2019</v>
      </c>
      <c r="D2272" s="89">
        <v>4</v>
      </c>
      <c r="E2272" s="91">
        <v>200</v>
      </c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</row>
    <row r="2273" spans="1:30" x14ac:dyDescent="0.2">
      <c r="A2273" s="89">
        <v>1309</v>
      </c>
      <c r="B2273" s="89" t="s">
        <v>156</v>
      </c>
      <c r="C2273" s="89">
        <v>2019</v>
      </c>
      <c r="D2273" s="89">
        <v>5</v>
      </c>
      <c r="E2273" s="91">
        <v>106</v>
      </c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</row>
    <row r="2274" spans="1:30" x14ac:dyDescent="0.2">
      <c r="A2274" s="89">
        <v>1309</v>
      </c>
      <c r="B2274" s="89" t="s">
        <v>156</v>
      </c>
      <c r="C2274" s="89">
        <v>2019</v>
      </c>
      <c r="D2274" s="89">
        <v>6</v>
      </c>
      <c r="E2274" s="91">
        <v>51</v>
      </c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</row>
    <row r="2275" spans="1:30" x14ac:dyDescent="0.2">
      <c r="A2275" s="89">
        <v>1309</v>
      </c>
      <c r="B2275" s="89" t="s">
        <v>156</v>
      </c>
      <c r="C2275" s="89">
        <v>2019</v>
      </c>
      <c r="D2275" s="89">
        <v>7</v>
      </c>
      <c r="E2275" s="91">
        <v>57</v>
      </c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</row>
    <row r="2276" spans="1:30" x14ac:dyDescent="0.2">
      <c r="A2276" s="89">
        <v>1309</v>
      </c>
      <c r="B2276" s="89" t="s">
        <v>156</v>
      </c>
      <c r="C2276" s="89">
        <v>2019</v>
      </c>
      <c r="D2276" s="89">
        <v>8</v>
      </c>
      <c r="E2276" s="91">
        <v>46</v>
      </c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</row>
    <row r="2277" spans="1:30" x14ac:dyDescent="0.2">
      <c r="A2277" s="89">
        <v>1309</v>
      </c>
      <c r="B2277" s="89" t="s">
        <v>156</v>
      </c>
      <c r="C2277" s="89">
        <v>2019</v>
      </c>
      <c r="D2277" s="89">
        <v>9</v>
      </c>
      <c r="E2277" s="91">
        <v>57</v>
      </c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</row>
    <row r="2278" spans="1:30" x14ac:dyDescent="0.2">
      <c r="A2278" s="89">
        <v>1309</v>
      </c>
      <c r="B2278" s="89" t="s">
        <v>156</v>
      </c>
      <c r="C2278" s="89">
        <v>2019</v>
      </c>
      <c r="D2278" s="89">
        <v>10</v>
      </c>
      <c r="E2278" s="91">
        <v>29</v>
      </c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</row>
    <row r="2279" spans="1:30" x14ac:dyDescent="0.2">
      <c r="A2279" s="89">
        <v>1309</v>
      </c>
      <c r="B2279" s="89" t="s">
        <v>156</v>
      </c>
      <c r="C2279" s="89">
        <v>2019</v>
      </c>
      <c r="D2279" s="89">
        <v>11</v>
      </c>
      <c r="E2279" s="91">
        <v>20</v>
      </c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</row>
    <row r="2280" spans="1:30" x14ac:dyDescent="0.2">
      <c r="A2280" s="89">
        <v>1309</v>
      </c>
      <c r="B2280" s="89" t="s">
        <v>156</v>
      </c>
      <c r="C2280" s="89">
        <v>2019</v>
      </c>
      <c r="D2280" s="89">
        <v>12</v>
      </c>
      <c r="E2280" s="91">
        <v>14</v>
      </c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</row>
    <row r="2281" spans="1:30" x14ac:dyDescent="0.2">
      <c r="A2281" s="89">
        <v>1309</v>
      </c>
      <c r="B2281" s="89" t="s">
        <v>156</v>
      </c>
      <c r="C2281" s="89">
        <v>2020</v>
      </c>
      <c r="D2281" s="89">
        <v>1</v>
      </c>
      <c r="E2281" s="91">
        <v>10</v>
      </c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</row>
    <row r="2282" spans="1:30" x14ac:dyDescent="0.2">
      <c r="A2282" s="89">
        <v>1309</v>
      </c>
      <c r="B2282" s="89" t="s">
        <v>156</v>
      </c>
      <c r="C2282" s="89">
        <v>2020</v>
      </c>
      <c r="D2282" s="89">
        <v>2</v>
      </c>
      <c r="E2282" s="91">
        <v>15</v>
      </c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</row>
    <row r="2283" spans="1:30" x14ac:dyDescent="0.2">
      <c r="A2283" s="89">
        <v>1309</v>
      </c>
      <c r="B2283" s="89" t="s">
        <v>156</v>
      </c>
      <c r="C2283" s="89">
        <v>2020</v>
      </c>
      <c r="D2283" s="89">
        <v>3</v>
      </c>
      <c r="E2283" s="91">
        <v>15</v>
      </c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</row>
    <row r="2284" spans="1:30" x14ac:dyDescent="0.2">
      <c r="A2284" s="89">
        <v>1309</v>
      </c>
      <c r="B2284" s="89" t="s">
        <v>156</v>
      </c>
      <c r="C2284" s="89">
        <v>2020</v>
      </c>
      <c r="D2284" s="89">
        <v>4</v>
      </c>
      <c r="E2284" s="91">
        <v>17</v>
      </c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</row>
    <row r="2285" spans="1:30" x14ac:dyDescent="0.2">
      <c r="A2285" s="89">
        <v>1309</v>
      </c>
      <c r="B2285" s="89" t="s">
        <v>156</v>
      </c>
      <c r="C2285" s="89">
        <v>2020</v>
      </c>
      <c r="D2285" s="89">
        <v>5</v>
      </c>
      <c r="E2285" s="91">
        <v>12</v>
      </c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</row>
    <row r="2286" spans="1:30" x14ac:dyDescent="0.2">
      <c r="A2286" s="89">
        <v>1310</v>
      </c>
      <c r="B2286" s="89" t="s">
        <v>716</v>
      </c>
      <c r="C2286" s="89">
        <v>2019</v>
      </c>
      <c r="D2286" s="89">
        <v>4</v>
      </c>
      <c r="E2286" s="91">
        <v>1</v>
      </c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</row>
    <row r="2287" spans="1:30" x14ac:dyDescent="0.2">
      <c r="A2287" s="89">
        <v>1310</v>
      </c>
      <c r="B2287" s="89" t="s">
        <v>716</v>
      </c>
      <c r="C2287" s="89">
        <v>2019</v>
      </c>
      <c r="D2287" s="89">
        <v>5</v>
      </c>
      <c r="E2287" s="91">
        <v>1</v>
      </c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</row>
    <row r="2288" spans="1:30" x14ac:dyDescent="0.2">
      <c r="A2288" s="89">
        <v>1310</v>
      </c>
      <c r="B2288" s="89" t="s">
        <v>716</v>
      </c>
      <c r="C2288" s="89">
        <v>2019</v>
      </c>
      <c r="D2288" s="89">
        <v>6</v>
      </c>
      <c r="E2288" s="91">
        <v>3</v>
      </c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</row>
    <row r="2289" spans="1:30" x14ac:dyDescent="0.2">
      <c r="A2289" s="89">
        <v>1310</v>
      </c>
      <c r="B2289" s="89" t="s">
        <v>716</v>
      </c>
      <c r="C2289" s="89">
        <v>2019</v>
      </c>
      <c r="D2289" s="89">
        <v>8</v>
      </c>
      <c r="E2289" s="91">
        <v>1</v>
      </c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</row>
    <row r="2290" spans="1:30" x14ac:dyDescent="0.2">
      <c r="A2290" s="89">
        <v>1310</v>
      </c>
      <c r="B2290" s="89" t="s">
        <v>716</v>
      </c>
      <c r="C2290" s="89">
        <v>2019</v>
      </c>
      <c r="D2290" s="89">
        <v>9</v>
      </c>
      <c r="E2290" s="91">
        <v>2</v>
      </c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</row>
    <row r="2291" spans="1:30" x14ac:dyDescent="0.2">
      <c r="A2291" s="89">
        <v>1310</v>
      </c>
      <c r="B2291" s="89" t="s">
        <v>716</v>
      </c>
      <c r="C2291" s="89">
        <v>2020</v>
      </c>
      <c r="D2291" s="89">
        <v>1</v>
      </c>
      <c r="E2291" s="91">
        <v>2</v>
      </c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</row>
    <row r="2292" spans="1:30" x14ac:dyDescent="0.2">
      <c r="A2292" s="89">
        <v>1310</v>
      </c>
      <c r="B2292" s="89" t="s">
        <v>716</v>
      </c>
      <c r="C2292" s="89">
        <v>2020</v>
      </c>
      <c r="D2292" s="89">
        <v>4</v>
      </c>
      <c r="E2292" s="91">
        <v>1</v>
      </c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</row>
    <row r="2293" spans="1:30" x14ac:dyDescent="0.2">
      <c r="A2293" s="89">
        <v>1310</v>
      </c>
      <c r="B2293" s="89" t="s">
        <v>716</v>
      </c>
      <c r="C2293" s="89">
        <v>2020</v>
      </c>
      <c r="D2293" s="89">
        <v>5</v>
      </c>
      <c r="E2293" s="91">
        <v>1</v>
      </c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</row>
    <row r="2294" spans="1:30" x14ac:dyDescent="0.2">
      <c r="A2294" s="89">
        <v>1312</v>
      </c>
      <c r="B2294" s="89" t="s">
        <v>200</v>
      </c>
      <c r="C2294" s="89">
        <v>2019</v>
      </c>
      <c r="D2294" s="89">
        <v>3</v>
      </c>
      <c r="E2294" s="91">
        <v>947</v>
      </c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</row>
    <row r="2295" spans="1:30" x14ac:dyDescent="0.2">
      <c r="A2295" s="89">
        <v>1312</v>
      </c>
      <c r="B2295" s="89" t="s">
        <v>200</v>
      </c>
      <c r="C2295" s="89">
        <v>2019</v>
      </c>
      <c r="D2295" s="89">
        <v>4</v>
      </c>
      <c r="E2295" s="91">
        <v>423</v>
      </c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</row>
    <row r="2296" spans="1:30" x14ac:dyDescent="0.2">
      <c r="A2296" s="89">
        <v>1312</v>
      </c>
      <c r="B2296" s="89" t="s">
        <v>200</v>
      </c>
      <c r="C2296" s="89">
        <v>2019</v>
      </c>
      <c r="D2296" s="89">
        <v>5</v>
      </c>
      <c r="E2296" s="91">
        <v>407</v>
      </c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</row>
    <row r="2297" spans="1:30" x14ac:dyDescent="0.2">
      <c r="A2297" s="89">
        <v>1312</v>
      </c>
      <c r="B2297" s="89" t="s">
        <v>200</v>
      </c>
      <c r="C2297" s="89">
        <v>2019</v>
      </c>
      <c r="D2297" s="89">
        <v>6</v>
      </c>
      <c r="E2297" s="91">
        <v>193</v>
      </c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</row>
    <row r="2298" spans="1:30" x14ac:dyDescent="0.2">
      <c r="A2298" s="89">
        <v>1312</v>
      </c>
      <c r="B2298" s="89" t="s">
        <v>200</v>
      </c>
      <c r="C2298" s="89">
        <v>2019</v>
      </c>
      <c r="D2298" s="89">
        <v>7</v>
      </c>
      <c r="E2298" s="91">
        <v>239</v>
      </c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</row>
    <row r="2299" spans="1:30" x14ac:dyDescent="0.2">
      <c r="A2299" s="89">
        <v>1312</v>
      </c>
      <c r="B2299" s="89" t="s">
        <v>200</v>
      </c>
      <c r="C2299" s="89">
        <v>2019</v>
      </c>
      <c r="D2299" s="89">
        <v>8</v>
      </c>
      <c r="E2299" s="91">
        <v>229</v>
      </c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</row>
    <row r="2300" spans="1:30" x14ac:dyDescent="0.2">
      <c r="A2300" s="89">
        <v>1312</v>
      </c>
      <c r="B2300" s="89" t="s">
        <v>200</v>
      </c>
      <c r="C2300" s="89">
        <v>2019</v>
      </c>
      <c r="D2300" s="89">
        <v>9</v>
      </c>
      <c r="E2300" s="91">
        <v>248</v>
      </c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</row>
    <row r="2301" spans="1:30" x14ac:dyDescent="0.2">
      <c r="A2301" s="89">
        <v>1312</v>
      </c>
      <c r="B2301" s="89" t="s">
        <v>200</v>
      </c>
      <c r="C2301" s="89">
        <v>2019</v>
      </c>
      <c r="D2301" s="89">
        <v>10</v>
      </c>
      <c r="E2301" s="91">
        <v>317</v>
      </c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</row>
    <row r="2302" spans="1:30" x14ac:dyDescent="0.2">
      <c r="A2302" s="89">
        <v>1312</v>
      </c>
      <c r="B2302" s="89" t="s">
        <v>200</v>
      </c>
      <c r="C2302" s="89">
        <v>2019</v>
      </c>
      <c r="D2302" s="89">
        <v>11</v>
      </c>
      <c r="E2302" s="91">
        <v>164</v>
      </c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</row>
    <row r="2303" spans="1:30" x14ac:dyDescent="0.2">
      <c r="A2303" s="89">
        <v>1312</v>
      </c>
      <c r="B2303" s="89" t="s">
        <v>200</v>
      </c>
      <c r="C2303" s="89">
        <v>2019</v>
      </c>
      <c r="D2303" s="89">
        <v>12</v>
      </c>
      <c r="E2303" s="91">
        <v>134</v>
      </c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</row>
    <row r="2304" spans="1:30" x14ac:dyDescent="0.2">
      <c r="A2304" s="89">
        <v>1312</v>
      </c>
      <c r="B2304" s="89" t="s">
        <v>200</v>
      </c>
      <c r="C2304" s="89">
        <v>2020</v>
      </c>
      <c r="D2304" s="89">
        <v>1</v>
      </c>
      <c r="E2304" s="91">
        <v>154</v>
      </c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</row>
    <row r="2305" spans="1:30" x14ac:dyDescent="0.2">
      <c r="A2305" s="89">
        <v>1312</v>
      </c>
      <c r="B2305" s="89" t="s">
        <v>200</v>
      </c>
      <c r="C2305" s="89">
        <v>2020</v>
      </c>
      <c r="D2305" s="89">
        <v>2</v>
      </c>
      <c r="E2305" s="91">
        <v>97</v>
      </c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</row>
    <row r="2306" spans="1:30" x14ac:dyDescent="0.2">
      <c r="A2306" s="89">
        <v>1312</v>
      </c>
      <c r="B2306" s="89" t="s">
        <v>200</v>
      </c>
      <c r="C2306" s="89">
        <v>2020</v>
      </c>
      <c r="D2306" s="89">
        <v>3</v>
      </c>
      <c r="E2306" s="91">
        <v>99</v>
      </c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</row>
    <row r="2307" spans="1:30" x14ac:dyDescent="0.2">
      <c r="A2307" s="89">
        <v>1312</v>
      </c>
      <c r="B2307" s="89" t="s">
        <v>200</v>
      </c>
      <c r="C2307" s="89">
        <v>2020</v>
      </c>
      <c r="D2307" s="89">
        <v>4</v>
      </c>
      <c r="E2307" s="91">
        <v>15</v>
      </c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</row>
    <row r="2308" spans="1:30" x14ac:dyDescent="0.2">
      <c r="A2308" s="89">
        <v>1314</v>
      </c>
      <c r="B2308" s="89" t="s">
        <v>322</v>
      </c>
      <c r="C2308" s="89">
        <v>2019</v>
      </c>
      <c r="D2308" s="89">
        <v>3</v>
      </c>
      <c r="E2308" s="91">
        <v>50</v>
      </c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</row>
    <row r="2309" spans="1:30" x14ac:dyDescent="0.2">
      <c r="A2309" s="89">
        <v>1314</v>
      </c>
      <c r="B2309" s="89" t="s">
        <v>322</v>
      </c>
      <c r="C2309" s="89">
        <v>2019</v>
      </c>
      <c r="D2309" s="89">
        <v>4</v>
      </c>
      <c r="E2309" s="91">
        <v>15</v>
      </c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</row>
    <row r="2310" spans="1:30" x14ac:dyDescent="0.2">
      <c r="A2310" s="89">
        <v>1314</v>
      </c>
      <c r="B2310" s="89" t="s">
        <v>322</v>
      </c>
      <c r="C2310" s="89">
        <v>2019</v>
      </c>
      <c r="D2310" s="89">
        <v>5</v>
      </c>
      <c r="E2310" s="91">
        <v>13</v>
      </c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</row>
    <row r="2311" spans="1:30" x14ac:dyDescent="0.2">
      <c r="A2311" s="89">
        <v>1314</v>
      </c>
      <c r="B2311" s="89" t="s">
        <v>322</v>
      </c>
      <c r="C2311" s="89">
        <v>2019</v>
      </c>
      <c r="D2311" s="89">
        <v>6</v>
      </c>
      <c r="E2311" s="91">
        <v>3</v>
      </c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</row>
    <row r="2312" spans="1:30" x14ac:dyDescent="0.2">
      <c r="A2312" s="89">
        <v>1314</v>
      </c>
      <c r="B2312" s="89" t="s">
        <v>322</v>
      </c>
      <c r="C2312" s="89">
        <v>2019</v>
      </c>
      <c r="D2312" s="89">
        <v>7</v>
      </c>
      <c r="E2312" s="91">
        <v>5</v>
      </c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</row>
    <row r="2313" spans="1:30" x14ac:dyDescent="0.2">
      <c r="A2313" s="89">
        <v>1314</v>
      </c>
      <c r="B2313" s="89" t="s">
        <v>322</v>
      </c>
      <c r="C2313" s="89">
        <v>2019</v>
      </c>
      <c r="D2313" s="89">
        <v>8</v>
      </c>
      <c r="E2313" s="91">
        <v>1</v>
      </c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</row>
    <row r="2314" spans="1:30" x14ac:dyDescent="0.2">
      <c r="A2314" s="89">
        <v>1314</v>
      </c>
      <c r="B2314" s="89" t="s">
        <v>322</v>
      </c>
      <c r="C2314" s="89">
        <v>2019</v>
      </c>
      <c r="D2314" s="89">
        <v>9</v>
      </c>
      <c r="E2314" s="91">
        <v>1</v>
      </c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</row>
    <row r="2315" spans="1:30" x14ac:dyDescent="0.2">
      <c r="A2315" s="89">
        <v>1314</v>
      </c>
      <c r="B2315" s="89" t="s">
        <v>322</v>
      </c>
      <c r="C2315" s="89">
        <v>2019</v>
      </c>
      <c r="D2315" s="89">
        <v>10</v>
      </c>
      <c r="E2315" s="91">
        <v>2</v>
      </c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</row>
    <row r="2316" spans="1:30" x14ac:dyDescent="0.2">
      <c r="A2316" s="89">
        <v>1314</v>
      </c>
      <c r="B2316" s="89" t="s">
        <v>322</v>
      </c>
      <c r="C2316" s="89">
        <v>2019</v>
      </c>
      <c r="D2316" s="89">
        <v>11</v>
      </c>
      <c r="E2316" s="91">
        <v>3</v>
      </c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</row>
    <row r="2317" spans="1:30" x14ac:dyDescent="0.2">
      <c r="A2317" s="89">
        <v>1314</v>
      </c>
      <c r="B2317" s="89" t="s">
        <v>322</v>
      </c>
      <c r="C2317" s="89">
        <v>2020</v>
      </c>
      <c r="D2317" s="89">
        <v>1</v>
      </c>
      <c r="E2317" s="91">
        <v>1</v>
      </c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</row>
    <row r="2318" spans="1:30" x14ac:dyDescent="0.2">
      <c r="A2318" s="89">
        <v>1314</v>
      </c>
      <c r="B2318" s="89" t="s">
        <v>322</v>
      </c>
      <c r="C2318" s="89">
        <v>2020</v>
      </c>
      <c r="D2318" s="89">
        <v>2</v>
      </c>
      <c r="E2318" s="91">
        <v>2</v>
      </c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</row>
    <row r="2319" spans="1:30" x14ac:dyDescent="0.2">
      <c r="A2319" s="89">
        <v>1314</v>
      </c>
      <c r="B2319" s="89" t="s">
        <v>322</v>
      </c>
      <c r="C2319" s="89">
        <v>2020</v>
      </c>
      <c r="D2319" s="89">
        <v>3</v>
      </c>
      <c r="E2319" s="91">
        <v>1</v>
      </c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</row>
    <row r="2320" spans="1:30" x14ac:dyDescent="0.2">
      <c r="A2320" s="89">
        <v>1314</v>
      </c>
      <c r="B2320" s="89" t="s">
        <v>322</v>
      </c>
      <c r="C2320" s="89">
        <v>2020</v>
      </c>
      <c r="D2320" s="89">
        <v>4</v>
      </c>
      <c r="E2320" s="91">
        <v>14</v>
      </c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</row>
    <row r="2321" spans="1:30" x14ac:dyDescent="0.2">
      <c r="A2321" s="89">
        <v>1315</v>
      </c>
      <c r="B2321" s="89" t="s">
        <v>578</v>
      </c>
      <c r="C2321" s="89">
        <v>2019</v>
      </c>
      <c r="D2321" s="89">
        <v>3</v>
      </c>
      <c r="E2321" s="91">
        <v>39630688</v>
      </c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</row>
    <row r="2322" spans="1:30" x14ac:dyDescent="0.2">
      <c r="A2322" s="89">
        <v>1315</v>
      </c>
      <c r="B2322" s="89" t="s">
        <v>578</v>
      </c>
      <c r="C2322" s="89">
        <v>2019</v>
      </c>
      <c r="D2322" s="89">
        <v>4</v>
      </c>
      <c r="E2322" s="91">
        <v>39052998</v>
      </c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</row>
    <row r="2323" spans="1:30" x14ac:dyDescent="0.2">
      <c r="A2323" s="89">
        <v>1315</v>
      </c>
      <c r="B2323" s="89" t="s">
        <v>578</v>
      </c>
      <c r="C2323" s="89">
        <v>2019</v>
      </c>
      <c r="D2323" s="89">
        <v>5</v>
      </c>
      <c r="E2323" s="91">
        <v>41396374</v>
      </c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</row>
    <row r="2324" spans="1:30" x14ac:dyDescent="0.2">
      <c r="A2324" s="89">
        <v>1315</v>
      </c>
      <c r="B2324" s="89" t="s">
        <v>578</v>
      </c>
      <c r="C2324" s="89">
        <v>2019</v>
      </c>
      <c r="D2324" s="89">
        <v>6</v>
      </c>
      <c r="E2324" s="91">
        <v>41936084</v>
      </c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</row>
    <row r="2325" spans="1:30" x14ac:dyDescent="0.2">
      <c r="A2325" s="89">
        <v>1315</v>
      </c>
      <c r="B2325" s="89" t="s">
        <v>578</v>
      </c>
      <c r="C2325" s="89">
        <v>2019</v>
      </c>
      <c r="D2325" s="89">
        <v>7</v>
      </c>
      <c r="E2325" s="91">
        <v>45816927</v>
      </c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</row>
    <row r="2326" spans="1:30" x14ac:dyDescent="0.2">
      <c r="A2326" s="89">
        <v>1315</v>
      </c>
      <c r="B2326" s="89" t="s">
        <v>578</v>
      </c>
      <c r="C2326" s="89">
        <v>2019</v>
      </c>
      <c r="D2326" s="89">
        <v>8</v>
      </c>
      <c r="E2326" s="91">
        <v>31974665</v>
      </c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</row>
    <row r="2327" spans="1:30" x14ac:dyDescent="0.2">
      <c r="A2327" s="89">
        <v>1315</v>
      </c>
      <c r="B2327" s="89" t="s">
        <v>578</v>
      </c>
      <c r="C2327" s="89">
        <v>2019</v>
      </c>
      <c r="D2327" s="89">
        <v>9</v>
      </c>
      <c r="E2327" s="91">
        <v>28439926</v>
      </c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</row>
    <row r="2328" spans="1:30" x14ac:dyDescent="0.2">
      <c r="A2328" s="89">
        <v>1315</v>
      </c>
      <c r="B2328" s="89" t="s">
        <v>578</v>
      </c>
      <c r="C2328" s="89">
        <v>2019</v>
      </c>
      <c r="D2328" s="89">
        <v>10</v>
      </c>
      <c r="E2328" s="91">
        <v>29032422</v>
      </c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</row>
    <row r="2329" spans="1:30" x14ac:dyDescent="0.2">
      <c r="A2329" s="89">
        <v>1315</v>
      </c>
      <c r="B2329" s="89" t="s">
        <v>578</v>
      </c>
      <c r="C2329" s="89">
        <v>2019</v>
      </c>
      <c r="D2329" s="89">
        <v>11</v>
      </c>
      <c r="E2329" s="91">
        <v>25371868</v>
      </c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</row>
    <row r="2330" spans="1:30" x14ac:dyDescent="0.2">
      <c r="A2330" s="89">
        <v>1315</v>
      </c>
      <c r="B2330" s="89" t="s">
        <v>578</v>
      </c>
      <c r="C2330" s="89">
        <v>2019</v>
      </c>
      <c r="D2330" s="89">
        <v>12</v>
      </c>
      <c r="E2330" s="91">
        <v>22280634</v>
      </c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</row>
    <row r="2331" spans="1:30" x14ac:dyDescent="0.2">
      <c r="A2331" s="89">
        <v>1315</v>
      </c>
      <c r="B2331" s="89" t="s">
        <v>578</v>
      </c>
      <c r="C2331" s="89">
        <v>2020</v>
      </c>
      <c r="D2331" s="89">
        <v>1</v>
      </c>
      <c r="E2331" s="91">
        <v>32989246</v>
      </c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</row>
    <row r="2332" spans="1:30" x14ac:dyDescent="0.2">
      <c r="A2332" s="89">
        <v>1315</v>
      </c>
      <c r="B2332" s="89" t="s">
        <v>578</v>
      </c>
      <c r="C2332" s="89">
        <v>2020</v>
      </c>
      <c r="D2332" s="89">
        <v>2</v>
      </c>
      <c r="E2332" s="91">
        <v>30551125</v>
      </c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</row>
    <row r="2333" spans="1:30" x14ac:dyDescent="0.2">
      <c r="A2333" s="89">
        <v>1315</v>
      </c>
      <c r="B2333" s="89" t="s">
        <v>578</v>
      </c>
      <c r="C2333" s="89">
        <v>2020</v>
      </c>
      <c r="D2333" s="89">
        <v>3</v>
      </c>
      <c r="E2333" s="91">
        <v>17768922</v>
      </c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</row>
    <row r="2334" spans="1:30" x14ac:dyDescent="0.2">
      <c r="A2334" s="89">
        <v>1315</v>
      </c>
      <c r="B2334" s="89" t="s">
        <v>578</v>
      </c>
      <c r="C2334" s="89">
        <v>2020</v>
      </c>
      <c r="D2334" s="89">
        <v>4</v>
      </c>
      <c r="E2334" s="91">
        <v>6011315</v>
      </c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</row>
    <row r="2335" spans="1:30" x14ac:dyDescent="0.2">
      <c r="A2335" s="89">
        <v>1315</v>
      </c>
      <c r="B2335" s="89" t="s">
        <v>578</v>
      </c>
      <c r="C2335" s="89">
        <v>2020</v>
      </c>
      <c r="D2335" s="89">
        <v>5</v>
      </c>
      <c r="E2335" s="91">
        <v>9389561</v>
      </c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</row>
    <row r="2336" spans="1:30" x14ac:dyDescent="0.2">
      <c r="A2336" s="89">
        <v>1315</v>
      </c>
      <c r="B2336" s="89" t="s">
        <v>578</v>
      </c>
      <c r="C2336" s="89">
        <v>2020</v>
      </c>
      <c r="D2336" s="89">
        <v>6</v>
      </c>
      <c r="E2336" s="91">
        <v>754611</v>
      </c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</row>
    <row r="2337" spans="1:30" x14ac:dyDescent="0.2">
      <c r="A2337" s="89">
        <v>1317</v>
      </c>
      <c r="B2337" s="89" t="s">
        <v>94</v>
      </c>
      <c r="C2337" s="89">
        <v>2019</v>
      </c>
      <c r="D2337" s="89">
        <v>3</v>
      </c>
      <c r="E2337" s="91">
        <v>23</v>
      </c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</row>
    <row r="2338" spans="1:30" x14ac:dyDescent="0.2">
      <c r="A2338" s="89">
        <v>1317</v>
      </c>
      <c r="B2338" s="89" t="s">
        <v>94</v>
      </c>
      <c r="C2338" s="89">
        <v>2019</v>
      </c>
      <c r="D2338" s="89">
        <v>4</v>
      </c>
      <c r="E2338" s="91">
        <v>20</v>
      </c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</row>
    <row r="2339" spans="1:30" x14ac:dyDescent="0.2">
      <c r="A2339" s="89">
        <v>1317</v>
      </c>
      <c r="B2339" s="89" t="s">
        <v>94</v>
      </c>
      <c r="C2339" s="89">
        <v>2019</v>
      </c>
      <c r="D2339" s="89">
        <v>5</v>
      </c>
      <c r="E2339" s="91">
        <v>9</v>
      </c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</row>
    <row r="2340" spans="1:30" x14ac:dyDescent="0.2">
      <c r="A2340" s="89">
        <v>1317</v>
      </c>
      <c r="B2340" s="89" t="s">
        <v>94</v>
      </c>
      <c r="C2340" s="89">
        <v>2019</v>
      </c>
      <c r="D2340" s="89">
        <v>6</v>
      </c>
      <c r="E2340" s="91">
        <v>9</v>
      </c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</row>
    <row r="2341" spans="1:30" x14ac:dyDescent="0.2">
      <c r="A2341" s="89">
        <v>1317</v>
      </c>
      <c r="B2341" s="89" t="s">
        <v>94</v>
      </c>
      <c r="C2341" s="89">
        <v>2019</v>
      </c>
      <c r="D2341" s="89">
        <v>7</v>
      </c>
      <c r="E2341" s="91">
        <v>6</v>
      </c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</row>
    <row r="2342" spans="1:30" x14ac:dyDescent="0.2">
      <c r="A2342" s="89">
        <v>1317</v>
      </c>
      <c r="B2342" s="89" t="s">
        <v>94</v>
      </c>
      <c r="C2342" s="89">
        <v>2019</v>
      </c>
      <c r="D2342" s="89">
        <v>8</v>
      </c>
      <c r="E2342" s="91">
        <v>7</v>
      </c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</row>
    <row r="2343" spans="1:30" x14ac:dyDescent="0.2">
      <c r="A2343" s="89">
        <v>1317</v>
      </c>
      <c r="B2343" s="89" t="s">
        <v>94</v>
      </c>
      <c r="C2343" s="89">
        <v>2019</v>
      </c>
      <c r="D2343" s="89">
        <v>9</v>
      </c>
      <c r="E2343" s="91">
        <v>4</v>
      </c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</row>
    <row r="2344" spans="1:30" x14ac:dyDescent="0.2">
      <c r="A2344" s="89">
        <v>1317</v>
      </c>
      <c r="B2344" s="89" t="s">
        <v>94</v>
      </c>
      <c r="C2344" s="89">
        <v>2019</v>
      </c>
      <c r="D2344" s="89">
        <v>10</v>
      </c>
      <c r="E2344" s="91">
        <v>5</v>
      </c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</row>
    <row r="2345" spans="1:30" x14ac:dyDescent="0.2">
      <c r="A2345" s="89">
        <v>1317</v>
      </c>
      <c r="B2345" s="89" t="s">
        <v>94</v>
      </c>
      <c r="C2345" s="89">
        <v>2019</v>
      </c>
      <c r="D2345" s="89">
        <v>11</v>
      </c>
      <c r="E2345" s="91">
        <v>3</v>
      </c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</row>
    <row r="2346" spans="1:30" x14ac:dyDescent="0.2">
      <c r="A2346" s="89">
        <v>1317</v>
      </c>
      <c r="B2346" s="89" t="s">
        <v>94</v>
      </c>
      <c r="C2346" s="89">
        <v>2019</v>
      </c>
      <c r="D2346" s="89">
        <v>12</v>
      </c>
      <c r="E2346" s="91">
        <v>1</v>
      </c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</row>
    <row r="2347" spans="1:30" x14ac:dyDescent="0.2">
      <c r="A2347" s="89">
        <v>1317</v>
      </c>
      <c r="B2347" s="89" t="s">
        <v>94</v>
      </c>
      <c r="C2347" s="89">
        <v>2020</v>
      </c>
      <c r="D2347" s="89">
        <v>1</v>
      </c>
      <c r="E2347" s="91">
        <v>6</v>
      </c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</row>
    <row r="2348" spans="1:30" x14ac:dyDescent="0.2">
      <c r="A2348" s="89">
        <v>1317</v>
      </c>
      <c r="B2348" s="89" t="s">
        <v>94</v>
      </c>
      <c r="C2348" s="89">
        <v>2020</v>
      </c>
      <c r="D2348" s="89">
        <v>2</v>
      </c>
      <c r="E2348" s="91">
        <v>2</v>
      </c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</row>
    <row r="2349" spans="1:30" x14ac:dyDescent="0.2">
      <c r="A2349" s="89">
        <v>1317</v>
      </c>
      <c r="B2349" s="89" t="s">
        <v>94</v>
      </c>
      <c r="C2349" s="89">
        <v>2020</v>
      </c>
      <c r="D2349" s="89">
        <v>4</v>
      </c>
      <c r="E2349" s="91">
        <v>3</v>
      </c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</row>
    <row r="2350" spans="1:30" x14ac:dyDescent="0.2">
      <c r="A2350" s="89">
        <v>1317</v>
      </c>
      <c r="B2350" s="89" t="s">
        <v>94</v>
      </c>
      <c r="C2350" s="89">
        <v>2020</v>
      </c>
      <c r="D2350" s="89">
        <v>5</v>
      </c>
      <c r="E2350" s="91">
        <v>1</v>
      </c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</row>
    <row r="2351" spans="1:30" x14ac:dyDescent="0.2">
      <c r="A2351" s="89">
        <v>1317</v>
      </c>
      <c r="B2351" s="89" t="s">
        <v>94</v>
      </c>
      <c r="C2351" s="89">
        <v>2020</v>
      </c>
      <c r="D2351" s="89">
        <v>6</v>
      </c>
      <c r="E2351" s="91">
        <v>1</v>
      </c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</row>
    <row r="2352" spans="1:30" x14ac:dyDescent="0.2">
      <c r="A2352" s="89">
        <v>1318</v>
      </c>
      <c r="B2352" s="89" t="s">
        <v>717</v>
      </c>
      <c r="C2352" s="89">
        <v>2019</v>
      </c>
      <c r="D2352" s="89">
        <v>3</v>
      </c>
      <c r="E2352" s="91">
        <v>168</v>
      </c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</row>
    <row r="2353" spans="1:30" x14ac:dyDescent="0.2">
      <c r="A2353" s="89">
        <v>1318</v>
      </c>
      <c r="B2353" s="89" t="s">
        <v>717</v>
      </c>
      <c r="C2353" s="89">
        <v>2019</v>
      </c>
      <c r="D2353" s="89">
        <v>4</v>
      </c>
      <c r="E2353" s="91">
        <v>84</v>
      </c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</row>
    <row r="2354" spans="1:30" x14ac:dyDescent="0.2">
      <c r="A2354" s="89">
        <v>1318</v>
      </c>
      <c r="B2354" s="89" t="s">
        <v>717</v>
      </c>
      <c r="C2354" s="89">
        <v>2019</v>
      </c>
      <c r="D2354" s="89">
        <v>5</v>
      </c>
      <c r="E2354" s="91">
        <v>129</v>
      </c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</row>
    <row r="2355" spans="1:30" x14ac:dyDescent="0.2">
      <c r="A2355" s="89">
        <v>1318</v>
      </c>
      <c r="B2355" s="89" t="s">
        <v>717</v>
      </c>
      <c r="C2355" s="89">
        <v>2019</v>
      </c>
      <c r="D2355" s="89">
        <v>6</v>
      </c>
      <c r="E2355" s="91">
        <v>114</v>
      </c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</row>
    <row r="2356" spans="1:30" x14ac:dyDescent="0.2">
      <c r="A2356" s="89">
        <v>1318</v>
      </c>
      <c r="B2356" s="89" t="s">
        <v>717</v>
      </c>
      <c r="C2356" s="89">
        <v>2019</v>
      </c>
      <c r="D2356" s="89">
        <v>7</v>
      </c>
      <c r="E2356" s="91">
        <v>35</v>
      </c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</row>
    <row r="2357" spans="1:30" x14ac:dyDescent="0.2">
      <c r="A2357" s="89">
        <v>1318</v>
      </c>
      <c r="B2357" s="89" t="s">
        <v>717</v>
      </c>
      <c r="C2357" s="89">
        <v>2019</v>
      </c>
      <c r="D2357" s="89">
        <v>8</v>
      </c>
      <c r="E2357" s="91">
        <v>66</v>
      </c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</row>
    <row r="2358" spans="1:30" x14ac:dyDescent="0.2">
      <c r="A2358" s="89">
        <v>1318</v>
      </c>
      <c r="B2358" s="89" t="s">
        <v>717</v>
      </c>
      <c r="C2358" s="89">
        <v>2019</v>
      </c>
      <c r="D2358" s="89">
        <v>9</v>
      </c>
      <c r="E2358" s="91">
        <v>81</v>
      </c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</row>
    <row r="2359" spans="1:30" x14ac:dyDescent="0.2">
      <c r="A2359" s="89">
        <v>1318</v>
      </c>
      <c r="B2359" s="89" t="s">
        <v>717</v>
      </c>
      <c r="C2359" s="89">
        <v>2019</v>
      </c>
      <c r="D2359" s="89">
        <v>10</v>
      </c>
      <c r="E2359" s="91">
        <v>87</v>
      </c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</row>
    <row r="2360" spans="1:30" x14ac:dyDescent="0.2">
      <c r="A2360" s="89">
        <v>1318</v>
      </c>
      <c r="B2360" s="89" t="s">
        <v>717</v>
      </c>
      <c r="C2360" s="89">
        <v>2019</v>
      </c>
      <c r="D2360" s="89">
        <v>11</v>
      </c>
      <c r="E2360" s="91">
        <v>78</v>
      </c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</row>
    <row r="2361" spans="1:30" x14ac:dyDescent="0.2">
      <c r="A2361" s="89">
        <v>1318</v>
      </c>
      <c r="B2361" s="89" t="s">
        <v>717</v>
      </c>
      <c r="C2361" s="89">
        <v>2019</v>
      </c>
      <c r="D2361" s="89">
        <v>12</v>
      </c>
      <c r="E2361" s="91">
        <v>36</v>
      </c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</row>
    <row r="2362" spans="1:30" x14ac:dyDescent="0.2">
      <c r="A2362" s="89">
        <v>1318</v>
      </c>
      <c r="B2362" s="89" t="s">
        <v>717</v>
      </c>
      <c r="C2362" s="89">
        <v>2020</v>
      </c>
      <c r="D2362" s="89">
        <v>1</v>
      </c>
      <c r="E2362" s="91">
        <v>98</v>
      </c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</row>
    <row r="2363" spans="1:30" x14ac:dyDescent="0.2">
      <c r="A2363" s="89">
        <v>1318</v>
      </c>
      <c r="B2363" s="89" t="s">
        <v>717</v>
      </c>
      <c r="C2363" s="89">
        <v>2020</v>
      </c>
      <c r="D2363" s="89">
        <v>2</v>
      </c>
      <c r="E2363" s="91">
        <v>75</v>
      </c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</row>
    <row r="2364" spans="1:30" x14ac:dyDescent="0.2">
      <c r="A2364" s="89">
        <v>1318</v>
      </c>
      <c r="B2364" s="89" t="s">
        <v>717</v>
      </c>
      <c r="C2364" s="89">
        <v>2020</v>
      </c>
      <c r="D2364" s="89">
        <v>3</v>
      </c>
      <c r="E2364" s="91">
        <v>129</v>
      </c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</row>
    <row r="2365" spans="1:30" x14ac:dyDescent="0.2">
      <c r="A2365" s="89">
        <v>1318</v>
      </c>
      <c r="B2365" s="89" t="s">
        <v>717</v>
      </c>
      <c r="C2365" s="89">
        <v>2020</v>
      </c>
      <c r="D2365" s="89">
        <v>4</v>
      </c>
      <c r="E2365" s="91">
        <v>108</v>
      </c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</row>
    <row r="2366" spans="1:30" x14ac:dyDescent="0.2">
      <c r="A2366" s="89">
        <v>1318</v>
      </c>
      <c r="B2366" s="89" t="s">
        <v>717</v>
      </c>
      <c r="C2366" s="89">
        <v>2020</v>
      </c>
      <c r="D2366" s="89">
        <v>5</v>
      </c>
      <c r="E2366" s="91">
        <v>27</v>
      </c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</row>
    <row r="2367" spans="1:30" x14ac:dyDescent="0.2">
      <c r="A2367" s="89">
        <v>1320</v>
      </c>
      <c r="B2367" s="89" t="s">
        <v>355</v>
      </c>
      <c r="C2367" s="89">
        <v>2019</v>
      </c>
      <c r="D2367" s="89">
        <v>3</v>
      </c>
      <c r="E2367" s="91">
        <v>101</v>
      </c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</row>
    <row r="2368" spans="1:30" x14ac:dyDescent="0.2">
      <c r="A2368" s="89">
        <v>1320</v>
      </c>
      <c r="B2368" s="89" t="s">
        <v>355</v>
      </c>
      <c r="C2368" s="89">
        <v>2019</v>
      </c>
      <c r="D2368" s="89">
        <v>4</v>
      </c>
      <c r="E2368" s="91">
        <v>162</v>
      </c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</row>
    <row r="2369" spans="1:30" x14ac:dyDescent="0.2">
      <c r="A2369" s="89">
        <v>1320</v>
      </c>
      <c r="B2369" s="89" t="s">
        <v>355</v>
      </c>
      <c r="C2369" s="89">
        <v>2019</v>
      </c>
      <c r="D2369" s="89">
        <v>5</v>
      </c>
      <c r="E2369" s="91">
        <v>199</v>
      </c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</row>
    <row r="2370" spans="1:30" x14ac:dyDescent="0.2">
      <c r="A2370" s="89">
        <v>1320</v>
      </c>
      <c r="B2370" s="89" t="s">
        <v>355</v>
      </c>
      <c r="C2370" s="89">
        <v>2019</v>
      </c>
      <c r="D2370" s="89">
        <v>6</v>
      </c>
      <c r="E2370" s="91">
        <v>134</v>
      </c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</row>
    <row r="2371" spans="1:30" x14ac:dyDescent="0.2">
      <c r="A2371" s="89">
        <v>1320</v>
      </c>
      <c r="B2371" s="89" t="s">
        <v>355</v>
      </c>
      <c r="C2371" s="89">
        <v>2019</v>
      </c>
      <c r="D2371" s="89">
        <v>7</v>
      </c>
      <c r="E2371" s="91">
        <v>208</v>
      </c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</row>
    <row r="2372" spans="1:30" x14ac:dyDescent="0.2">
      <c r="A2372" s="89">
        <v>1320</v>
      </c>
      <c r="B2372" s="89" t="s">
        <v>355</v>
      </c>
      <c r="C2372" s="89">
        <v>2019</v>
      </c>
      <c r="D2372" s="89">
        <v>8</v>
      </c>
      <c r="E2372" s="91">
        <v>153</v>
      </c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</row>
    <row r="2373" spans="1:30" x14ac:dyDescent="0.2">
      <c r="A2373" s="89">
        <v>1320</v>
      </c>
      <c r="B2373" s="89" t="s">
        <v>355</v>
      </c>
      <c r="C2373" s="89">
        <v>2019</v>
      </c>
      <c r="D2373" s="89">
        <v>9</v>
      </c>
      <c r="E2373" s="91">
        <v>107</v>
      </c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</row>
    <row r="2374" spans="1:30" x14ac:dyDescent="0.2">
      <c r="A2374" s="89">
        <v>1320</v>
      </c>
      <c r="B2374" s="89" t="s">
        <v>355</v>
      </c>
      <c r="C2374" s="89">
        <v>2019</v>
      </c>
      <c r="D2374" s="89">
        <v>10</v>
      </c>
      <c r="E2374" s="91">
        <v>77</v>
      </c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</row>
    <row r="2375" spans="1:30" x14ac:dyDescent="0.2">
      <c r="A2375" s="89">
        <v>1320</v>
      </c>
      <c r="B2375" s="89" t="s">
        <v>355</v>
      </c>
      <c r="C2375" s="89">
        <v>2019</v>
      </c>
      <c r="D2375" s="89">
        <v>11</v>
      </c>
      <c r="E2375" s="91">
        <v>103</v>
      </c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</row>
    <row r="2376" spans="1:30" x14ac:dyDescent="0.2">
      <c r="A2376" s="89">
        <v>1320</v>
      </c>
      <c r="B2376" s="89" t="s">
        <v>355</v>
      </c>
      <c r="C2376" s="89">
        <v>2019</v>
      </c>
      <c r="D2376" s="89">
        <v>12</v>
      </c>
      <c r="E2376" s="91">
        <v>90</v>
      </c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</row>
    <row r="2377" spans="1:30" x14ac:dyDescent="0.2">
      <c r="A2377" s="89">
        <v>1320</v>
      </c>
      <c r="B2377" s="89" t="s">
        <v>355</v>
      </c>
      <c r="C2377" s="89">
        <v>2020</v>
      </c>
      <c r="D2377" s="89">
        <v>1</v>
      </c>
      <c r="E2377" s="91">
        <v>51</v>
      </c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</row>
    <row r="2378" spans="1:30" x14ac:dyDescent="0.2">
      <c r="A2378" s="89">
        <v>1320</v>
      </c>
      <c r="B2378" s="89" t="s">
        <v>355</v>
      </c>
      <c r="C2378" s="89">
        <v>2020</v>
      </c>
      <c r="D2378" s="89">
        <v>2</v>
      </c>
      <c r="E2378" s="91">
        <v>59</v>
      </c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</row>
    <row r="2379" spans="1:30" x14ac:dyDescent="0.2">
      <c r="A2379" s="89">
        <v>1320</v>
      </c>
      <c r="B2379" s="89" t="s">
        <v>355</v>
      </c>
      <c r="C2379" s="89">
        <v>2020</v>
      </c>
      <c r="D2379" s="89">
        <v>3</v>
      </c>
      <c r="E2379" s="91">
        <v>170</v>
      </c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</row>
    <row r="2380" spans="1:30" x14ac:dyDescent="0.2">
      <c r="A2380" s="89">
        <v>1320</v>
      </c>
      <c r="B2380" s="89" t="s">
        <v>355</v>
      </c>
      <c r="C2380" s="89">
        <v>2020</v>
      </c>
      <c r="D2380" s="89">
        <v>4</v>
      </c>
      <c r="E2380" s="91">
        <v>72</v>
      </c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</row>
    <row r="2381" spans="1:30" x14ac:dyDescent="0.2">
      <c r="A2381" s="89">
        <v>1320</v>
      </c>
      <c r="B2381" s="89" t="s">
        <v>355</v>
      </c>
      <c r="C2381" s="89">
        <v>2020</v>
      </c>
      <c r="D2381" s="89">
        <v>5</v>
      </c>
      <c r="E2381" s="91">
        <v>78</v>
      </c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</row>
    <row r="2382" spans="1:30" x14ac:dyDescent="0.2">
      <c r="A2382" s="89">
        <v>1320</v>
      </c>
      <c r="B2382" s="89" t="s">
        <v>355</v>
      </c>
      <c r="C2382" s="89">
        <v>2020</v>
      </c>
      <c r="D2382" s="89">
        <v>6</v>
      </c>
      <c r="E2382" s="91">
        <v>8</v>
      </c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</row>
    <row r="2383" spans="1:30" x14ac:dyDescent="0.2">
      <c r="A2383" s="89">
        <v>1321</v>
      </c>
      <c r="B2383" s="89" t="s">
        <v>360</v>
      </c>
      <c r="C2383" s="89">
        <v>2019</v>
      </c>
      <c r="D2383" s="89">
        <v>3</v>
      </c>
      <c r="E2383" s="91">
        <v>399542</v>
      </c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</row>
    <row r="2384" spans="1:30" x14ac:dyDescent="0.2">
      <c r="A2384" s="89">
        <v>1321</v>
      </c>
      <c r="B2384" s="89" t="s">
        <v>360</v>
      </c>
      <c r="C2384" s="89">
        <v>2019</v>
      </c>
      <c r="D2384" s="89">
        <v>4</v>
      </c>
      <c r="E2384" s="91">
        <v>522833</v>
      </c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</row>
    <row r="2385" spans="1:30" x14ac:dyDescent="0.2">
      <c r="A2385" s="89">
        <v>1321</v>
      </c>
      <c r="B2385" s="89" t="s">
        <v>360</v>
      </c>
      <c r="C2385" s="89">
        <v>2019</v>
      </c>
      <c r="D2385" s="89">
        <v>5</v>
      </c>
      <c r="E2385" s="91">
        <v>612249</v>
      </c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</row>
    <row r="2386" spans="1:30" x14ac:dyDescent="0.2">
      <c r="A2386" s="89">
        <v>1321</v>
      </c>
      <c r="B2386" s="89" t="s">
        <v>360</v>
      </c>
      <c r="C2386" s="89">
        <v>2019</v>
      </c>
      <c r="D2386" s="89">
        <v>6</v>
      </c>
      <c r="E2386" s="91">
        <v>417746</v>
      </c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</row>
    <row r="2387" spans="1:30" x14ac:dyDescent="0.2">
      <c r="A2387" s="89">
        <v>1321</v>
      </c>
      <c r="B2387" s="89" t="s">
        <v>360</v>
      </c>
      <c r="C2387" s="89">
        <v>2019</v>
      </c>
      <c r="D2387" s="89">
        <v>7</v>
      </c>
      <c r="E2387" s="91">
        <v>931858</v>
      </c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</row>
    <row r="2388" spans="1:30" x14ac:dyDescent="0.2">
      <c r="A2388" s="89">
        <v>1321</v>
      </c>
      <c r="B2388" s="89" t="s">
        <v>360</v>
      </c>
      <c r="C2388" s="89">
        <v>2019</v>
      </c>
      <c r="D2388" s="89">
        <v>8</v>
      </c>
      <c r="E2388" s="91">
        <v>663104</v>
      </c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</row>
    <row r="2389" spans="1:30" x14ac:dyDescent="0.2">
      <c r="A2389" s="89">
        <v>1321</v>
      </c>
      <c r="B2389" s="89" t="s">
        <v>360</v>
      </c>
      <c r="C2389" s="89">
        <v>2019</v>
      </c>
      <c r="D2389" s="89">
        <v>9</v>
      </c>
      <c r="E2389" s="91">
        <v>325537</v>
      </c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</row>
    <row r="2390" spans="1:30" x14ac:dyDescent="0.2">
      <c r="A2390" s="89">
        <v>1321</v>
      </c>
      <c r="B2390" s="89" t="s">
        <v>360</v>
      </c>
      <c r="C2390" s="89">
        <v>2019</v>
      </c>
      <c r="D2390" s="89">
        <v>10</v>
      </c>
      <c r="E2390" s="91">
        <v>245010</v>
      </c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</row>
    <row r="2391" spans="1:30" x14ac:dyDescent="0.2">
      <c r="A2391" s="89">
        <v>1321</v>
      </c>
      <c r="B2391" s="89" t="s">
        <v>360</v>
      </c>
      <c r="C2391" s="89">
        <v>2019</v>
      </c>
      <c r="D2391" s="89">
        <v>11</v>
      </c>
      <c r="E2391" s="91">
        <v>8395</v>
      </c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</row>
    <row r="2392" spans="1:30" x14ac:dyDescent="0.2">
      <c r="A2392" s="89">
        <v>1321</v>
      </c>
      <c r="B2392" s="89" t="s">
        <v>360</v>
      </c>
      <c r="C2392" s="89">
        <v>2019</v>
      </c>
      <c r="D2392" s="89">
        <v>12</v>
      </c>
      <c r="E2392" s="91">
        <v>13966</v>
      </c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</row>
    <row r="2393" spans="1:30" x14ac:dyDescent="0.2">
      <c r="A2393" s="89">
        <v>1321</v>
      </c>
      <c r="B2393" s="89" t="s">
        <v>360</v>
      </c>
      <c r="C2393" s="89">
        <v>2020</v>
      </c>
      <c r="D2393" s="89">
        <v>1</v>
      </c>
      <c r="E2393" s="91">
        <v>10147</v>
      </c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</row>
    <row r="2394" spans="1:30" x14ac:dyDescent="0.2">
      <c r="A2394" s="89">
        <v>1321</v>
      </c>
      <c r="B2394" s="89" t="s">
        <v>360</v>
      </c>
      <c r="C2394" s="89">
        <v>2020</v>
      </c>
      <c r="D2394" s="89">
        <v>2</v>
      </c>
      <c r="E2394" s="91">
        <v>2855</v>
      </c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</row>
    <row r="2395" spans="1:30" x14ac:dyDescent="0.2">
      <c r="A2395" s="89">
        <v>1321</v>
      </c>
      <c r="B2395" s="89" t="s">
        <v>360</v>
      </c>
      <c r="C2395" s="89">
        <v>2020</v>
      </c>
      <c r="D2395" s="89">
        <v>3</v>
      </c>
      <c r="E2395" s="91">
        <v>3123</v>
      </c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</row>
    <row r="2396" spans="1:30" x14ac:dyDescent="0.2">
      <c r="A2396" s="89">
        <v>1321</v>
      </c>
      <c r="B2396" s="89" t="s">
        <v>360</v>
      </c>
      <c r="C2396" s="89">
        <v>2020</v>
      </c>
      <c r="D2396" s="89">
        <v>4</v>
      </c>
      <c r="E2396" s="91">
        <v>10724</v>
      </c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</row>
    <row r="2397" spans="1:30" x14ac:dyDescent="0.2">
      <c r="A2397" s="89">
        <v>1321</v>
      </c>
      <c r="B2397" s="89" t="s">
        <v>360</v>
      </c>
      <c r="C2397" s="89">
        <v>2020</v>
      </c>
      <c r="D2397" s="89">
        <v>5</v>
      </c>
      <c r="E2397" s="91">
        <v>11649</v>
      </c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</row>
    <row r="2398" spans="1:30" x14ac:dyDescent="0.2">
      <c r="A2398" s="89">
        <v>1321</v>
      </c>
      <c r="B2398" s="89" t="s">
        <v>360</v>
      </c>
      <c r="C2398" s="89">
        <v>2020</v>
      </c>
      <c r="D2398" s="89">
        <v>6</v>
      </c>
      <c r="E2398" s="91">
        <v>383</v>
      </c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</row>
    <row r="2399" spans="1:30" x14ac:dyDescent="0.2">
      <c r="A2399" s="89">
        <v>1322</v>
      </c>
      <c r="B2399" s="89" t="s">
        <v>51</v>
      </c>
      <c r="C2399" s="89">
        <v>2019</v>
      </c>
      <c r="D2399" s="89">
        <v>3</v>
      </c>
      <c r="E2399" s="91">
        <v>665895</v>
      </c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</row>
    <row r="2400" spans="1:30" x14ac:dyDescent="0.2">
      <c r="A2400" s="89">
        <v>1322</v>
      </c>
      <c r="B2400" s="89" t="s">
        <v>51</v>
      </c>
      <c r="C2400" s="89">
        <v>2019</v>
      </c>
      <c r="D2400" s="89">
        <v>4</v>
      </c>
      <c r="E2400" s="91">
        <v>1004594</v>
      </c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</row>
    <row r="2401" spans="1:30" x14ac:dyDescent="0.2">
      <c r="A2401" s="89">
        <v>1322</v>
      </c>
      <c r="B2401" s="89" t="s">
        <v>51</v>
      </c>
      <c r="C2401" s="89">
        <v>2019</v>
      </c>
      <c r="D2401" s="89">
        <v>5</v>
      </c>
      <c r="E2401" s="91">
        <v>1555349</v>
      </c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</row>
    <row r="2402" spans="1:30" x14ac:dyDescent="0.2">
      <c r="A2402" s="89">
        <v>1322</v>
      </c>
      <c r="B2402" s="89" t="s">
        <v>51</v>
      </c>
      <c r="C2402" s="89">
        <v>2019</v>
      </c>
      <c r="D2402" s="89">
        <v>6</v>
      </c>
      <c r="E2402" s="91">
        <v>950430</v>
      </c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</row>
    <row r="2403" spans="1:30" x14ac:dyDescent="0.2">
      <c r="A2403" s="89">
        <v>1322</v>
      </c>
      <c r="B2403" s="89" t="s">
        <v>51</v>
      </c>
      <c r="C2403" s="89">
        <v>2019</v>
      </c>
      <c r="D2403" s="89">
        <v>7</v>
      </c>
      <c r="E2403" s="91">
        <v>1381803</v>
      </c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</row>
    <row r="2404" spans="1:30" x14ac:dyDescent="0.2">
      <c r="A2404" s="89">
        <v>1322</v>
      </c>
      <c r="B2404" s="89" t="s">
        <v>51</v>
      </c>
      <c r="C2404" s="89">
        <v>2019</v>
      </c>
      <c r="D2404" s="89">
        <v>8</v>
      </c>
      <c r="E2404" s="91">
        <v>769394</v>
      </c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</row>
    <row r="2405" spans="1:30" x14ac:dyDescent="0.2">
      <c r="A2405" s="89">
        <v>1322</v>
      </c>
      <c r="B2405" s="89" t="s">
        <v>51</v>
      </c>
      <c r="C2405" s="89">
        <v>2019</v>
      </c>
      <c r="D2405" s="89">
        <v>9</v>
      </c>
      <c r="E2405" s="91">
        <v>565</v>
      </c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</row>
    <row r="2406" spans="1:30" x14ac:dyDescent="0.2">
      <c r="A2406" s="89">
        <v>1322</v>
      </c>
      <c r="B2406" s="89" t="s">
        <v>51</v>
      </c>
      <c r="C2406" s="89">
        <v>2019</v>
      </c>
      <c r="D2406" s="89">
        <v>10</v>
      </c>
      <c r="E2406" s="91">
        <v>139</v>
      </c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</row>
    <row r="2407" spans="1:30" x14ac:dyDescent="0.2">
      <c r="A2407" s="89">
        <v>1322</v>
      </c>
      <c r="B2407" s="89" t="s">
        <v>51</v>
      </c>
      <c r="C2407" s="89">
        <v>2019</v>
      </c>
      <c r="D2407" s="89">
        <v>11</v>
      </c>
      <c r="E2407" s="91">
        <v>77</v>
      </c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</row>
    <row r="2408" spans="1:30" x14ac:dyDescent="0.2">
      <c r="A2408" s="89">
        <v>1322</v>
      </c>
      <c r="B2408" s="89" t="s">
        <v>51</v>
      </c>
      <c r="C2408" s="89">
        <v>2019</v>
      </c>
      <c r="D2408" s="89">
        <v>12</v>
      </c>
      <c r="E2408" s="91">
        <v>25</v>
      </c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</row>
    <row r="2409" spans="1:30" x14ac:dyDescent="0.2">
      <c r="A2409" s="89">
        <v>1322</v>
      </c>
      <c r="B2409" s="89" t="s">
        <v>51</v>
      </c>
      <c r="C2409" s="89">
        <v>2020</v>
      </c>
      <c r="D2409" s="89">
        <v>1</v>
      </c>
      <c r="E2409" s="91">
        <v>2</v>
      </c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</row>
    <row r="2410" spans="1:30" x14ac:dyDescent="0.2">
      <c r="A2410" s="89">
        <v>1322</v>
      </c>
      <c r="B2410" s="89" t="s">
        <v>51</v>
      </c>
      <c r="C2410" s="89">
        <v>2020</v>
      </c>
      <c r="D2410" s="89">
        <v>2</v>
      </c>
      <c r="E2410" s="91">
        <v>2</v>
      </c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</row>
    <row r="2411" spans="1:30" x14ac:dyDescent="0.2">
      <c r="A2411" s="89">
        <v>1322</v>
      </c>
      <c r="B2411" s="89" t="s">
        <v>51</v>
      </c>
      <c r="C2411" s="89">
        <v>2020</v>
      </c>
      <c r="D2411" s="89">
        <v>3</v>
      </c>
      <c r="E2411" s="91">
        <v>18</v>
      </c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</row>
    <row r="2412" spans="1:30" x14ac:dyDescent="0.2">
      <c r="A2412" s="89">
        <v>1322</v>
      </c>
      <c r="B2412" s="89" t="s">
        <v>51</v>
      </c>
      <c r="C2412" s="89">
        <v>2020</v>
      </c>
      <c r="D2412" s="89">
        <v>4</v>
      </c>
      <c r="E2412" s="91">
        <v>14</v>
      </c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</row>
    <row r="2413" spans="1:30" x14ac:dyDescent="0.2">
      <c r="A2413" s="89">
        <v>1322</v>
      </c>
      <c r="B2413" s="89" t="s">
        <v>51</v>
      </c>
      <c r="C2413" s="89">
        <v>2020</v>
      </c>
      <c r="D2413" s="89">
        <v>5</v>
      </c>
      <c r="E2413" s="91">
        <v>8</v>
      </c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</row>
    <row r="2414" spans="1:30" x14ac:dyDescent="0.2">
      <c r="A2414" s="89">
        <v>1322</v>
      </c>
      <c r="B2414" s="89" t="s">
        <v>51</v>
      </c>
      <c r="C2414" s="89">
        <v>2020</v>
      </c>
      <c r="D2414" s="89">
        <v>6</v>
      </c>
      <c r="E2414" s="91">
        <v>3</v>
      </c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</row>
    <row r="2415" spans="1:30" x14ac:dyDescent="0.2">
      <c r="A2415" s="89">
        <v>1323</v>
      </c>
      <c r="B2415" s="89" t="s">
        <v>402</v>
      </c>
      <c r="C2415" s="89">
        <v>2019</v>
      </c>
      <c r="D2415" s="89">
        <v>3</v>
      </c>
      <c r="E2415" s="91">
        <v>1465597</v>
      </c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</row>
    <row r="2416" spans="1:30" x14ac:dyDescent="0.2">
      <c r="A2416" s="89">
        <v>1323</v>
      </c>
      <c r="B2416" s="89" t="s">
        <v>402</v>
      </c>
      <c r="C2416" s="89">
        <v>2019</v>
      </c>
      <c r="D2416" s="89">
        <v>4</v>
      </c>
      <c r="E2416" s="91">
        <v>1283975</v>
      </c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</row>
    <row r="2417" spans="1:30" x14ac:dyDescent="0.2">
      <c r="A2417" s="89">
        <v>1323</v>
      </c>
      <c r="B2417" s="89" t="s">
        <v>402</v>
      </c>
      <c r="C2417" s="89">
        <v>2019</v>
      </c>
      <c r="D2417" s="89">
        <v>5</v>
      </c>
      <c r="E2417" s="91">
        <v>677524</v>
      </c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</row>
    <row r="2418" spans="1:30" x14ac:dyDescent="0.2">
      <c r="A2418" s="89">
        <v>1323</v>
      </c>
      <c r="B2418" s="89" t="s">
        <v>402</v>
      </c>
      <c r="C2418" s="89">
        <v>2019</v>
      </c>
      <c r="D2418" s="89">
        <v>6</v>
      </c>
      <c r="E2418" s="91">
        <v>80</v>
      </c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</row>
    <row r="2419" spans="1:30" x14ac:dyDescent="0.2">
      <c r="A2419" s="89">
        <v>1323</v>
      </c>
      <c r="B2419" s="89" t="s">
        <v>402</v>
      </c>
      <c r="C2419" s="89">
        <v>2019</v>
      </c>
      <c r="D2419" s="89">
        <v>7</v>
      </c>
      <c r="E2419" s="91">
        <v>11</v>
      </c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</row>
    <row r="2420" spans="1:30" x14ac:dyDescent="0.2">
      <c r="A2420" s="89">
        <v>1323</v>
      </c>
      <c r="B2420" s="89" t="s">
        <v>402</v>
      </c>
      <c r="C2420" s="89">
        <v>2019</v>
      </c>
      <c r="D2420" s="89">
        <v>8</v>
      </c>
      <c r="E2420" s="91">
        <v>4</v>
      </c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</row>
    <row r="2421" spans="1:30" x14ac:dyDescent="0.2">
      <c r="A2421" s="89">
        <v>1323</v>
      </c>
      <c r="B2421" s="89" t="s">
        <v>402</v>
      </c>
      <c r="C2421" s="89">
        <v>2019</v>
      </c>
      <c r="D2421" s="89">
        <v>11</v>
      </c>
      <c r="E2421" s="91">
        <v>2</v>
      </c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</row>
    <row r="2422" spans="1:30" x14ac:dyDescent="0.2">
      <c r="A2422" s="89">
        <v>1323</v>
      </c>
      <c r="B2422" s="89" t="s">
        <v>402</v>
      </c>
      <c r="C2422" s="89">
        <v>2019</v>
      </c>
      <c r="D2422" s="89">
        <v>12</v>
      </c>
      <c r="E2422" s="91">
        <v>2</v>
      </c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</row>
    <row r="2423" spans="1:30" x14ac:dyDescent="0.2">
      <c r="A2423" s="89">
        <v>1323</v>
      </c>
      <c r="B2423" s="89" t="s">
        <v>402</v>
      </c>
      <c r="C2423" s="89">
        <v>2020</v>
      </c>
      <c r="D2423" s="89">
        <v>1</v>
      </c>
      <c r="E2423" s="91">
        <v>1</v>
      </c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</row>
    <row r="2424" spans="1:30" x14ac:dyDescent="0.2">
      <c r="A2424" s="89">
        <v>1323</v>
      </c>
      <c r="B2424" s="89" t="s">
        <v>402</v>
      </c>
      <c r="C2424" s="89">
        <v>2020</v>
      </c>
      <c r="D2424" s="89">
        <v>3</v>
      </c>
      <c r="E2424" s="91">
        <v>2</v>
      </c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</row>
    <row r="2425" spans="1:30" x14ac:dyDescent="0.2">
      <c r="A2425" s="89">
        <v>1323</v>
      </c>
      <c r="B2425" s="89" t="s">
        <v>402</v>
      </c>
      <c r="C2425" s="89">
        <v>2020</v>
      </c>
      <c r="D2425" s="89">
        <v>4</v>
      </c>
      <c r="E2425" s="91">
        <v>8</v>
      </c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</row>
    <row r="2426" spans="1:30" x14ac:dyDescent="0.2">
      <c r="A2426" s="89">
        <v>1323</v>
      </c>
      <c r="B2426" s="89" t="s">
        <v>402</v>
      </c>
      <c r="C2426" s="89">
        <v>2020</v>
      </c>
      <c r="D2426" s="89">
        <v>5</v>
      </c>
      <c r="E2426" s="91">
        <v>2</v>
      </c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</row>
    <row r="2427" spans="1:30" x14ac:dyDescent="0.2">
      <c r="A2427" s="89">
        <v>1326</v>
      </c>
      <c r="B2427" s="89" t="s">
        <v>335</v>
      </c>
      <c r="C2427" s="89">
        <v>2019</v>
      </c>
      <c r="D2427" s="89">
        <v>5</v>
      </c>
      <c r="E2427" s="91">
        <v>2</v>
      </c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</row>
    <row r="2428" spans="1:30" x14ac:dyDescent="0.2">
      <c r="A2428" s="89">
        <v>1327</v>
      </c>
      <c r="B2428" s="89" t="s">
        <v>612</v>
      </c>
      <c r="C2428" s="89">
        <v>2019</v>
      </c>
      <c r="D2428" s="89">
        <v>3</v>
      </c>
      <c r="E2428" s="91">
        <v>397101</v>
      </c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</row>
    <row r="2429" spans="1:30" x14ac:dyDescent="0.2">
      <c r="A2429" s="89">
        <v>1327</v>
      </c>
      <c r="B2429" s="89" t="s">
        <v>612</v>
      </c>
      <c r="C2429" s="89">
        <v>2019</v>
      </c>
      <c r="D2429" s="89">
        <v>4</v>
      </c>
      <c r="E2429" s="91">
        <v>500335</v>
      </c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</row>
    <row r="2430" spans="1:30" x14ac:dyDescent="0.2">
      <c r="A2430" s="89">
        <v>1327</v>
      </c>
      <c r="B2430" s="89" t="s">
        <v>612</v>
      </c>
      <c r="C2430" s="89">
        <v>2019</v>
      </c>
      <c r="D2430" s="89">
        <v>5</v>
      </c>
      <c r="E2430" s="91">
        <v>449912</v>
      </c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</row>
    <row r="2431" spans="1:30" x14ac:dyDescent="0.2">
      <c r="A2431" s="89">
        <v>1327</v>
      </c>
      <c r="B2431" s="89" t="s">
        <v>612</v>
      </c>
      <c r="C2431" s="89">
        <v>2019</v>
      </c>
      <c r="D2431" s="89">
        <v>6</v>
      </c>
      <c r="E2431" s="91">
        <v>491767</v>
      </c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</row>
    <row r="2432" spans="1:30" x14ac:dyDescent="0.2">
      <c r="A2432" s="89">
        <v>1327</v>
      </c>
      <c r="B2432" s="89" t="s">
        <v>612</v>
      </c>
      <c r="C2432" s="89">
        <v>2019</v>
      </c>
      <c r="D2432" s="89">
        <v>7</v>
      </c>
      <c r="E2432" s="91">
        <v>517640</v>
      </c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</row>
    <row r="2433" spans="1:30" x14ac:dyDescent="0.2">
      <c r="A2433" s="89">
        <v>1327</v>
      </c>
      <c r="B2433" s="89" t="s">
        <v>612</v>
      </c>
      <c r="C2433" s="89">
        <v>2019</v>
      </c>
      <c r="D2433" s="89">
        <v>8</v>
      </c>
      <c r="E2433" s="91">
        <v>368202</v>
      </c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</row>
    <row r="2434" spans="1:30" x14ac:dyDescent="0.2">
      <c r="A2434" s="89">
        <v>1327</v>
      </c>
      <c r="B2434" s="89" t="s">
        <v>612</v>
      </c>
      <c r="C2434" s="89">
        <v>2019</v>
      </c>
      <c r="D2434" s="89">
        <v>9</v>
      </c>
      <c r="E2434" s="91">
        <v>310256</v>
      </c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:30" x14ac:dyDescent="0.2">
      <c r="A2435" s="89">
        <v>1327</v>
      </c>
      <c r="B2435" s="89" t="s">
        <v>612</v>
      </c>
      <c r="C2435" s="89">
        <v>2019</v>
      </c>
      <c r="D2435" s="89">
        <v>10</v>
      </c>
      <c r="E2435" s="91">
        <v>221089</v>
      </c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</row>
    <row r="2436" spans="1:30" x14ac:dyDescent="0.2">
      <c r="A2436" s="89">
        <v>1327</v>
      </c>
      <c r="B2436" s="89" t="s">
        <v>612</v>
      </c>
      <c r="C2436" s="89">
        <v>2019</v>
      </c>
      <c r="D2436" s="89">
        <v>11</v>
      </c>
      <c r="E2436" s="91">
        <v>184900</v>
      </c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:30" x14ac:dyDescent="0.2">
      <c r="A2437" s="89">
        <v>1327</v>
      </c>
      <c r="B2437" s="89" t="s">
        <v>612</v>
      </c>
      <c r="C2437" s="89">
        <v>2019</v>
      </c>
      <c r="D2437" s="89">
        <v>12</v>
      </c>
      <c r="E2437" s="91">
        <v>170901</v>
      </c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:30" x14ac:dyDescent="0.2">
      <c r="A2438" s="89">
        <v>1327</v>
      </c>
      <c r="B2438" s="89" t="s">
        <v>612</v>
      </c>
      <c r="C2438" s="89">
        <v>2020</v>
      </c>
      <c r="D2438" s="89">
        <v>1</v>
      </c>
      <c r="E2438" s="91">
        <v>284133</v>
      </c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:30" x14ac:dyDescent="0.2">
      <c r="A2439" s="89">
        <v>1327</v>
      </c>
      <c r="B2439" s="89" t="s">
        <v>612</v>
      </c>
      <c r="C2439" s="89">
        <v>2020</v>
      </c>
      <c r="D2439" s="89">
        <v>2</v>
      </c>
      <c r="E2439" s="91">
        <v>306208</v>
      </c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:30" x14ac:dyDescent="0.2">
      <c r="A2440" s="89">
        <v>1327</v>
      </c>
      <c r="B2440" s="89" t="s">
        <v>612</v>
      </c>
      <c r="C2440" s="89">
        <v>2020</v>
      </c>
      <c r="D2440" s="89">
        <v>3</v>
      </c>
      <c r="E2440" s="91">
        <v>200364</v>
      </c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:30" x14ac:dyDescent="0.2">
      <c r="A2441" s="89">
        <v>1327</v>
      </c>
      <c r="B2441" s="89" t="s">
        <v>612</v>
      </c>
      <c r="C2441" s="89">
        <v>2020</v>
      </c>
      <c r="D2441" s="89">
        <v>4</v>
      </c>
      <c r="E2441" s="91">
        <v>241158</v>
      </c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:30" x14ac:dyDescent="0.2">
      <c r="A2442" s="89">
        <v>1327</v>
      </c>
      <c r="B2442" s="89" t="s">
        <v>612</v>
      </c>
      <c r="C2442" s="89">
        <v>2020</v>
      </c>
      <c r="D2442" s="89">
        <v>5</v>
      </c>
      <c r="E2442" s="91">
        <v>482045</v>
      </c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:30" x14ac:dyDescent="0.2">
      <c r="A2443" s="89">
        <v>1327</v>
      </c>
      <c r="B2443" s="89" t="s">
        <v>612</v>
      </c>
      <c r="C2443" s="89">
        <v>2020</v>
      </c>
      <c r="D2443" s="89">
        <v>6</v>
      </c>
      <c r="E2443" s="91">
        <v>32967</v>
      </c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:30" x14ac:dyDescent="0.2">
      <c r="A2444" s="89">
        <v>1328</v>
      </c>
      <c r="B2444" s="89" t="s">
        <v>59</v>
      </c>
      <c r="C2444" s="89">
        <v>2019</v>
      </c>
      <c r="D2444" s="89">
        <v>3</v>
      </c>
      <c r="E2444" s="91">
        <v>476824</v>
      </c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:30" x14ac:dyDescent="0.2">
      <c r="A2445" s="89">
        <v>1328</v>
      </c>
      <c r="B2445" s="89" t="s">
        <v>59</v>
      </c>
      <c r="C2445" s="89">
        <v>2019</v>
      </c>
      <c r="D2445" s="89">
        <v>4</v>
      </c>
      <c r="E2445" s="91">
        <v>470388</v>
      </c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:30" x14ac:dyDescent="0.2">
      <c r="A2446" s="89">
        <v>1328</v>
      </c>
      <c r="B2446" s="89" t="s">
        <v>59</v>
      </c>
      <c r="C2446" s="89">
        <v>2019</v>
      </c>
      <c r="D2446" s="89">
        <v>5</v>
      </c>
      <c r="E2446" s="91">
        <v>545870</v>
      </c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:30" x14ac:dyDescent="0.2">
      <c r="A2447" s="89">
        <v>1328</v>
      </c>
      <c r="B2447" s="89" t="s">
        <v>59</v>
      </c>
      <c r="C2447" s="89">
        <v>2019</v>
      </c>
      <c r="D2447" s="89">
        <v>6</v>
      </c>
      <c r="E2447" s="91">
        <v>547788</v>
      </c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:30" x14ac:dyDescent="0.2">
      <c r="A2448" s="89">
        <v>1328</v>
      </c>
      <c r="B2448" s="89" t="s">
        <v>59</v>
      </c>
      <c r="C2448" s="89">
        <v>2019</v>
      </c>
      <c r="D2448" s="89">
        <v>7</v>
      </c>
      <c r="E2448" s="91">
        <v>292356</v>
      </c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1:30" x14ac:dyDescent="0.2">
      <c r="A2449" s="89">
        <v>1328</v>
      </c>
      <c r="B2449" s="89" t="s">
        <v>59</v>
      </c>
      <c r="C2449" s="89">
        <v>2019</v>
      </c>
      <c r="D2449" s="89">
        <v>8</v>
      </c>
      <c r="E2449" s="91">
        <v>49542</v>
      </c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1:30" x14ac:dyDescent="0.2">
      <c r="A2450" s="89">
        <v>1328</v>
      </c>
      <c r="B2450" s="89" t="s">
        <v>59</v>
      </c>
      <c r="C2450" s="89">
        <v>2019</v>
      </c>
      <c r="D2450" s="89">
        <v>9</v>
      </c>
      <c r="E2450" s="91">
        <v>24183</v>
      </c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1:30" x14ac:dyDescent="0.2">
      <c r="A2451" s="89">
        <v>1328</v>
      </c>
      <c r="B2451" s="89" t="s">
        <v>59</v>
      </c>
      <c r="C2451" s="89">
        <v>2019</v>
      </c>
      <c r="D2451" s="89">
        <v>10</v>
      </c>
      <c r="E2451" s="91">
        <v>19586</v>
      </c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1:30" x14ac:dyDescent="0.2">
      <c r="A2452" s="89">
        <v>1328</v>
      </c>
      <c r="B2452" s="89" t="s">
        <v>59</v>
      </c>
      <c r="C2452" s="89">
        <v>2019</v>
      </c>
      <c r="D2452" s="89">
        <v>11</v>
      </c>
      <c r="E2452" s="91">
        <v>27088</v>
      </c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1:30" x14ac:dyDescent="0.2">
      <c r="A2453" s="89">
        <v>1328</v>
      </c>
      <c r="B2453" s="89" t="s">
        <v>59</v>
      </c>
      <c r="C2453" s="89">
        <v>2019</v>
      </c>
      <c r="D2453" s="89">
        <v>12</v>
      </c>
      <c r="E2453" s="91">
        <v>15992</v>
      </c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1:30" x14ac:dyDescent="0.2">
      <c r="A2454" s="89">
        <v>1328</v>
      </c>
      <c r="B2454" s="89" t="s">
        <v>59</v>
      </c>
      <c r="C2454" s="89">
        <v>2020</v>
      </c>
      <c r="D2454" s="89">
        <v>1</v>
      </c>
      <c r="E2454" s="91">
        <v>3448</v>
      </c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1:30" x14ac:dyDescent="0.2">
      <c r="A2455" s="89">
        <v>1328</v>
      </c>
      <c r="B2455" s="89" t="s">
        <v>59</v>
      </c>
      <c r="C2455" s="89">
        <v>2020</v>
      </c>
      <c r="D2455" s="89">
        <v>2</v>
      </c>
      <c r="E2455" s="91">
        <v>9046</v>
      </c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1:30" x14ac:dyDescent="0.2">
      <c r="A2456" s="89">
        <v>1328</v>
      </c>
      <c r="B2456" s="89" t="s">
        <v>59</v>
      </c>
      <c r="C2456" s="89">
        <v>2020</v>
      </c>
      <c r="D2456" s="89">
        <v>3</v>
      </c>
      <c r="E2456" s="91">
        <v>16393</v>
      </c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1:30" x14ac:dyDescent="0.2">
      <c r="A2457" s="89">
        <v>1328</v>
      </c>
      <c r="B2457" s="89" t="s">
        <v>59</v>
      </c>
      <c r="C2457" s="89">
        <v>2020</v>
      </c>
      <c r="D2457" s="89">
        <v>4</v>
      </c>
      <c r="E2457" s="91">
        <v>721</v>
      </c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1:30" x14ac:dyDescent="0.2">
      <c r="A2458" s="89">
        <v>1328</v>
      </c>
      <c r="B2458" s="89" t="s">
        <v>59</v>
      </c>
      <c r="C2458" s="89">
        <v>2020</v>
      </c>
      <c r="D2458" s="89">
        <v>5</v>
      </c>
      <c r="E2458" s="91">
        <v>847</v>
      </c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1:30" x14ac:dyDescent="0.2">
      <c r="A2459" s="89">
        <v>1328</v>
      </c>
      <c r="B2459" s="89" t="s">
        <v>59</v>
      </c>
      <c r="C2459" s="89">
        <v>2020</v>
      </c>
      <c r="D2459" s="89">
        <v>6</v>
      </c>
      <c r="E2459" s="91">
        <v>43</v>
      </c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1:30" x14ac:dyDescent="0.2">
      <c r="A2460" s="89">
        <v>1329</v>
      </c>
      <c r="B2460" s="89" t="s">
        <v>88</v>
      </c>
      <c r="C2460" s="89">
        <v>2019</v>
      </c>
      <c r="D2460" s="89">
        <v>3</v>
      </c>
      <c r="E2460" s="91">
        <v>622740</v>
      </c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1:30" x14ac:dyDescent="0.2">
      <c r="A2461" s="89">
        <v>1329</v>
      </c>
      <c r="B2461" s="89" t="s">
        <v>88</v>
      </c>
      <c r="C2461" s="89">
        <v>2019</v>
      </c>
      <c r="D2461" s="89">
        <v>4</v>
      </c>
      <c r="E2461" s="91">
        <v>799772</v>
      </c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1:30" x14ac:dyDescent="0.2">
      <c r="A2462" s="89">
        <v>1329</v>
      </c>
      <c r="B2462" s="89" t="s">
        <v>88</v>
      </c>
      <c r="C2462" s="89">
        <v>2019</v>
      </c>
      <c r="D2462" s="89">
        <v>5</v>
      </c>
      <c r="E2462" s="91">
        <v>749488</v>
      </c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1:30" x14ac:dyDescent="0.2">
      <c r="A2463" s="89">
        <v>1329</v>
      </c>
      <c r="B2463" s="89" t="s">
        <v>88</v>
      </c>
      <c r="C2463" s="89">
        <v>2019</v>
      </c>
      <c r="D2463" s="89">
        <v>6</v>
      </c>
      <c r="E2463" s="91">
        <v>8489</v>
      </c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1:30" x14ac:dyDescent="0.2">
      <c r="A2464" s="89">
        <v>1329</v>
      </c>
      <c r="B2464" s="89" t="s">
        <v>88</v>
      </c>
      <c r="C2464" s="89">
        <v>2019</v>
      </c>
      <c r="D2464" s="89">
        <v>7</v>
      </c>
      <c r="E2464" s="91">
        <v>24949</v>
      </c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:30" x14ac:dyDescent="0.2">
      <c r="A2465" s="89">
        <v>1329</v>
      </c>
      <c r="B2465" s="89" t="s">
        <v>88</v>
      </c>
      <c r="C2465" s="89">
        <v>2019</v>
      </c>
      <c r="D2465" s="89">
        <v>8</v>
      </c>
      <c r="E2465" s="91">
        <v>16786</v>
      </c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:30" x14ac:dyDescent="0.2">
      <c r="A2466" s="89">
        <v>1329</v>
      </c>
      <c r="B2466" s="89" t="s">
        <v>88</v>
      </c>
      <c r="C2466" s="89">
        <v>2019</v>
      </c>
      <c r="D2466" s="89">
        <v>9</v>
      </c>
      <c r="E2466" s="91">
        <v>3485</v>
      </c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:30" x14ac:dyDescent="0.2">
      <c r="A2467" s="89">
        <v>1329</v>
      </c>
      <c r="B2467" s="89" t="s">
        <v>88</v>
      </c>
      <c r="C2467" s="89">
        <v>2019</v>
      </c>
      <c r="D2467" s="89">
        <v>10</v>
      </c>
      <c r="E2467" s="91">
        <v>1488</v>
      </c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:30" x14ac:dyDescent="0.2">
      <c r="A2468" s="89">
        <v>1329</v>
      </c>
      <c r="B2468" s="89" t="s">
        <v>88</v>
      </c>
      <c r="C2468" s="89">
        <v>2019</v>
      </c>
      <c r="D2468" s="89">
        <v>11</v>
      </c>
      <c r="E2468" s="91">
        <v>1962</v>
      </c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 x14ac:dyDescent="0.2">
      <c r="A2469" s="89">
        <v>1329</v>
      </c>
      <c r="B2469" s="89" t="s">
        <v>88</v>
      </c>
      <c r="C2469" s="89">
        <v>2019</v>
      </c>
      <c r="D2469" s="89">
        <v>12</v>
      </c>
      <c r="E2469" s="91">
        <v>2271</v>
      </c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:30" x14ac:dyDescent="0.2">
      <c r="A2470" s="89">
        <v>1329</v>
      </c>
      <c r="B2470" s="89" t="s">
        <v>88</v>
      </c>
      <c r="C2470" s="89">
        <v>2020</v>
      </c>
      <c r="D2470" s="89">
        <v>1</v>
      </c>
      <c r="E2470" s="91">
        <v>1006</v>
      </c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 x14ac:dyDescent="0.2">
      <c r="A2471" s="89">
        <v>1329</v>
      </c>
      <c r="B2471" s="89" t="s">
        <v>88</v>
      </c>
      <c r="C2471" s="89">
        <v>2020</v>
      </c>
      <c r="D2471" s="89">
        <v>2</v>
      </c>
      <c r="E2471" s="91">
        <v>2</v>
      </c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:30" x14ac:dyDescent="0.2">
      <c r="A2472" s="89">
        <v>1329</v>
      </c>
      <c r="B2472" s="89" t="s">
        <v>88</v>
      </c>
      <c r="C2472" s="89">
        <v>2020</v>
      </c>
      <c r="D2472" s="89">
        <v>3</v>
      </c>
      <c r="E2472" s="91">
        <v>3</v>
      </c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 x14ac:dyDescent="0.2">
      <c r="A2473" s="89">
        <v>1329</v>
      </c>
      <c r="B2473" s="89" t="s">
        <v>88</v>
      </c>
      <c r="C2473" s="89">
        <v>2020</v>
      </c>
      <c r="D2473" s="89">
        <v>4</v>
      </c>
      <c r="E2473" s="91">
        <v>7</v>
      </c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:30" x14ac:dyDescent="0.2">
      <c r="A2474" s="89">
        <v>1329</v>
      </c>
      <c r="B2474" s="89" t="s">
        <v>88</v>
      </c>
      <c r="C2474" s="89">
        <v>2020</v>
      </c>
      <c r="D2474" s="89">
        <v>5</v>
      </c>
      <c r="E2474" s="91">
        <v>1</v>
      </c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 x14ac:dyDescent="0.2">
      <c r="A2475" s="89">
        <v>1332</v>
      </c>
      <c r="B2475" s="89" t="s">
        <v>660</v>
      </c>
      <c r="C2475" s="89">
        <v>2019</v>
      </c>
      <c r="D2475" s="89">
        <v>3</v>
      </c>
      <c r="E2475" s="91">
        <v>2496084</v>
      </c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 x14ac:dyDescent="0.2">
      <c r="A2476" s="89">
        <v>1332</v>
      </c>
      <c r="B2476" s="89" t="s">
        <v>660</v>
      </c>
      <c r="C2476" s="89">
        <v>2019</v>
      </c>
      <c r="D2476" s="89">
        <v>4</v>
      </c>
      <c r="E2476" s="91">
        <v>2597510</v>
      </c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 x14ac:dyDescent="0.2">
      <c r="A2477" s="89">
        <v>1332</v>
      </c>
      <c r="B2477" s="89" t="s">
        <v>660</v>
      </c>
      <c r="C2477" s="89">
        <v>2019</v>
      </c>
      <c r="D2477" s="89">
        <v>5</v>
      </c>
      <c r="E2477" s="91">
        <v>119643</v>
      </c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 x14ac:dyDescent="0.2">
      <c r="A2478" s="89">
        <v>1332</v>
      </c>
      <c r="B2478" s="89" t="s">
        <v>660</v>
      </c>
      <c r="C2478" s="89">
        <v>2019</v>
      </c>
      <c r="D2478" s="89">
        <v>6</v>
      </c>
      <c r="E2478" s="91">
        <v>357</v>
      </c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 x14ac:dyDescent="0.2">
      <c r="A2479" s="89">
        <v>1332</v>
      </c>
      <c r="B2479" s="89" t="s">
        <v>660</v>
      </c>
      <c r="C2479" s="89">
        <v>2019</v>
      </c>
      <c r="D2479" s="89">
        <v>7</v>
      </c>
      <c r="E2479" s="91">
        <v>1310137</v>
      </c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 x14ac:dyDescent="0.2">
      <c r="A2480" s="89">
        <v>1332</v>
      </c>
      <c r="B2480" s="89" t="s">
        <v>660</v>
      </c>
      <c r="C2480" s="89">
        <v>2019</v>
      </c>
      <c r="D2480" s="89">
        <v>8</v>
      </c>
      <c r="E2480" s="91">
        <v>3207401</v>
      </c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 x14ac:dyDescent="0.2">
      <c r="A2481" s="89">
        <v>1332</v>
      </c>
      <c r="B2481" s="89" t="s">
        <v>660</v>
      </c>
      <c r="C2481" s="89">
        <v>2019</v>
      </c>
      <c r="D2481" s="89">
        <v>9</v>
      </c>
      <c r="E2481" s="91">
        <v>2437226</v>
      </c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 x14ac:dyDescent="0.2">
      <c r="A2482" s="89">
        <v>1332</v>
      </c>
      <c r="B2482" s="89" t="s">
        <v>660</v>
      </c>
      <c r="C2482" s="89">
        <v>2019</v>
      </c>
      <c r="D2482" s="89">
        <v>10</v>
      </c>
      <c r="E2482" s="91">
        <v>2263722</v>
      </c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 x14ac:dyDescent="0.2">
      <c r="A2483" s="89">
        <v>1332</v>
      </c>
      <c r="B2483" s="89" t="s">
        <v>660</v>
      </c>
      <c r="C2483" s="89">
        <v>2019</v>
      </c>
      <c r="D2483" s="89">
        <v>11</v>
      </c>
      <c r="E2483" s="91">
        <v>1868317</v>
      </c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 x14ac:dyDescent="0.2">
      <c r="A2484" s="89">
        <v>1332</v>
      </c>
      <c r="B2484" s="89" t="s">
        <v>660</v>
      </c>
      <c r="C2484" s="89">
        <v>2019</v>
      </c>
      <c r="D2484" s="89">
        <v>12</v>
      </c>
      <c r="E2484" s="91">
        <v>1605715</v>
      </c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 x14ac:dyDescent="0.2">
      <c r="A2485" s="89">
        <v>1332</v>
      </c>
      <c r="B2485" s="89" t="s">
        <v>660</v>
      </c>
      <c r="C2485" s="89">
        <v>2020</v>
      </c>
      <c r="D2485" s="89">
        <v>1</v>
      </c>
      <c r="E2485" s="91">
        <v>2910561</v>
      </c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 x14ac:dyDescent="0.2">
      <c r="A2486" s="89">
        <v>1332</v>
      </c>
      <c r="B2486" s="89" t="s">
        <v>660</v>
      </c>
      <c r="C2486" s="89">
        <v>2020</v>
      </c>
      <c r="D2486" s="89">
        <v>2</v>
      </c>
      <c r="E2486" s="91">
        <v>2066360</v>
      </c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 x14ac:dyDescent="0.2">
      <c r="A2487" s="89">
        <v>1332</v>
      </c>
      <c r="B2487" s="89" t="s">
        <v>660</v>
      </c>
      <c r="C2487" s="89">
        <v>2020</v>
      </c>
      <c r="D2487" s="89">
        <v>3</v>
      </c>
      <c r="E2487" s="91">
        <v>174253</v>
      </c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 x14ac:dyDescent="0.2">
      <c r="A2488" s="89">
        <v>1332</v>
      </c>
      <c r="B2488" s="89" t="s">
        <v>660</v>
      </c>
      <c r="C2488" s="89">
        <v>2020</v>
      </c>
      <c r="D2488" s="89">
        <v>4</v>
      </c>
      <c r="E2488" s="91">
        <v>583</v>
      </c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 x14ac:dyDescent="0.2">
      <c r="A2489" s="89">
        <v>1332</v>
      </c>
      <c r="B2489" s="89" t="s">
        <v>660</v>
      </c>
      <c r="C2489" s="89">
        <v>2020</v>
      </c>
      <c r="D2489" s="89">
        <v>5</v>
      </c>
      <c r="E2489" s="91">
        <v>271</v>
      </c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 x14ac:dyDescent="0.2">
      <c r="A2490" s="89">
        <v>1332</v>
      </c>
      <c r="B2490" s="89" t="s">
        <v>660</v>
      </c>
      <c r="C2490" s="89">
        <v>2020</v>
      </c>
      <c r="D2490" s="89">
        <v>6</v>
      </c>
      <c r="E2490" s="91">
        <v>10</v>
      </c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 x14ac:dyDescent="0.2">
      <c r="A2491" s="89">
        <v>1333</v>
      </c>
      <c r="B2491" s="89" t="s">
        <v>236</v>
      </c>
      <c r="C2491" s="89">
        <v>2019</v>
      </c>
      <c r="D2491" s="89">
        <v>3</v>
      </c>
      <c r="E2491" s="91">
        <v>1298954</v>
      </c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 x14ac:dyDescent="0.2">
      <c r="A2492" s="89">
        <v>1333</v>
      </c>
      <c r="B2492" s="89" t="s">
        <v>236</v>
      </c>
      <c r="C2492" s="89">
        <v>2019</v>
      </c>
      <c r="D2492" s="89">
        <v>4</v>
      </c>
      <c r="E2492" s="91">
        <v>1621420</v>
      </c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 x14ac:dyDescent="0.2">
      <c r="A2493" s="89">
        <v>1333</v>
      </c>
      <c r="B2493" s="89" t="s">
        <v>236</v>
      </c>
      <c r="C2493" s="89">
        <v>2019</v>
      </c>
      <c r="D2493" s="89">
        <v>5</v>
      </c>
      <c r="E2493" s="91">
        <v>1141527</v>
      </c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 x14ac:dyDescent="0.2">
      <c r="A2494" s="89">
        <v>1333</v>
      </c>
      <c r="B2494" s="89" t="s">
        <v>236</v>
      </c>
      <c r="C2494" s="89">
        <v>2019</v>
      </c>
      <c r="D2494" s="89">
        <v>6</v>
      </c>
      <c r="E2494" s="91">
        <v>1126704</v>
      </c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 x14ac:dyDescent="0.2">
      <c r="A2495" s="89">
        <v>1333</v>
      </c>
      <c r="B2495" s="89" t="s">
        <v>236</v>
      </c>
      <c r="C2495" s="89">
        <v>2019</v>
      </c>
      <c r="D2495" s="89">
        <v>7</v>
      </c>
      <c r="E2495" s="91">
        <v>1103258</v>
      </c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 x14ac:dyDescent="0.2">
      <c r="A2496" s="89">
        <v>1333</v>
      </c>
      <c r="B2496" s="89" t="s">
        <v>236</v>
      </c>
      <c r="C2496" s="89">
        <v>2019</v>
      </c>
      <c r="D2496" s="89">
        <v>8</v>
      </c>
      <c r="E2496" s="91">
        <v>915256</v>
      </c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 x14ac:dyDescent="0.2">
      <c r="A2497" s="89">
        <v>1333</v>
      </c>
      <c r="B2497" s="89" t="s">
        <v>236</v>
      </c>
      <c r="C2497" s="89">
        <v>2019</v>
      </c>
      <c r="D2497" s="89">
        <v>9</v>
      </c>
      <c r="E2497" s="91">
        <v>722129</v>
      </c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 x14ac:dyDescent="0.2">
      <c r="A2498" s="89">
        <v>1333</v>
      </c>
      <c r="B2498" s="89" t="s">
        <v>236</v>
      </c>
      <c r="C2498" s="89">
        <v>2019</v>
      </c>
      <c r="D2498" s="89">
        <v>10</v>
      </c>
      <c r="E2498" s="91">
        <v>832389</v>
      </c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 x14ac:dyDescent="0.2">
      <c r="A2499" s="89">
        <v>1333</v>
      </c>
      <c r="B2499" s="89" t="s">
        <v>236</v>
      </c>
      <c r="C2499" s="89">
        <v>2019</v>
      </c>
      <c r="D2499" s="89">
        <v>11</v>
      </c>
      <c r="E2499" s="91">
        <v>844968</v>
      </c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 x14ac:dyDescent="0.2">
      <c r="A2500" s="89">
        <v>1333</v>
      </c>
      <c r="B2500" s="89" t="s">
        <v>236</v>
      </c>
      <c r="C2500" s="89">
        <v>2019</v>
      </c>
      <c r="D2500" s="89">
        <v>12</v>
      </c>
      <c r="E2500" s="91">
        <v>703597</v>
      </c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 x14ac:dyDescent="0.2">
      <c r="A2501" s="89">
        <v>1333</v>
      </c>
      <c r="B2501" s="89" t="s">
        <v>236</v>
      </c>
      <c r="C2501" s="89">
        <v>2020</v>
      </c>
      <c r="D2501" s="89">
        <v>1</v>
      </c>
      <c r="E2501" s="91">
        <v>1511794</v>
      </c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 x14ac:dyDescent="0.2">
      <c r="A2502" s="89">
        <v>1333</v>
      </c>
      <c r="B2502" s="89" t="s">
        <v>236</v>
      </c>
      <c r="C2502" s="89">
        <v>2020</v>
      </c>
      <c r="D2502" s="89">
        <v>2</v>
      </c>
      <c r="E2502" s="91">
        <v>1166390</v>
      </c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 x14ac:dyDescent="0.2">
      <c r="A2503" s="89">
        <v>1333</v>
      </c>
      <c r="B2503" s="89" t="s">
        <v>236</v>
      </c>
      <c r="C2503" s="89">
        <v>2020</v>
      </c>
      <c r="D2503" s="89">
        <v>3</v>
      </c>
      <c r="E2503" s="91">
        <v>604121</v>
      </c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 x14ac:dyDescent="0.2">
      <c r="A2504" s="89">
        <v>1333</v>
      </c>
      <c r="B2504" s="89" t="s">
        <v>236</v>
      </c>
      <c r="C2504" s="89">
        <v>2020</v>
      </c>
      <c r="D2504" s="89">
        <v>4</v>
      </c>
      <c r="E2504" s="91">
        <v>258625</v>
      </c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 x14ac:dyDescent="0.2">
      <c r="A2505" s="89">
        <v>1333</v>
      </c>
      <c r="B2505" s="89" t="s">
        <v>236</v>
      </c>
      <c r="C2505" s="89">
        <v>2020</v>
      </c>
      <c r="D2505" s="89">
        <v>5</v>
      </c>
      <c r="E2505" s="91">
        <v>707353</v>
      </c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 x14ac:dyDescent="0.2">
      <c r="A2506" s="89">
        <v>1333</v>
      </c>
      <c r="B2506" s="89" t="s">
        <v>236</v>
      </c>
      <c r="C2506" s="89">
        <v>2020</v>
      </c>
      <c r="D2506" s="89">
        <v>6</v>
      </c>
      <c r="E2506" s="91">
        <v>77909</v>
      </c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 x14ac:dyDescent="0.2">
      <c r="A2507" s="89">
        <v>1336</v>
      </c>
      <c r="B2507" s="89" t="s">
        <v>663</v>
      </c>
      <c r="C2507" s="89">
        <v>2019</v>
      </c>
      <c r="D2507" s="89">
        <v>3</v>
      </c>
      <c r="E2507" s="91">
        <v>104</v>
      </c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 x14ac:dyDescent="0.2">
      <c r="A2508" s="89">
        <v>1336</v>
      </c>
      <c r="B2508" s="89" t="s">
        <v>663</v>
      </c>
      <c r="C2508" s="89">
        <v>2019</v>
      </c>
      <c r="D2508" s="89">
        <v>4</v>
      </c>
      <c r="E2508" s="91">
        <v>100</v>
      </c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 x14ac:dyDescent="0.2">
      <c r="A2509" s="89">
        <v>1336</v>
      </c>
      <c r="B2509" s="89" t="s">
        <v>663</v>
      </c>
      <c r="C2509" s="89">
        <v>2019</v>
      </c>
      <c r="D2509" s="89">
        <v>5</v>
      </c>
      <c r="E2509" s="91">
        <v>136</v>
      </c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 x14ac:dyDescent="0.2">
      <c r="A2510" s="89">
        <v>1336</v>
      </c>
      <c r="B2510" s="89" t="s">
        <v>663</v>
      </c>
      <c r="C2510" s="89">
        <v>2019</v>
      </c>
      <c r="D2510" s="89">
        <v>6</v>
      </c>
      <c r="E2510" s="91">
        <v>151</v>
      </c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 x14ac:dyDescent="0.2">
      <c r="A2511" s="89">
        <v>1336</v>
      </c>
      <c r="B2511" s="89" t="s">
        <v>663</v>
      </c>
      <c r="C2511" s="89">
        <v>2019</v>
      </c>
      <c r="D2511" s="89">
        <v>7</v>
      </c>
      <c r="E2511" s="91">
        <v>78</v>
      </c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 x14ac:dyDescent="0.2">
      <c r="A2512" s="89">
        <v>1336</v>
      </c>
      <c r="B2512" s="89" t="s">
        <v>663</v>
      </c>
      <c r="C2512" s="89">
        <v>2019</v>
      </c>
      <c r="D2512" s="89">
        <v>8</v>
      </c>
      <c r="E2512" s="91">
        <v>57</v>
      </c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 x14ac:dyDescent="0.2">
      <c r="A2513" s="89">
        <v>1336</v>
      </c>
      <c r="B2513" s="89" t="s">
        <v>663</v>
      </c>
      <c r="C2513" s="89">
        <v>2019</v>
      </c>
      <c r="D2513" s="89">
        <v>9</v>
      </c>
      <c r="E2513" s="91">
        <v>56</v>
      </c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 x14ac:dyDescent="0.2">
      <c r="A2514" s="89">
        <v>1336</v>
      </c>
      <c r="B2514" s="89" t="s">
        <v>663</v>
      </c>
      <c r="C2514" s="89">
        <v>2019</v>
      </c>
      <c r="D2514" s="89">
        <v>10</v>
      </c>
      <c r="E2514" s="91">
        <v>54</v>
      </c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 x14ac:dyDescent="0.2">
      <c r="A2515" s="89">
        <v>1336</v>
      </c>
      <c r="B2515" s="89" t="s">
        <v>663</v>
      </c>
      <c r="C2515" s="89">
        <v>2019</v>
      </c>
      <c r="D2515" s="89">
        <v>11</v>
      </c>
      <c r="E2515" s="91">
        <v>40</v>
      </c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 x14ac:dyDescent="0.2">
      <c r="A2516" s="89">
        <v>1336</v>
      </c>
      <c r="B2516" s="89" t="s">
        <v>663</v>
      </c>
      <c r="C2516" s="89">
        <v>2019</v>
      </c>
      <c r="D2516" s="89">
        <v>12</v>
      </c>
      <c r="E2516" s="91">
        <v>54</v>
      </c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 x14ac:dyDescent="0.2">
      <c r="A2517" s="89">
        <v>1336</v>
      </c>
      <c r="B2517" s="89" t="s">
        <v>663</v>
      </c>
      <c r="C2517" s="89">
        <v>2020</v>
      </c>
      <c r="D2517" s="89">
        <v>1</v>
      </c>
      <c r="E2517" s="91">
        <v>48</v>
      </c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 x14ac:dyDescent="0.2">
      <c r="A2518" s="89">
        <v>1336</v>
      </c>
      <c r="B2518" s="89" t="s">
        <v>663</v>
      </c>
      <c r="C2518" s="89">
        <v>2020</v>
      </c>
      <c r="D2518" s="89">
        <v>2</v>
      </c>
      <c r="E2518" s="91">
        <v>46</v>
      </c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 x14ac:dyDescent="0.2">
      <c r="A2519" s="89">
        <v>1336</v>
      </c>
      <c r="B2519" s="89" t="s">
        <v>663</v>
      </c>
      <c r="C2519" s="89">
        <v>2020</v>
      </c>
      <c r="D2519" s="89">
        <v>3</v>
      </c>
      <c r="E2519" s="91">
        <v>48</v>
      </c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 x14ac:dyDescent="0.2">
      <c r="A2520" s="89">
        <v>1336</v>
      </c>
      <c r="B2520" s="89" t="s">
        <v>663</v>
      </c>
      <c r="C2520" s="89">
        <v>2020</v>
      </c>
      <c r="D2520" s="89">
        <v>4</v>
      </c>
      <c r="E2520" s="91">
        <v>57</v>
      </c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 x14ac:dyDescent="0.2">
      <c r="A2521" s="89">
        <v>1336</v>
      </c>
      <c r="B2521" s="89" t="s">
        <v>663</v>
      </c>
      <c r="C2521" s="89">
        <v>2020</v>
      </c>
      <c r="D2521" s="89">
        <v>5</v>
      </c>
      <c r="E2521" s="91">
        <v>11</v>
      </c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 x14ac:dyDescent="0.2">
      <c r="A2522" s="89">
        <v>1337</v>
      </c>
      <c r="B2522" s="89" t="s">
        <v>718</v>
      </c>
      <c r="C2522" s="89">
        <v>2019</v>
      </c>
      <c r="D2522" s="89">
        <v>3</v>
      </c>
      <c r="E2522" s="91">
        <v>968567</v>
      </c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 x14ac:dyDescent="0.2">
      <c r="A2523" s="89">
        <v>1337</v>
      </c>
      <c r="B2523" s="89" t="s">
        <v>718</v>
      </c>
      <c r="C2523" s="89">
        <v>2019</v>
      </c>
      <c r="D2523" s="89">
        <v>4</v>
      </c>
      <c r="E2523" s="91">
        <v>890467</v>
      </c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 x14ac:dyDescent="0.2">
      <c r="A2524" s="89">
        <v>1337</v>
      </c>
      <c r="B2524" s="89" t="s">
        <v>718</v>
      </c>
      <c r="C2524" s="89">
        <v>2019</v>
      </c>
      <c r="D2524" s="89">
        <v>5</v>
      </c>
      <c r="E2524" s="91">
        <v>387238</v>
      </c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 x14ac:dyDescent="0.2">
      <c r="A2525" s="89">
        <v>1337</v>
      </c>
      <c r="B2525" s="89" t="s">
        <v>718</v>
      </c>
      <c r="C2525" s="89">
        <v>2019</v>
      </c>
      <c r="D2525" s="89">
        <v>6</v>
      </c>
      <c r="E2525" s="91">
        <v>629382</v>
      </c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 x14ac:dyDescent="0.2">
      <c r="A2526" s="89">
        <v>1337</v>
      </c>
      <c r="B2526" s="89" t="s">
        <v>718</v>
      </c>
      <c r="C2526" s="89">
        <v>2019</v>
      </c>
      <c r="D2526" s="89">
        <v>7</v>
      </c>
      <c r="E2526" s="91">
        <v>844844</v>
      </c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 x14ac:dyDescent="0.2">
      <c r="A2527" s="89">
        <v>1337</v>
      </c>
      <c r="B2527" s="89" t="s">
        <v>718</v>
      </c>
      <c r="C2527" s="89">
        <v>2019</v>
      </c>
      <c r="D2527" s="89">
        <v>8</v>
      </c>
      <c r="E2527" s="91">
        <v>58953</v>
      </c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 x14ac:dyDescent="0.2">
      <c r="A2528" s="89">
        <v>1337</v>
      </c>
      <c r="B2528" s="89" t="s">
        <v>718</v>
      </c>
      <c r="C2528" s="89">
        <v>2019</v>
      </c>
      <c r="D2528" s="89">
        <v>9</v>
      </c>
      <c r="E2528" s="91">
        <v>9</v>
      </c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 x14ac:dyDescent="0.2">
      <c r="A2529" s="89">
        <v>1337</v>
      </c>
      <c r="B2529" s="89" t="s">
        <v>718</v>
      </c>
      <c r="C2529" s="89">
        <v>2019</v>
      </c>
      <c r="D2529" s="89">
        <v>10</v>
      </c>
      <c r="E2529" s="91">
        <v>2</v>
      </c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 x14ac:dyDescent="0.2">
      <c r="A2530" s="89">
        <v>1337</v>
      </c>
      <c r="B2530" s="89" t="s">
        <v>718</v>
      </c>
      <c r="C2530" s="89">
        <v>2019</v>
      </c>
      <c r="D2530" s="89">
        <v>11</v>
      </c>
      <c r="E2530" s="91">
        <v>66</v>
      </c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 x14ac:dyDescent="0.2">
      <c r="A2531" s="89">
        <v>1337</v>
      </c>
      <c r="B2531" s="89" t="s">
        <v>718</v>
      </c>
      <c r="C2531" s="89">
        <v>2019</v>
      </c>
      <c r="D2531" s="89">
        <v>12</v>
      </c>
      <c r="E2531" s="91">
        <v>2</v>
      </c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 x14ac:dyDescent="0.2">
      <c r="A2532" s="89">
        <v>1337</v>
      </c>
      <c r="B2532" s="89" t="s">
        <v>718</v>
      </c>
      <c r="C2532" s="89">
        <v>2020</v>
      </c>
      <c r="D2532" s="89">
        <v>1</v>
      </c>
      <c r="E2532" s="91">
        <v>1</v>
      </c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 x14ac:dyDescent="0.2">
      <c r="A2533" s="89">
        <v>1337</v>
      </c>
      <c r="B2533" s="89" t="s">
        <v>718</v>
      </c>
      <c r="C2533" s="89">
        <v>2020</v>
      </c>
      <c r="D2533" s="89">
        <v>3</v>
      </c>
      <c r="E2533" s="91">
        <v>2</v>
      </c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 x14ac:dyDescent="0.2">
      <c r="A2534" s="89">
        <v>1337</v>
      </c>
      <c r="B2534" s="89" t="s">
        <v>718</v>
      </c>
      <c r="C2534" s="89">
        <v>2020</v>
      </c>
      <c r="D2534" s="89">
        <v>4</v>
      </c>
      <c r="E2534" s="91">
        <v>2</v>
      </c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 x14ac:dyDescent="0.2">
      <c r="A2535" s="89">
        <v>1337</v>
      </c>
      <c r="B2535" s="89" t="s">
        <v>718</v>
      </c>
      <c r="C2535" s="89">
        <v>2020</v>
      </c>
      <c r="D2535" s="89">
        <v>5</v>
      </c>
      <c r="E2535" s="91">
        <v>3</v>
      </c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 x14ac:dyDescent="0.2">
      <c r="A2536" s="89">
        <v>1339</v>
      </c>
      <c r="B2536" s="89" t="s">
        <v>382</v>
      </c>
      <c r="C2536" s="89">
        <v>2019</v>
      </c>
      <c r="D2536" s="89">
        <v>3</v>
      </c>
      <c r="E2536" s="91">
        <v>2532</v>
      </c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 x14ac:dyDescent="0.2">
      <c r="A2537" s="89">
        <v>1339</v>
      </c>
      <c r="B2537" s="89" t="s">
        <v>382</v>
      </c>
      <c r="C2537" s="89">
        <v>2019</v>
      </c>
      <c r="D2537" s="89">
        <v>4</v>
      </c>
      <c r="E2537" s="91">
        <v>2093</v>
      </c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 x14ac:dyDescent="0.2">
      <c r="A2538" s="89">
        <v>1339</v>
      </c>
      <c r="B2538" s="89" t="s">
        <v>382</v>
      </c>
      <c r="C2538" s="89">
        <v>2019</v>
      </c>
      <c r="D2538" s="89">
        <v>5</v>
      </c>
      <c r="E2538" s="91">
        <v>1698</v>
      </c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 x14ac:dyDescent="0.2">
      <c r="A2539" s="89">
        <v>1339</v>
      </c>
      <c r="B2539" s="89" t="s">
        <v>382</v>
      </c>
      <c r="C2539" s="89">
        <v>2019</v>
      </c>
      <c r="D2539" s="89">
        <v>6</v>
      </c>
      <c r="E2539" s="91">
        <v>1669</v>
      </c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 x14ac:dyDescent="0.2">
      <c r="A2540" s="89">
        <v>1339</v>
      </c>
      <c r="B2540" s="89" t="s">
        <v>382</v>
      </c>
      <c r="C2540" s="89">
        <v>2019</v>
      </c>
      <c r="D2540" s="89">
        <v>7</v>
      </c>
      <c r="E2540" s="91">
        <v>1569</v>
      </c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 x14ac:dyDescent="0.2">
      <c r="A2541" s="89">
        <v>1339</v>
      </c>
      <c r="B2541" s="89" t="s">
        <v>382</v>
      </c>
      <c r="C2541" s="89">
        <v>2019</v>
      </c>
      <c r="D2541" s="89">
        <v>8</v>
      </c>
      <c r="E2541" s="91">
        <v>1883</v>
      </c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 x14ac:dyDescent="0.2">
      <c r="A2542" s="89">
        <v>1339</v>
      </c>
      <c r="B2542" s="89" t="s">
        <v>382</v>
      </c>
      <c r="C2542" s="89">
        <v>2019</v>
      </c>
      <c r="D2542" s="89">
        <v>9</v>
      </c>
      <c r="E2542" s="91">
        <v>2121</v>
      </c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 x14ac:dyDescent="0.2">
      <c r="A2543" s="89">
        <v>1339</v>
      </c>
      <c r="B2543" s="89" t="s">
        <v>382</v>
      </c>
      <c r="C2543" s="89">
        <v>2019</v>
      </c>
      <c r="D2543" s="89">
        <v>10</v>
      </c>
      <c r="E2543" s="91">
        <v>1990</v>
      </c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 x14ac:dyDescent="0.2">
      <c r="A2544" s="89">
        <v>1339</v>
      </c>
      <c r="B2544" s="89" t="s">
        <v>382</v>
      </c>
      <c r="C2544" s="89">
        <v>2019</v>
      </c>
      <c r="D2544" s="89">
        <v>11</v>
      </c>
      <c r="E2544" s="91">
        <v>2181</v>
      </c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 x14ac:dyDescent="0.2">
      <c r="A2545" s="89">
        <v>1339</v>
      </c>
      <c r="B2545" s="89" t="s">
        <v>382</v>
      </c>
      <c r="C2545" s="89">
        <v>2019</v>
      </c>
      <c r="D2545" s="89">
        <v>12</v>
      </c>
      <c r="E2545" s="91">
        <v>3050</v>
      </c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 x14ac:dyDescent="0.2">
      <c r="A2546" s="89">
        <v>1339</v>
      </c>
      <c r="B2546" s="89" t="s">
        <v>382</v>
      </c>
      <c r="C2546" s="89">
        <v>2020</v>
      </c>
      <c r="D2546" s="89">
        <v>1</v>
      </c>
      <c r="E2546" s="91">
        <v>2315</v>
      </c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 x14ac:dyDescent="0.2">
      <c r="A2547" s="89">
        <v>1339</v>
      </c>
      <c r="B2547" s="89" t="s">
        <v>382</v>
      </c>
      <c r="C2547" s="89">
        <v>2020</v>
      </c>
      <c r="D2547" s="89">
        <v>2</v>
      </c>
      <c r="E2547" s="91">
        <v>2092</v>
      </c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 x14ac:dyDescent="0.2">
      <c r="A2548" s="89">
        <v>1339</v>
      </c>
      <c r="B2548" s="89" t="s">
        <v>382</v>
      </c>
      <c r="C2548" s="89">
        <v>2020</v>
      </c>
      <c r="D2548" s="89">
        <v>3</v>
      </c>
      <c r="E2548" s="91">
        <v>2958</v>
      </c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 x14ac:dyDescent="0.2">
      <c r="A2549" s="89">
        <v>1339</v>
      </c>
      <c r="B2549" s="89" t="s">
        <v>382</v>
      </c>
      <c r="C2549" s="89">
        <v>2020</v>
      </c>
      <c r="D2549" s="89">
        <v>4</v>
      </c>
      <c r="E2549" s="91">
        <v>3992</v>
      </c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 x14ac:dyDescent="0.2">
      <c r="A2550" s="89">
        <v>1339</v>
      </c>
      <c r="B2550" s="89" t="s">
        <v>382</v>
      </c>
      <c r="C2550" s="89">
        <v>2020</v>
      </c>
      <c r="D2550" s="89">
        <v>5</v>
      </c>
      <c r="E2550" s="91">
        <v>5835</v>
      </c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 x14ac:dyDescent="0.2">
      <c r="A2551" s="89">
        <v>1339</v>
      </c>
      <c r="B2551" s="89" t="s">
        <v>382</v>
      </c>
      <c r="C2551" s="89">
        <v>2020</v>
      </c>
      <c r="D2551" s="89">
        <v>6</v>
      </c>
      <c r="E2551" s="91">
        <v>372</v>
      </c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 x14ac:dyDescent="0.2">
      <c r="A2552" s="89">
        <v>1341</v>
      </c>
      <c r="B2552" s="89" t="s">
        <v>339</v>
      </c>
      <c r="C2552" s="89">
        <v>2019</v>
      </c>
      <c r="D2552" s="89">
        <v>3</v>
      </c>
      <c r="E2552" s="91">
        <v>1804787</v>
      </c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 x14ac:dyDescent="0.2">
      <c r="A2553" s="89">
        <v>1341</v>
      </c>
      <c r="B2553" s="89" t="s">
        <v>339</v>
      </c>
      <c r="C2553" s="89">
        <v>2019</v>
      </c>
      <c r="D2553" s="89">
        <v>4</v>
      </c>
      <c r="E2553" s="91">
        <v>1745578</v>
      </c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 x14ac:dyDescent="0.2">
      <c r="A2554" s="89">
        <v>1341</v>
      </c>
      <c r="B2554" s="89" t="s">
        <v>339</v>
      </c>
      <c r="C2554" s="89">
        <v>2019</v>
      </c>
      <c r="D2554" s="89">
        <v>5</v>
      </c>
      <c r="E2554" s="91">
        <v>1704469</v>
      </c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 x14ac:dyDescent="0.2">
      <c r="A2555" s="89">
        <v>1341</v>
      </c>
      <c r="B2555" s="89" t="s">
        <v>339</v>
      </c>
      <c r="C2555" s="89">
        <v>2019</v>
      </c>
      <c r="D2555" s="89">
        <v>6</v>
      </c>
      <c r="E2555" s="91">
        <v>1532863</v>
      </c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 x14ac:dyDescent="0.2">
      <c r="A2556" s="89">
        <v>1341</v>
      </c>
      <c r="B2556" s="89" t="s">
        <v>339</v>
      </c>
      <c r="C2556" s="89">
        <v>2019</v>
      </c>
      <c r="D2556" s="89">
        <v>7</v>
      </c>
      <c r="E2556" s="91">
        <v>120991</v>
      </c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 x14ac:dyDescent="0.2">
      <c r="A2557" s="89">
        <v>1341</v>
      </c>
      <c r="B2557" s="89" t="s">
        <v>339</v>
      </c>
      <c r="C2557" s="89">
        <v>2019</v>
      </c>
      <c r="D2557" s="89">
        <v>8</v>
      </c>
      <c r="E2557" s="91">
        <v>112</v>
      </c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 x14ac:dyDescent="0.2">
      <c r="A2558" s="89">
        <v>1341</v>
      </c>
      <c r="B2558" s="89" t="s">
        <v>339</v>
      </c>
      <c r="C2558" s="89">
        <v>2019</v>
      </c>
      <c r="D2558" s="89">
        <v>9</v>
      </c>
      <c r="E2558" s="91">
        <v>135</v>
      </c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 x14ac:dyDescent="0.2">
      <c r="A2559" s="89">
        <v>1341</v>
      </c>
      <c r="B2559" s="89" t="s">
        <v>339</v>
      </c>
      <c r="C2559" s="89">
        <v>2019</v>
      </c>
      <c r="D2559" s="89">
        <v>10</v>
      </c>
      <c r="E2559" s="91">
        <v>25</v>
      </c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 x14ac:dyDescent="0.2">
      <c r="A2560" s="89">
        <v>1341</v>
      </c>
      <c r="B2560" s="89" t="s">
        <v>339</v>
      </c>
      <c r="C2560" s="89">
        <v>2019</v>
      </c>
      <c r="D2560" s="89">
        <v>11</v>
      </c>
      <c r="E2560" s="91">
        <v>16</v>
      </c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 x14ac:dyDescent="0.2">
      <c r="A2561" s="89">
        <v>1341</v>
      </c>
      <c r="B2561" s="89" t="s">
        <v>339</v>
      </c>
      <c r="C2561" s="89">
        <v>2019</v>
      </c>
      <c r="D2561" s="89">
        <v>12</v>
      </c>
      <c r="E2561" s="91">
        <v>9</v>
      </c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 x14ac:dyDescent="0.2">
      <c r="A2562" s="89">
        <v>1341</v>
      </c>
      <c r="B2562" s="89" t="s">
        <v>339</v>
      </c>
      <c r="C2562" s="89">
        <v>2020</v>
      </c>
      <c r="D2562" s="89">
        <v>1</v>
      </c>
      <c r="E2562" s="91">
        <v>4</v>
      </c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 x14ac:dyDescent="0.2">
      <c r="A2563" s="89">
        <v>1341</v>
      </c>
      <c r="B2563" s="89" t="s">
        <v>339</v>
      </c>
      <c r="C2563" s="89">
        <v>2020</v>
      </c>
      <c r="D2563" s="89">
        <v>3</v>
      </c>
      <c r="E2563" s="91">
        <v>5</v>
      </c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 x14ac:dyDescent="0.2">
      <c r="A2564" s="89">
        <v>1341</v>
      </c>
      <c r="B2564" s="89" t="s">
        <v>339</v>
      </c>
      <c r="C2564" s="89">
        <v>2020</v>
      </c>
      <c r="D2564" s="89">
        <v>4</v>
      </c>
      <c r="E2564" s="91">
        <v>4</v>
      </c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 x14ac:dyDescent="0.2">
      <c r="A2565" s="89">
        <v>1341</v>
      </c>
      <c r="B2565" s="89" t="s">
        <v>339</v>
      </c>
      <c r="C2565" s="89">
        <v>2020</v>
      </c>
      <c r="D2565" s="89">
        <v>5</v>
      </c>
      <c r="E2565" s="91">
        <v>1</v>
      </c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 x14ac:dyDescent="0.2">
      <c r="A2566" s="89">
        <v>1342</v>
      </c>
      <c r="B2566" s="89" t="s">
        <v>719</v>
      </c>
      <c r="C2566" s="89">
        <v>2019</v>
      </c>
      <c r="D2566" s="89">
        <v>3</v>
      </c>
      <c r="E2566" s="91">
        <v>25</v>
      </c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 x14ac:dyDescent="0.2">
      <c r="A2567" s="89">
        <v>1342</v>
      </c>
      <c r="B2567" s="89" t="s">
        <v>719</v>
      </c>
      <c r="C2567" s="89">
        <v>2019</v>
      </c>
      <c r="D2567" s="89">
        <v>4</v>
      </c>
      <c r="E2567" s="91">
        <v>37</v>
      </c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 x14ac:dyDescent="0.2">
      <c r="A2568" s="89">
        <v>1342</v>
      </c>
      <c r="B2568" s="89" t="s">
        <v>719</v>
      </c>
      <c r="C2568" s="89">
        <v>2019</v>
      </c>
      <c r="D2568" s="89">
        <v>5</v>
      </c>
      <c r="E2568" s="91">
        <v>19</v>
      </c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 x14ac:dyDescent="0.2">
      <c r="A2569" s="89">
        <v>1342</v>
      </c>
      <c r="B2569" s="89" t="s">
        <v>719</v>
      </c>
      <c r="C2569" s="89">
        <v>2019</v>
      </c>
      <c r="D2569" s="89">
        <v>6</v>
      </c>
      <c r="E2569" s="91">
        <v>22</v>
      </c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 x14ac:dyDescent="0.2">
      <c r="A2570" s="89">
        <v>1342</v>
      </c>
      <c r="B2570" s="89" t="s">
        <v>719</v>
      </c>
      <c r="C2570" s="89">
        <v>2019</v>
      </c>
      <c r="D2570" s="89">
        <v>7</v>
      </c>
      <c r="E2570" s="91">
        <v>6</v>
      </c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 x14ac:dyDescent="0.2">
      <c r="A2571" s="89">
        <v>1342</v>
      </c>
      <c r="B2571" s="89" t="s">
        <v>719</v>
      </c>
      <c r="C2571" s="89">
        <v>2019</v>
      </c>
      <c r="D2571" s="89">
        <v>8</v>
      </c>
      <c r="E2571" s="91">
        <v>4</v>
      </c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 x14ac:dyDescent="0.2">
      <c r="A2572" s="89">
        <v>1342</v>
      </c>
      <c r="B2572" s="89" t="s">
        <v>719</v>
      </c>
      <c r="C2572" s="89">
        <v>2019</v>
      </c>
      <c r="D2572" s="89">
        <v>9</v>
      </c>
      <c r="E2572" s="91">
        <v>5</v>
      </c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 x14ac:dyDescent="0.2">
      <c r="A2573" s="89">
        <v>1342</v>
      </c>
      <c r="B2573" s="89" t="s">
        <v>719</v>
      </c>
      <c r="C2573" s="89">
        <v>2019</v>
      </c>
      <c r="D2573" s="89">
        <v>10</v>
      </c>
      <c r="E2573" s="91">
        <v>3</v>
      </c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 x14ac:dyDescent="0.2">
      <c r="A2574" s="89">
        <v>1342</v>
      </c>
      <c r="B2574" s="89" t="s">
        <v>719</v>
      </c>
      <c r="C2574" s="89">
        <v>2019</v>
      </c>
      <c r="D2574" s="89">
        <v>12</v>
      </c>
      <c r="E2574" s="91">
        <v>2</v>
      </c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 x14ac:dyDescent="0.2">
      <c r="A2575" s="89">
        <v>1342</v>
      </c>
      <c r="B2575" s="89" t="s">
        <v>719</v>
      </c>
      <c r="C2575" s="89">
        <v>2020</v>
      </c>
      <c r="D2575" s="89">
        <v>1</v>
      </c>
      <c r="E2575" s="91">
        <v>4</v>
      </c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 x14ac:dyDescent="0.2">
      <c r="A2576" s="89">
        <v>1342</v>
      </c>
      <c r="B2576" s="89" t="s">
        <v>719</v>
      </c>
      <c r="C2576" s="89">
        <v>2020</v>
      </c>
      <c r="D2576" s="89">
        <v>4</v>
      </c>
      <c r="E2576" s="91">
        <v>2</v>
      </c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 x14ac:dyDescent="0.2">
      <c r="A2577" s="89">
        <v>1342</v>
      </c>
      <c r="B2577" s="89" t="s">
        <v>719</v>
      </c>
      <c r="C2577" s="89">
        <v>2020</v>
      </c>
      <c r="D2577" s="89">
        <v>5</v>
      </c>
      <c r="E2577" s="91">
        <v>4</v>
      </c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 x14ac:dyDescent="0.2">
      <c r="A2578" s="89">
        <v>1342</v>
      </c>
      <c r="B2578" s="89" t="s">
        <v>719</v>
      </c>
      <c r="C2578" s="89">
        <v>2020</v>
      </c>
      <c r="D2578" s="89">
        <v>6</v>
      </c>
      <c r="E2578" s="91">
        <v>1</v>
      </c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 x14ac:dyDescent="0.2">
      <c r="A2579" s="89">
        <v>1343</v>
      </c>
      <c r="B2579" s="89" t="s">
        <v>262</v>
      </c>
      <c r="C2579" s="89">
        <v>2019</v>
      </c>
      <c r="D2579" s="89">
        <v>3</v>
      </c>
      <c r="E2579" s="91">
        <v>6395185</v>
      </c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 x14ac:dyDescent="0.2">
      <c r="A2580" s="89">
        <v>1343</v>
      </c>
      <c r="B2580" s="89" t="s">
        <v>262</v>
      </c>
      <c r="C2580" s="89">
        <v>2019</v>
      </c>
      <c r="D2580" s="89">
        <v>4</v>
      </c>
      <c r="E2580" s="91">
        <v>7298745</v>
      </c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 x14ac:dyDescent="0.2">
      <c r="A2581" s="89">
        <v>1343</v>
      </c>
      <c r="B2581" s="89" t="s">
        <v>262</v>
      </c>
      <c r="C2581" s="89">
        <v>2019</v>
      </c>
      <c r="D2581" s="89">
        <v>5</v>
      </c>
      <c r="E2581" s="91">
        <v>7743975</v>
      </c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 x14ac:dyDescent="0.2">
      <c r="A2582" s="89">
        <v>1343</v>
      </c>
      <c r="B2582" s="89" t="s">
        <v>262</v>
      </c>
      <c r="C2582" s="89">
        <v>2019</v>
      </c>
      <c r="D2582" s="89">
        <v>6</v>
      </c>
      <c r="E2582" s="91">
        <v>6013084</v>
      </c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 x14ac:dyDescent="0.2">
      <c r="A2583" s="89">
        <v>1343</v>
      </c>
      <c r="B2583" s="89" t="s">
        <v>262</v>
      </c>
      <c r="C2583" s="89">
        <v>2019</v>
      </c>
      <c r="D2583" s="89">
        <v>7</v>
      </c>
      <c r="E2583" s="91">
        <v>7195868</v>
      </c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 x14ac:dyDescent="0.2">
      <c r="A2584" s="89">
        <v>1343</v>
      </c>
      <c r="B2584" s="89" t="s">
        <v>262</v>
      </c>
      <c r="C2584" s="89">
        <v>2019</v>
      </c>
      <c r="D2584" s="89">
        <v>8</v>
      </c>
      <c r="E2584" s="91">
        <v>7162238</v>
      </c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 x14ac:dyDescent="0.2">
      <c r="A2585" s="89">
        <v>1343</v>
      </c>
      <c r="B2585" s="89" t="s">
        <v>262</v>
      </c>
      <c r="C2585" s="89">
        <v>2019</v>
      </c>
      <c r="D2585" s="89">
        <v>9</v>
      </c>
      <c r="E2585" s="91">
        <v>6876573</v>
      </c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 x14ac:dyDescent="0.2">
      <c r="A2586" s="89">
        <v>1343</v>
      </c>
      <c r="B2586" s="89" t="s">
        <v>262</v>
      </c>
      <c r="C2586" s="89">
        <v>2019</v>
      </c>
      <c r="D2586" s="89">
        <v>10</v>
      </c>
      <c r="E2586" s="91">
        <v>7869823</v>
      </c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 x14ac:dyDescent="0.2">
      <c r="A2587" s="89">
        <v>1343</v>
      </c>
      <c r="B2587" s="89" t="s">
        <v>262</v>
      </c>
      <c r="C2587" s="89">
        <v>2019</v>
      </c>
      <c r="D2587" s="89">
        <v>11</v>
      </c>
      <c r="E2587" s="91">
        <v>15451668</v>
      </c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 x14ac:dyDescent="0.2">
      <c r="A2588" s="89">
        <v>1343</v>
      </c>
      <c r="B2588" s="89" t="s">
        <v>262</v>
      </c>
      <c r="C2588" s="89">
        <v>2019</v>
      </c>
      <c r="D2588" s="89">
        <v>12</v>
      </c>
      <c r="E2588" s="91">
        <v>15699061</v>
      </c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 x14ac:dyDescent="0.2">
      <c r="A2589" s="89">
        <v>1343</v>
      </c>
      <c r="B2589" s="89" t="s">
        <v>262</v>
      </c>
      <c r="C2589" s="89">
        <v>2020</v>
      </c>
      <c r="D2589" s="89">
        <v>1</v>
      </c>
      <c r="E2589" s="91">
        <v>8413166</v>
      </c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 x14ac:dyDescent="0.2">
      <c r="A2590" s="89">
        <v>1343</v>
      </c>
      <c r="B2590" s="89" t="s">
        <v>262</v>
      </c>
      <c r="C2590" s="89">
        <v>2020</v>
      </c>
      <c r="D2590" s="89">
        <v>2</v>
      </c>
      <c r="E2590" s="91">
        <v>7734968</v>
      </c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 x14ac:dyDescent="0.2">
      <c r="A2591" s="89">
        <v>1343</v>
      </c>
      <c r="B2591" s="89" t="s">
        <v>262</v>
      </c>
      <c r="C2591" s="89">
        <v>2020</v>
      </c>
      <c r="D2591" s="89">
        <v>3</v>
      </c>
      <c r="E2591" s="91">
        <v>10045955</v>
      </c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 x14ac:dyDescent="0.2">
      <c r="A2592" s="89">
        <v>1343</v>
      </c>
      <c r="B2592" s="89" t="s">
        <v>262</v>
      </c>
      <c r="C2592" s="89">
        <v>2020</v>
      </c>
      <c r="D2592" s="89">
        <v>4</v>
      </c>
      <c r="E2592" s="91">
        <v>14242436</v>
      </c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 x14ac:dyDescent="0.2">
      <c r="A2593" s="89">
        <v>1343</v>
      </c>
      <c r="B2593" s="89" t="s">
        <v>262</v>
      </c>
      <c r="C2593" s="89">
        <v>2020</v>
      </c>
      <c r="D2593" s="89">
        <v>5</v>
      </c>
      <c r="E2593" s="91">
        <v>16608331</v>
      </c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 x14ac:dyDescent="0.2">
      <c r="A2594" s="89">
        <v>1343</v>
      </c>
      <c r="B2594" s="89" t="s">
        <v>262</v>
      </c>
      <c r="C2594" s="89">
        <v>2020</v>
      </c>
      <c r="D2594" s="89">
        <v>6</v>
      </c>
      <c r="E2594" s="91">
        <v>738776</v>
      </c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 x14ac:dyDescent="0.2">
      <c r="A2595" s="89">
        <v>1347</v>
      </c>
      <c r="B2595" s="89" t="s">
        <v>105</v>
      </c>
      <c r="C2595" s="89">
        <v>2019</v>
      </c>
      <c r="D2595" s="89">
        <v>4</v>
      </c>
      <c r="E2595" s="91">
        <v>1</v>
      </c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 x14ac:dyDescent="0.2">
      <c r="A2596" s="89">
        <v>1347</v>
      </c>
      <c r="B2596" s="89" t="s">
        <v>105</v>
      </c>
      <c r="C2596" s="89">
        <v>2019</v>
      </c>
      <c r="D2596" s="89">
        <v>5</v>
      </c>
      <c r="E2596" s="91">
        <v>1</v>
      </c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 x14ac:dyDescent="0.2">
      <c r="A2597" s="89">
        <v>1347</v>
      </c>
      <c r="B2597" s="89" t="s">
        <v>105</v>
      </c>
      <c r="C2597" s="89">
        <v>2019</v>
      </c>
      <c r="D2597" s="89">
        <v>8</v>
      </c>
      <c r="E2597" s="91">
        <v>1</v>
      </c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 x14ac:dyDescent="0.2">
      <c r="A2598" s="89">
        <v>1348</v>
      </c>
      <c r="B2598" s="89" t="s">
        <v>720</v>
      </c>
      <c r="C2598" s="89">
        <v>2019</v>
      </c>
      <c r="D2598" s="89">
        <v>3</v>
      </c>
      <c r="E2598" s="91">
        <v>33</v>
      </c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 x14ac:dyDescent="0.2">
      <c r="A2599" s="89">
        <v>1348</v>
      </c>
      <c r="B2599" s="89" t="s">
        <v>720</v>
      </c>
      <c r="C2599" s="89">
        <v>2019</v>
      </c>
      <c r="D2599" s="89">
        <v>4</v>
      </c>
      <c r="E2599" s="91">
        <v>146</v>
      </c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 x14ac:dyDescent="0.2">
      <c r="A2600" s="89">
        <v>1348</v>
      </c>
      <c r="B2600" s="89" t="s">
        <v>720</v>
      </c>
      <c r="C2600" s="89">
        <v>2019</v>
      </c>
      <c r="D2600" s="89">
        <v>5</v>
      </c>
      <c r="E2600" s="91">
        <v>45</v>
      </c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 x14ac:dyDescent="0.2">
      <c r="A2601" s="89">
        <v>1348</v>
      </c>
      <c r="B2601" s="89" t="s">
        <v>720</v>
      </c>
      <c r="C2601" s="89">
        <v>2019</v>
      </c>
      <c r="D2601" s="89">
        <v>6</v>
      </c>
      <c r="E2601" s="91">
        <v>51</v>
      </c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 x14ac:dyDescent="0.2">
      <c r="A2602" s="89">
        <v>1348</v>
      </c>
      <c r="B2602" s="89" t="s">
        <v>720</v>
      </c>
      <c r="C2602" s="89">
        <v>2019</v>
      </c>
      <c r="D2602" s="89">
        <v>7</v>
      </c>
      <c r="E2602" s="91">
        <v>9</v>
      </c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 x14ac:dyDescent="0.2">
      <c r="A2603" s="89">
        <v>1348</v>
      </c>
      <c r="B2603" s="89" t="s">
        <v>720</v>
      </c>
      <c r="C2603" s="89">
        <v>2019</v>
      </c>
      <c r="D2603" s="89">
        <v>8</v>
      </c>
      <c r="E2603" s="91">
        <v>267</v>
      </c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 x14ac:dyDescent="0.2">
      <c r="A2604" s="89">
        <v>1348</v>
      </c>
      <c r="B2604" s="89" t="s">
        <v>720</v>
      </c>
      <c r="C2604" s="89">
        <v>2019</v>
      </c>
      <c r="D2604" s="89">
        <v>9</v>
      </c>
      <c r="E2604" s="91">
        <v>91</v>
      </c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 x14ac:dyDescent="0.2">
      <c r="A2605" s="89">
        <v>1348</v>
      </c>
      <c r="B2605" s="89" t="s">
        <v>720</v>
      </c>
      <c r="C2605" s="89">
        <v>2019</v>
      </c>
      <c r="D2605" s="89">
        <v>10</v>
      </c>
      <c r="E2605" s="91">
        <v>11</v>
      </c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 x14ac:dyDescent="0.2">
      <c r="A2606" s="89">
        <v>1348</v>
      </c>
      <c r="B2606" s="89" t="s">
        <v>720</v>
      </c>
      <c r="C2606" s="89">
        <v>2019</v>
      </c>
      <c r="D2606" s="89">
        <v>11</v>
      </c>
      <c r="E2606" s="91">
        <v>139</v>
      </c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 x14ac:dyDescent="0.2">
      <c r="A2607" s="89">
        <v>1348</v>
      </c>
      <c r="B2607" s="89" t="s">
        <v>720</v>
      </c>
      <c r="C2607" s="89">
        <v>2019</v>
      </c>
      <c r="D2607" s="89">
        <v>12</v>
      </c>
      <c r="E2607" s="91">
        <v>25</v>
      </c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 x14ac:dyDescent="0.2">
      <c r="A2608" s="89">
        <v>1348</v>
      </c>
      <c r="B2608" s="89" t="s">
        <v>720</v>
      </c>
      <c r="C2608" s="89">
        <v>2020</v>
      </c>
      <c r="D2608" s="89">
        <v>1</v>
      </c>
      <c r="E2608" s="91">
        <v>5</v>
      </c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 x14ac:dyDescent="0.2">
      <c r="A2609" s="89">
        <v>1348</v>
      </c>
      <c r="B2609" s="89" t="s">
        <v>720</v>
      </c>
      <c r="C2609" s="89">
        <v>2020</v>
      </c>
      <c r="D2609" s="89">
        <v>2</v>
      </c>
      <c r="E2609" s="91">
        <v>5</v>
      </c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 x14ac:dyDescent="0.2">
      <c r="A2610" s="89">
        <v>1348</v>
      </c>
      <c r="B2610" s="89" t="s">
        <v>720</v>
      </c>
      <c r="C2610" s="89">
        <v>2020</v>
      </c>
      <c r="D2610" s="89">
        <v>3</v>
      </c>
      <c r="E2610" s="91">
        <v>12</v>
      </c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 x14ac:dyDescent="0.2">
      <c r="A2611" s="89">
        <v>1348</v>
      </c>
      <c r="B2611" s="89" t="s">
        <v>720</v>
      </c>
      <c r="C2611" s="89">
        <v>2020</v>
      </c>
      <c r="D2611" s="89">
        <v>4</v>
      </c>
      <c r="E2611" s="91">
        <v>57</v>
      </c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 x14ac:dyDescent="0.2">
      <c r="A2612" s="89">
        <v>1348</v>
      </c>
      <c r="B2612" s="89" t="s">
        <v>720</v>
      </c>
      <c r="C2612" s="89">
        <v>2020</v>
      </c>
      <c r="D2612" s="89">
        <v>5</v>
      </c>
      <c r="E2612" s="91">
        <v>30</v>
      </c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 x14ac:dyDescent="0.2">
      <c r="A2613" s="89">
        <v>1353</v>
      </c>
      <c r="B2613" s="89" t="s">
        <v>668</v>
      </c>
      <c r="C2613" s="89">
        <v>2019</v>
      </c>
      <c r="D2613" s="89">
        <v>3</v>
      </c>
      <c r="E2613" s="91">
        <v>125</v>
      </c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 x14ac:dyDescent="0.2">
      <c r="A2614" s="89">
        <v>1353</v>
      </c>
      <c r="B2614" s="89" t="s">
        <v>668</v>
      </c>
      <c r="C2614" s="89">
        <v>2019</v>
      </c>
      <c r="D2614" s="89">
        <v>4</v>
      </c>
      <c r="E2614" s="91">
        <v>107</v>
      </c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 x14ac:dyDescent="0.2">
      <c r="A2615" s="89">
        <v>1353</v>
      </c>
      <c r="B2615" s="89" t="s">
        <v>668</v>
      </c>
      <c r="C2615" s="89">
        <v>2019</v>
      </c>
      <c r="D2615" s="89">
        <v>5</v>
      </c>
      <c r="E2615" s="91">
        <v>132</v>
      </c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 x14ac:dyDescent="0.2">
      <c r="A2616" s="89">
        <v>1353</v>
      </c>
      <c r="B2616" s="89" t="s">
        <v>668</v>
      </c>
      <c r="C2616" s="89">
        <v>2019</v>
      </c>
      <c r="D2616" s="89">
        <v>6</v>
      </c>
      <c r="E2616" s="91">
        <v>86</v>
      </c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 x14ac:dyDescent="0.2">
      <c r="A2617" s="89">
        <v>1353</v>
      </c>
      <c r="B2617" s="89" t="s">
        <v>668</v>
      </c>
      <c r="C2617" s="89">
        <v>2019</v>
      </c>
      <c r="D2617" s="89">
        <v>7</v>
      </c>
      <c r="E2617" s="91">
        <v>103</v>
      </c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 x14ac:dyDescent="0.2">
      <c r="A2618" s="89">
        <v>1353</v>
      </c>
      <c r="B2618" s="89" t="s">
        <v>668</v>
      </c>
      <c r="C2618" s="89">
        <v>2019</v>
      </c>
      <c r="D2618" s="89">
        <v>8</v>
      </c>
      <c r="E2618" s="91">
        <v>58</v>
      </c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 x14ac:dyDescent="0.2">
      <c r="A2619" s="89">
        <v>1353</v>
      </c>
      <c r="B2619" s="89" t="s">
        <v>668</v>
      </c>
      <c r="C2619" s="89">
        <v>2019</v>
      </c>
      <c r="D2619" s="89">
        <v>9</v>
      </c>
      <c r="E2619" s="91">
        <v>60</v>
      </c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 x14ac:dyDescent="0.2">
      <c r="A2620" s="89">
        <v>1353</v>
      </c>
      <c r="B2620" s="89" t="s">
        <v>668</v>
      </c>
      <c r="C2620" s="89">
        <v>2019</v>
      </c>
      <c r="D2620" s="89">
        <v>10</v>
      </c>
      <c r="E2620" s="91">
        <v>28</v>
      </c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 x14ac:dyDescent="0.2">
      <c r="A2621" s="89">
        <v>1353</v>
      </c>
      <c r="B2621" s="89" t="s">
        <v>668</v>
      </c>
      <c r="C2621" s="89">
        <v>2019</v>
      </c>
      <c r="D2621" s="89">
        <v>11</v>
      </c>
      <c r="E2621" s="91">
        <v>35</v>
      </c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 x14ac:dyDescent="0.2">
      <c r="A2622" s="89">
        <v>1353</v>
      </c>
      <c r="B2622" s="89" t="s">
        <v>668</v>
      </c>
      <c r="C2622" s="89">
        <v>2019</v>
      </c>
      <c r="D2622" s="89">
        <v>12</v>
      </c>
      <c r="E2622" s="91">
        <v>40</v>
      </c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 x14ac:dyDescent="0.2">
      <c r="A2623" s="89">
        <v>1353</v>
      </c>
      <c r="B2623" s="89" t="s">
        <v>668</v>
      </c>
      <c r="C2623" s="89">
        <v>2020</v>
      </c>
      <c r="D2623" s="89">
        <v>1</v>
      </c>
      <c r="E2623" s="91">
        <v>30</v>
      </c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 x14ac:dyDescent="0.2">
      <c r="A2624" s="89">
        <v>1353</v>
      </c>
      <c r="B2624" s="89" t="s">
        <v>668</v>
      </c>
      <c r="C2624" s="89">
        <v>2020</v>
      </c>
      <c r="D2624" s="89">
        <v>2</v>
      </c>
      <c r="E2624" s="91">
        <v>40</v>
      </c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 x14ac:dyDescent="0.2">
      <c r="A2625" s="89">
        <v>1353</v>
      </c>
      <c r="B2625" s="89" t="s">
        <v>668</v>
      </c>
      <c r="C2625" s="89">
        <v>2020</v>
      </c>
      <c r="D2625" s="89">
        <v>3</v>
      </c>
      <c r="E2625" s="91">
        <v>50</v>
      </c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 x14ac:dyDescent="0.2">
      <c r="A2626" s="89">
        <v>1353</v>
      </c>
      <c r="B2626" s="89" t="s">
        <v>668</v>
      </c>
      <c r="C2626" s="89">
        <v>2020</v>
      </c>
      <c r="D2626" s="89">
        <v>4</v>
      </c>
      <c r="E2626" s="91">
        <v>45</v>
      </c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 x14ac:dyDescent="0.2">
      <c r="A2627" s="89">
        <v>1353</v>
      </c>
      <c r="B2627" s="89" t="s">
        <v>668</v>
      </c>
      <c r="C2627" s="89">
        <v>2020</v>
      </c>
      <c r="D2627" s="89">
        <v>5</v>
      </c>
      <c r="E2627" s="91">
        <v>32</v>
      </c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 x14ac:dyDescent="0.2">
      <c r="A2628" s="89">
        <v>1354</v>
      </c>
      <c r="B2628" s="89" t="s">
        <v>721</v>
      </c>
      <c r="C2628" s="89">
        <v>2019</v>
      </c>
      <c r="D2628" s="89">
        <v>4</v>
      </c>
      <c r="E2628" s="91">
        <v>2</v>
      </c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 x14ac:dyDescent="0.2">
      <c r="A2629" s="89">
        <v>1355</v>
      </c>
      <c r="B2629" s="89" t="s">
        <v>722</v>
      </c>
      <c r="C2629" s="89">
        <v>2019</v>
      </c>
      <c r="D2629" s="89">
        <v>3</v>
      </c>
      <c r="E2629" s="91">
        <v>4</v>
      </c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 x14ac:dyDescent="0.2">
      <c r="A2630" s="89">
        <v>1355</v>
      </c>
      <c r="B2630" s="89" t="s">
        <v>722</v>
      </c>
      <c r="C2630" s="89">
        <v>2019</v>
      </c>
      <c r="D2630" s="89">
        <v>4</v>
      </c>
      <c r="E2630" s="91">
        <v>1</v>
      </c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 x14ac:dyDescent="0.2">
      <c r="A2631" s="89">
        <v>1355</v>
      </c>
      <c r="B2631" s="89" t="s">
        <v>722</v>
      </c>
      <c r="C2631" s="89">
        <v>2019</v>
      </c>
      <c r="D2631" s="89">
        <v>5</v>
      </c>
      <c r="E2631" s="91">
        <v>3</v>
      </c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 x14ac:dyDescent="0.2">
      <c r="A2632" s="89">
        <v>1355</v>
      </c>
      <c r="B2632" s="89" t="s">
        <v>722</v>
      </c>
      <c r="C2632" s="89">
        <v>2019</v>
      </c>
      <c r="D2632" s="89">
        <v>7</v>
      </c>
      <c r="E2632" s="91">
        <v>3</v>
      </c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 x14ac:dyDescent="0.2">
      <c r="A2633" s="89">
        <v>1355</v>
      </c>
      <c r="B2633" s="89" t="s">
        <v>722</v>
      </c>
      <c r="C2633" s="89">
        <v>2019</v>
      </c>
      <c r="D2633" s="89">
        <v>9</v>
      </c>
      <c r="E2633" s="91">
        <v>1</v>
      </c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 x14ac:dyDescent="0.2">
      <c r="A2634" s="89">
        <v>1357</v>
      </c>
      <c r="B2634" s="89" t="s">
        <v>723</v>
      </c>
      <c r="C2634" s="89">
        <v>2019</v>
      </c>
      <c r="D2634" s="89">
        <v>3</v>
      </c>
      <c r="E2634" s="91">
        <v>3</v>
      </c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 x14ac:dyDescent="0.2">
      <c r="A2635" s="89">
        <v>1357</v>
      </c>
      <c r="B2635" s="89" t="s">
        <v>723</v>
      </c>
      <c r="C2635" s="89">
        <v>2019</v>
      </c>
      <c r="D2635" s="89">
        <v>4</v>
      </c>
      <c r="E2635" s="91">
        <v>1</v>
      </c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 x14ac:dyDescent="0.2">
      <c r="A2636" s="89">
        <v>1357</v>
      </c>
      <c r="B2636" s="89" t="s">
        <v>723</v>
      </c>
      <c r="C2636" s="89">
        <v>2019</v>
      </c>
      <c r="D2636" s="89">
        <v>5</v>
      </c>
      <c r="E2636" s="91">
        <v>1</v>
      </c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 x14ac:dyDescent="0.2">
      <c r="A2637" s="89">
        <v>1357</v>
      </c>
      <c r="B2637" s="89" t="s">
        <v>723</v>
      </c>
      <c r="C2637" s="89">
        <v>2019</v>
      </c>
      <c r="D2637" s="89">
        <v>6</v>
      </c>
      <c r="E2637" s="91">
        <v>1</v>
      </c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 x14ac:dyDescent="0.2">
      <c r="A2638" s="89">
        <v>1357</v>
      </c>
      <c r="B2638" s="89" t="s">
        <v>723</v>
      </c>
      <c r="C2638" s="89">
        <v>2019</v>
      </c>
      <c r="D2638" s="89">
        <v>7</v>
      </c>
      <c r="E2638" s="91">
        <v>2</v>
      </c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 x14ac:dyDescent="0.2">
      <c r="A2639" s="89">
        <v>1357</v>
      </c>
      <c r="B2639" s="89" t="s">
        <v>723</v>
      </c>
      <c r="C2639" s="89">
        <v>2019</v>
      </c>
      <c r="D2639" s="89">
        <v>9</v>
      </c>
      <c r="E2639" s="91">
        <v>1</v>
      </c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 x14ac:dyDescent="0.2">
      <c r="A2640" s="89">
        <v>1359</v>
      </c>
      <c r="B2640" s="89" t="s">
        <v>99</v>
      </c>
      <c r="C2640" s="89">
        <v>2019</v>
      </c>
      <c r="D2640" s="89">
        <v>3</v>
      </c>
      <c r="E2640" s="91">
        <v>7</v>
      </c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 x14ac:dyDescent="0.2">
      <c r="A2641" s="89">
        <v>1359</v>
      </c>
      <c r="B2641" s="89" t="s">
        <v>99</v>
      </c>
      <c r="C2641" s="89">
        <v>2019</v>
      </c>
      <c r="D2641" s="89">
        <v>4</v>
      </c>
      <c r="E2641" s="91">
        <v>4</v>
      </c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 x14ac:dyDescent="0.2">
      <c r="A2642" s="89">
        <v>1359</v>
      </c>
      <c r="B2642" s="89" t="s">
        <v>99</v>
      </c>
      <c r="C2642" s="89">
        <v>2019</v>
      </c>
      <c r="D2642" s="89">
        <v>5</v>
      </c>
      <c r="E2642" s="91">
        <v>1</v>
      </c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 x14ac:dyDescent="0.2">
      <c r="A2643" s="89">
        <v>1359</v>
      </c>
      <c r="B2643" s="89" t="s">
        <v>99</v>
      </c>
      <c r="C2643" s="89">
        <v>2019</v>
      </c>
      <c r="D2643" s="89">
        <v>6</v>
      </c>
      <c r="E2643" s="91">
        <v>2</v>
      </c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 x14ac:dyDescent="0.2">
      <c r="A2644" s="89">
        <v>1359</v>
      </c>
      <c r="B2644" s="89" t="s">
        <v>99</v>
      </c>
      <c r="C2644" s="89">
        <v>2019</v>
      </c>
      <c r="D2644" s="89">
        <v>7</v>
      </c>
      <c r="E2644" s="91">
        <v>2</v>
      </c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 x14ac:dyDescent="0.2">
      <c r="A2645" s="89">
        <v>1359</v>
      </c>
      <c r="B2645" s="89" t="s">
        <v>99</v>
      </c>
      <c r="C2645" s="89">
        <v>2019</v>
      </c>
      <c r="D2645" s="89">
        <v>8</v>
      </c>
      <c r="E2645" s="91">
        <v>40</v>
      </c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 x14ac:dyDescent="0.2">
      <c r="A2646" s="89">
        <v>1359</v>
      </c>
      <c r="B2646" s="89" t="s">
        <v>99</v>
      </c>
      <c r="C2646" s="89">
        <v>2019</v>
      </c>
      <c r="D2646" s="89">
        <v>9</v>
      </c>
      <c r="E2646" s="91">
        <v>58</v>
      </c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 x14ac:dyDescent="0.2">
      <c r="A2647" s="89">
        <v>1359</v>
      </c>
      <c r="B2647" s="89" t="s">
        <v>99</v>
      </c>
      <c r="C2647" s="89">
        <v>2019</v>
      </c>
      <c r="D2647" s="89">
        <v>10</v>
      </c>
      <c r="E2647" s="91">
        <v>55</v>
      </c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 x14ac:dyDescent="0.2">
      <c r="A2648" s="89">
        <v>1359</v>
      </c>
      <c r="B2648" s="89" t="s">
        <v>99</v>
      </c>
      <c r="C2648" s="89">
        <v>2019</v>
      </c>
      <c r="D2648" s="89">
        <v>11</v>
      </c>
      <c r="E2648" s="91">
        <v>45</v>
      </c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 x14ac:dyDescent="0.2">
      <c r="A2649" s="89">
        <v>1359</v>
      </c>
      <c r="B2649" s="89" t="s">
        <v>99</v>
      </c>
      <c r="C2649" s="89">
        <v>2019</v>
      </c>
      <c r="D2649" s="89">
        <v>12</v>
      </c>
      <c r="E2649" s="91">
        <v>54</v>
      </c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 x14ac:dyDescent="0.2">
      <c r="A2650" s="89">
        <v>1359</v>
      </c>
      <c r="B2650" s="89" t="s">
        <v>99</v>
      </c>
      <c r="C2650" s="89">
        <v>2020</v>
      </c>
      <c r="D2650" s="89">
        <v>1</v>
      </c>
      <c r="E2650" s="91">
        <v>57</v>
      </c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 x14ac:dyDescent="0.2">
      <c r="A2651" s="89">
        <v>1359</v>
      </c>
      <c r="B2651" s="89" t="s">
        <v>99</v>
      </c>
      <c r="C2651" s="89">
        <v>2020</v>
      </c>
      <c r="D2651" s="89">
        <v>2</v>
      </c>
      <c r="E2651" s="91">
        <v>42</v>
      </c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 x14ac:dyDescent="0.2">
      <c r="A2652" s="89">
        <v>1359</v>
      </c>
      <c r="B2652" s="89" t="s">
        <v>99</v>
      </c>
      <c r="C2652" s="89">
        <v>2020</v>
      </c>
      <c r="D2652" s="89">
        <v>3</v>
      </c>
      <c r="E2652" s="91">
        <v>66</v>
      </c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 x14ac:dyDescent="0.2">
      <c r="A2653" s="89">
        <v>1359</v>
      </c>
      <c r="B2653" s="89" t="s">
        <v>99</v>
      </c>
      <c r="C2653" s="89">
        <v>2020</v>
      </c>
      <c r="D2653" s="89">
        <v>4</v>
      </c>
      <c r="E2653" s="91">
        <v>45</v>
      </c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 x14ac:dyDescent="0.2">
      <c r="A2654" s="89">
        <v>1359</v>
      </c>
      <c r="B2654" s="89" t="s">
        <v>99</v>
      </c>
      <c r="C2654" s="89">
        <v>2020</v>
      </c>
      <c r="D2654" s="89">
        <v>5</v>
      </c>
      <c r="E2654" s="91">
        <v>7</v>
      </c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 x14ac:dyDescent="0.2">
      <c r="A2655" s="89">
        <v>1360</v>
      </c>
      <c r="B2655" s="89" t="s">
        <v>71</v>
      </c>
      <c r="C2655" s="89">
        <v>2019</v>
      </c>
      <c r="D2655" s="89">
        <v>3</v>
      </c>
      <c r="E2655" s="91">
        <v>482812</v>
      </c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 x14ac:dyDescent="0.2">
      <c r="A2656" s="89">
        <v>1360</v>
      </c>
      <c r="B2656" s="89" t="s">
        <v>71</v>
      </c>
      <c r="C2656" s="89">
        <v>2019</v>
      </c>
      <c r="D2656" s="89">
        <v>4</v>
      </c>
      <c r="E2656" s="91">
        <v>535439</v>
      </c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 x14ac:dyDescent="0.2">
      <c r="A2657" s="89">
        <v>1360</v>
      </c>
      <c r="B2657" s="89" t="s">
        <v>71</v>
      </c>
      <c r="C2657" s="89">
        <v>2019</v>
      </c>
      <c r="D2657" s="89">
        <v>5</v>
      </c>
      <c r="E2657" s="91">
        <v>589875</v>
      </c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 x14ac:dyDescent="0.2">
      <c r="A2658" s="89">
        <v>1360</v>
      </c>
      <c r="B2658" s="89" t="s">
        <v>71</v>
      </c>
      <c r="C2658" s="89">
        <v>2019</v>
      </c>
      <c r="D2658" s="89">
        <v>6</v>
      </c>
      <c r="E2658" s="91">
        <v>530774</v>
      </c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 x14ac:dyDescent="0.2">
      <c r="A2659" s="89">
        <v>1360</v>
      </c>
      <c r="B2659" s="89" t="s">
        <v>71</v>
      </c>
      <c r="C2659" s="89">
        <v>2019</v>
      </c>
      <c r="D2659" s="89">
        <v>7</v>
      </c>
      <c r="E2659" s="91">
        <v>546770</v>
      </c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 x14ac:dyDescent="0.2">
      <c r="A2660" s="89">
        <v>1360</v>
      </c>
      <c r="B2660" s="89" t="s">
        <v>71</v>
      </c>
      <c r="C2660" s="89">
        <v>2019</v>
      </c>
      <c r="D2660" s="89">
        <v>8</v>
      </c>
      <c r="E2660" s="91">
        <v>488208</v>
      </c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 x14ac:dyDescent="0.2">
      <c r="A2661" s="89">
        <v>1360</v>
      </c>
      <c r="B2661" s="89" t="s">
        <v>71</v>
      </c>
      <c r="C2661" s="89">
        <v>2019</v>
      </c>
      <c r="D2661" s="89">
        <v>9</v>
      </c>
      <c r="E2661" s="91">
        <v>466551</v>
      </c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 x14ac:dyDescent="0.2">
      <c r="A2662" s="89">
        <v>1360</v>
      </c>
      <c r="B2662" s="89" t="s">
        <v>71</v>
      </c>
      <c r="C2662" s="89">
        <v>2019</v>
      </c>
      <c r="D2662" s="89">
        <v>10</v>
      </c>
      <c r="E2662" s="91">
        <v>515320</v>
      </c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 x14ac:dyDescent="0.2">
      <c r="A2663" s="89">
        <v>1360</v>
      </c>
      <c r="B2663" s="89" t="s">
        <v>71</v>
      </c>
      <c r="C2663" s="89">
        <v>2019</v>
      </c>
      <c r="D2663" s="89">
        <v>11</v>
      </c>
      <c r="E2663" s="91">
        <v>536476</v>
      </c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 x14ac:dyDescent="0.2">
      <c r="A2664" s="89">
        <v>1360</v>
      </c>
      <c r="B2664" s="89" t="s">
        <v>71</v>
      </c>
      <c r="C2664" s="89">
        <v>2019</v>
      </c>
      <c r="D2664" s="89">
        <v>12</v>
      </c>
      <c r="E2664" s="91">
        <v>470259</v>
      </c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 x14ac:dyDescent="0.2">
      <c r="A2665" s="89">
        <v>1360</v>
      </c>
      <c r="B2665" s="89" t="s">
        <v>71</v>
      </c>
      <c r="C2665" s="89">
        <v>2020</v>
      </c>
      <c r="D2665" s="89">
        <v>1</v>
      </c>
      <c r="E2665" s="91">
        <v>565559</v>
      </c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 x14ac:dyDescent="0.2">
      <c r="A2666" s="89">
        <v>1360</v>
      </c>
      <c r="B2666" s="89" t="s">
        <v>71</v>
      </c>
      <c r="C2666" s="89">
        <v>2020</v>
      </c>
      <c r="D2666" s="89">
        <v>2</v>
      </c>
      <c r="E2666" s="91">
        <v>536800</v>
      </c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 x14ac:dyDescent="0.2">
      <c r="A2667" s="89">
        <v>1360</v>
      </c>
      <c r="B2667" s="89" t="s">
        <v>71</v>
      </c>
      <c r="C2667" s="89">
        <v>2020</v>
      </c>
      <c r="D2667" s="89">
        <v>3</v>
      </c>
      <c r="E2667" s="91">
        <v>537139</v>
      </c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 x14ac:dyDescent="0.2">
      <c r="A2668" s="89">
        <v>1360</v>
      </c>
      <c r="B2668" s="89" t="s">
        <v>71</v>
      </c>
      <c r="C2668" s="89">
        <v>2020</v>
      </c>
      <c r="D2668" s="89">
        <v>4</v>
      </c>
      <c r="E2668" s="91">
        <v>342796</v>
      </c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 x14ac:dyDescent="0.2">
      <c r="A2669" s="89">
        <v>1360</v>
      </c>
      <c r="B2669" s="89" t="s">
        <v>71</v>
      </c>
      <c r="C2669" s="89">
        <v>2020</v>
      </c>
      <c r="D2669" s="89">
        <v>5</v>
      </c>
      <c r="E2669" s="91">
        <v>322944</v>
      </c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 x14ac:dyDescent="0.2">
      <c r="A2670" s="89">
        <v>1360</v>
      </c>
      <c r="B2670" s="89" t="s">
        <v>71</v>
      </c>
      <c r="C2670" s="89">
        <v>2020</v>
      </c>
      <c r="D2670" s="89">
        <v>6</v>
      </c>
      <c r="E2670" s="91">
        <v>20770</v>
      </c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 x14ac:dyDescent="0.2">
      <c r="A2671" s="89">
        <v>1361</v>
      </c>
      <c r="B2671" s="89" t="s">
        <v>380</v>
      </c>
      <c r="C2671" s="89">
        <v>2019</v>
      </c>
      <c r="D2671" s="89">
        <v>3</v>
      </c>
      <c r="E2671" s="91">
        <v>540380</v>
      </c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 x14ac:dyDescent="0.2">
      <c r="A2672" s="89">
        <v>1361</v>
      </c>
      <c r="B2672" s="89" t="s">
        <v>380</v>
      </c>
      <c r="C2672" s="89">
        <v>2019</v>
      </c>
      <c r="D2672" s="89">
        <v>4</v>
      </c>
      <c r="E2672" s="91">
        <v>629765</v>
      </c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 x14ac:dyDescent="0.2">
      <c r="A2673" s="89">
        <v>1361</v>
      </c>
      <c r="B2673" s="89" t="s">
        <v>380</v>
      </c>
      <c r="C2673" s="89">
        <v>2019</v>
      </c>
      <c r="D2673" s="89">
        <v>5</v>
      </c>
      <c r="E2673" s="91">
        <v>642499</v>
      </c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 x14ac:dyDescent="0.2">
      <c r="A2674" s="89">
        <v>1361</v>
      </c>
      <c r="B2674" s="89" t="s">
        <v>380</v>
      </c>
      <c r="C2674" s="89">
        <v>2019</v>
      </c>
      <c r="D2674" s="89">
        <v>6</v>
      </c>
      <c r="E2674" s="91">
        <v>633823</v>
      </c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 x14ac:dyDescent="0.2">
      <c r="A2675" s="89">
        <v>1361</v>
      </c>
      <c r="B2675" s="89" t="s">
        <v>380</v>
      </c>
      <c r="C2675" s="89">
        <v>2019</v>
      </c>
      <c r="D2675" s="89">
        <v>7</v>
      </c>
      <c r="E2675" s="91">
        <v>634565</v>
      </c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 x14ac:dyDescent="0.2">
      <c r="A2676" s="89">
        <v>1361</v>
      </c>
      <c r="B2676" s="89" t="s">
        <v>380</v>
      </c>
      <c r="C2676" s="89">
        <v>2019</v>
      </c>
      <c r="D2676" s="89">
        <v>8</v>
      </c>
      <c r="E2676" s="91">
        <v>613429</v>
      </c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 x14ac:dyDescent="0.2">
      <c r="A2677" s="89">
        <v>1361</v>
      </c>
      <c r="B2677" s="89" t="s">
        <v>380</v>
      </c>
      <c r="C2677" s="89">
        <v>2019</v>
      </c>
      <c r="D2677" s="89">
        <v>9</v>
      </c>
      <c r="E2677" s="91">
        <v>559219</v>
      </c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 x14ac:dyDescent="0.2">
      <c r="A2678" s="89">
        <v>1361</v>
      </c>
      <c r="B2678" s="89" t="s">
        <v>380</v>
      </c>
      <c r="C2678" s="89">
        <v>2019</v>
      </c>
      <c r="D2678" s="89">
        <v>10</v>
      </c>
      <c r="E2678" s="91">
        <v>125901</v>
      </c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 x14ac:dyDescent="0.2">
      <c r="A2679" s="89">
        <v>1361</v>
      </c>
      <c r="B2679" s="89" t="s">
        <v>380</v>
      </c>
      <c r="C2679" s="89">
        <v>2019</v>
      </c>
      <c r="D2679" s="89">
        <v>11</v>
      </c>
      <c r="E2679" s="91">
        <v>247</v>
      </c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 x14ac:dyDescent="0.2">
      <c r="A2680" s="89">
        <v>1361</v>
      </c>
      <c r="B2680" s="89" t="s">
        <v>380</v>
      </c>
      <c r="C2680" s="89">
        <v>2019</v>
      </c>
      <c r="D2680" s="89">
        <v>12</v>
      </c>
      <c r="E2680" s="91">
        <v>87</v>
      </c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 x14ac:dyDescent="0.2">
      <c r="A2681" s="89">
        <v>1361</v>
      </c>
      <c r="B2681" s="89" t="s">
        <v>380</v>
      </c>
      <c r="C2681" s="89">
        <v>2020</v>
      </c>
      <c r="D2681" s="89">
        <v>1</v>
      </c>
      <c r="E2681" s="91">
        <v>61</v>
      </c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 x14ac:dyDescent="0.2">
      <c r="A2682" s="89">
        <v>1361</v>
      </c>
      <c r="B2682" s="89" t="s">
        <v>380</v>
      </c>
      <c r="C2682" s="89">
        <v>2020</v>
      </c>
      <c r="D2682" s="89">
        <v>2</v>
      </c>
      <c r="E2682" s="91">
        <v>46</v>
      </c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 x14ac:dyDescent="0.2">
      <c r="A2683" s="89">
        <v>1361</v>
      </c>
      <c r="B2683" s="89" t="s">
        <v>380</v>
      </c>
      <c r="C2683" s="89">
        <v>2020</v>
      </c>
      <c r="D2683" s="89">
        <v>3</v>
      </c>
      <c r="E2683" s="91">
        <v>23</v>
      </c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 x14ac:dyDescent="0.2">
      <c r="A2684" s="89">
        <v>1361</v>
      </c>
      <c r="B2684" s="89" t="s">
        <v>380</v>
      </c>
      <c r="C2684" s="89">
        <v>2020</v>
      </c>
      <c r="D2684" s="89">
        <v>4</v>
      </c>
      <c r="E2684" s="91">
        <v>25</v>
      </c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 x14ac:dyDescent="0.2">
      <c r="A2685" s="89">
        <v>1361</v>
      </c>
      <c r="B2685" s="89" t="s">
        <v>380</v>
      </c>
      <c r="C2685" s="89">
        <v>2020</v>
      </c>
      <c r="D2685" s="89">
        <v>5</v>
      </c>
      <c r="E2685" s="91">
        <v>13</v>
      </c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 x14ac:dyDescent="0.2">
      <c r="A2686" s="89">
        <v>1363</v>
      </c>
      <c r="B2686" s="89" t="s">
        <v>724</v>
      </c>
      <c r="C2686" s="89">
        <v>2019</v>
      </c>
      <c r="D2686" s="89">
        <v>3</v>
      </c>
      <c r="E2686" s="91">
        <v>191279</v>
      </c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 x14ac:dyDescent="0.2">
      <c r="A2687" s="89">
        <v>1363</v>
      </c>
      <c r="B2687" s="89" t="s">
        <v>724</v>
      </c>
      <c r="C2687" s="89">
        <v>2019</v>
      </c>
      <c r="D2687" s="89">
        <v>4</v>
      </c>
      <c r="E2687" s="91">
        <v>208681</v>
      </c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 x14ac:dyDescent="0.2">
      <c r="A2688" s="89">
        <v>1363</v>
      </c>
      <c r="B2688" s="89" t="s">
        <v>724</v>
      </c>
      <c r="C2688" s="89">
        <v>2019</v>
      </c>
      <c r="D2688" s="89">
        <v>5</v>
      </c>
      <c r="E2688" s="91">
        <v>206082</v>
      </c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 x14ac:dyDescent="0.2">
      <c r="A2689" s="89">
        <v>1363</v>
      </c>
      <c r="B2689" s="89" t="s">
        <v>724</v>
      </c>
      <c r="C2689" s="89">
        <v>2019</v>
      </c>
      <c r="D2689" s="89">
        <v>6</v>
      </c>
      <c r="E2689" s="91">
        <v>36589</v>
      </c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 x14ac:dyDescent="0.2">
      <c r="A2690" s="89">
        <v>1363</v>
      </c>
      <c r="B2690" s="89" t="s">
        <v>724</v>
      </c>
      <c r="C2690" s="89">
        <v>2019</v>
      </c>
      <c r="D2690" s="89">
        <v>7</v>
      </c>
      <c r="E2690" s="91">
        <v>63</v>
      </c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 x14ac:dyDescent="0.2">
      <c r="A2691" s="89">
        <v>1363</v>
      </c>
      <c r="B2691" s="89" t="s">
        <v>724</v>
      </c>
      <c r="C2691" s="89">
        <v>2019</v>
      </c>
      <c r="D2691" s="89">
        <v>8</v>
      </c>
      <c r="E2691" s="91">
        <v>10</v>
      </c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 x14ac:dyDescent="0.2">
      <c r="A2692" s="89">
        <v>1363</v>
      </c>
      <c r="B2692" s="89" t="s">
        <v>724</v>
      </c>
      <c r="C2692" s="89">
        <v>2019</v>
      </c>
      <c r="D2692" s="89">
        <v>9</v>
      </c>
      <c r="E2692" s="91">
        <v>6</v>
      </c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 x14ac:dyDescent="0.2">
      <c r="A2693" s="89">
        <v>1363</v>
      </c>
      <c r="B2693" s="89" t="s">
        <v>724</v>
      </c>
      <c r="C2693" s="89">
        <v>2019</v>
      </c>
      <c r="D2693" s="89">
        <v>10</v>
      </c>
      <c r="E2693" s="91">
        <v>3</v>
      </c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 x14ac:dyDescent="0.2">
      <c r="A2694" s="89">
        <v>1363</v>
      </c>
      <c r="B2694" s="89" t="s">
        <v>724</v>
      </c>
      <c r="C2694" s="89">
        <v>2019</v>
      </c>
      <c r="D2694" s="89">
        <v>11</v>
      </c>
      <c r="E2694" s="91">
        <v>4</v>
      </c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 x14ac:dyDescent="0.2">
      <c r="A2695" s="89">
        <v>1363</v>
      </c>
      <c r="B2695" s="89" t="s">
        <v>724</v>
      </c>
      <c r="C2695" s="89">
        <v>2019</v>
      </c>
      <c r="D2695" s="89">
        <v>12</v>
      </c>
      <c r="E2695" s="91">
        <v>3</v>
      </c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 x14ac:dyDescent="0.2">
      <c r="A2696" s="89">
        <v>1363</v>
      </c>
      <c r="B2696" s="89" t="s">
        <v>724</v>
      </c>
      <c r="C2696" s="89">
        <v>2020</v>
      </c>
      <c r="D2696" s="89">
        <v>1</v>
      </c>
      <c r="E2696" s="91">
        <v>4</v>
      </c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 x14ac:dyDescent="0.2">
      <c r="A2697" s="89">
        <v>1363</v>
      </c>
      <c r="B2697" s="89" t="s">
        <v>724</v>
      </c>
      <c r="C2697" s="89">
        <v>2020</v>
      </c>
      <c r="D2697" s="89">
        <v>3</v>
      </c>
      <c r="E2697" s="91">
        <v>2</v>
      </c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 x14ac:dyDescent="0.2">
      <c r="A2698" s="89">
        <v>1365</v>
      </c>
      <c r="B2698" s="89" t="s">
        <v>293</v>
      </c>
      <c r="C2698" s="89">
        <v>2019</v>
      </c>
      <c r="D2698" s="89">
        <v>3</v>
      </c>
      <c r="E2698" s="91">
        <v>95457</v>
      </c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 x14ac:dyDescent="0.2">
      <c r="A2699" s="89">
        <v>1365</v>
      </c>
      <c r="B2699" s="89" t="s">
        <v>293</v>
      </c>
      <c r="C2699" s="89">
        <v>2019</v>
      </c>
      <c r="D2699" s="89">
        <v>4</v>
      </c>
      <c r="E2699" s="91">
        <v>100363</v>
      </c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 x14ac:dyDescent="0.2">
      <c r="A2700" s="89">
        <v>1365</v>
      </c>
      <c r="B2700" s="89" t="s">
        <v>293</v>
      </c>
      <c r="C2700" s="89">
        <v>2019</v>
      </c>
      <c r="D2700" s="89">
        <v>5</v>
      </c>
      <c r="E2700" s="91">
        <v>139439</v>
      </c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 x14ac:dyDescent="0.2">
      <c r="A2701" s="89">
        <v>1365</v>
      </c>
      <c r="B2701" s="89" t="s">
        <v>293</v>
      </c>
      <c r="C2701" s="89">
        <v>2019</v>
      </c>
      <c r="D2701" s="89">
        <v>6</v>
      </c>
      <c r="E2701" s="91">
        <v>139836</v>
      </c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 x14ac:dyDescent="0.2">
      <c r="A2702" s="89">
        <v>1365</v>
      </c>
      <c r="B2702" s="89" t="s">
        <v>293</v>
      </c>
      <c r="C2702" s="89">
        <v>2019</v>
      </c>
      <c r="D2702" s="89">
        <v>7</v>
      </c>
      <c r="E2702" s="91">
        <v>162109</v>
      </c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 x14ac:dyDescent="0.2">
      <c r="A2703" s="89">
        <v>1365</v>
      </c>
      <c r="B2703" s="89" t="s">
        <v>293</v>
      </c>
      <c r="C2703" s="89">
        <v>2019</v>
      </c>
      <c r="D2703" s="89">
        <v>8</v>
      </c>
      <c r="E2703" s="91">
        <v>159841</v>
      </c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 x14ac:dyDescent="0.2">
      <c r="A2704" s="89">
        <v>1365</v>
      </c>
      <c r="B2704" s="89" t="s">
        <v>293</v>
      </c>
      <c r="C2704" s="89">
        <v>2019</v>
      </c>
      <c r="D2704" s="89">
        <v>9</v>
      </c>
      <c r="E2704" s="91">
        <v>147946</v>
      </c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 x14ac:dyDescent="0.2">
      <c r="A2705" s="89">
        <v>1365</v>
      </c>
      <c r="B2705" s="89" t="s">
        <v>293</v>
      </c>
      <c r="C2705" s="89">
        <v>2019</v>
      </c>
      <c r="D2705" s="89">
        <v>10</v>
      </c>
      <c r="E2705" s="91">
        <v>142417</v>
      </c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 x14ac:dyDescent="0.2">
      <c r="A2706" s="89">
        <v>1365</v>
      </c>
      <c r="B2706" s="89" t="s">
        <v>293</v>
      </c>
      <c r="C2706" s="89">
        <v>2019</v>
      </c>
      <c r="D2706" s="89">
        <v>11</v>
      </c>
      <c r="E2706" s="91">
        <v>132821</v>
      </c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 x14ac:dyDescent="0.2">
      <c r="A2707" s="89">
        <v>1365</v>
      </c>
      <c r="B2707" s="89" t="s">
        <v>293</v>
      </c>
      <c r="C2707" s="89">
        <v>2019</v>
      </c>
      <c r="D2707" s="89">
        <v>12</v>
      </c>
      <c r="E2707" s="91">
        <v>112878</v>
      </c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 x14ac:dyDescent="0.2">
      <c r="A2708" s="89">
        <v>1365</v>
      </c>
      <c r="B2708" s="89" t="s">
        <v>293</v>
      </c>
      <c r="C2708" s="89">
        <v>2020</v>
      </c>
      <c r="D2708" s="89">
        <v>1</v>
      </c>
      <c r="E2708" s="91">
        <v>177854</v>
      </c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 x14ac:dyDescent="0.2">
      <c r="A2709" s="89">
        <v>1365</v>
      </c>
      <c r="B2709" s="89" t="s">
        <v>293</v>
      </c>
      <c r="C2709" s="89">
        <v>2020</v>
      </c>
      <c r="D2709" s="89">
        <v>2</v>
      </c>
      <c r="E2709" s="91">
        <v>163954</v>
      </c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 x14ac:dyDescent="0.2">
      <c r="A2710" s="89">
        <v>1365</v>
      </c>
      <c r="B2710" s="89" t="s">
        <v>293</v>
      </c>
      <c r="C2710" s="89">
        <v>2020</v>
      </c>
      <c r="D2710" s="89">
        <v>3</v>
      </c>
      <c r="E2710" s="91">
        <v>119092</v>
      </c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 x14ac:dyDescent="0.2">
      <c r="A2711" s="89">
        <v>1365</v>
      </c>
      <c r="B2711" s="89" t="s">
        <v>293</v>
      </c>
      <c r="C2711" s="89">
        <v>2020</v>
      </c>
      <c r="D2711" s="89">
        <v>4</v>
      </c>
      <c r="E2711" s="91">
        <v>88186</v>
      </c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 x14ac:dyDescent="0.2">
      <c r="A2712" s="89">
        <v>1365</v>
      </c>
      <c r="B2712" s="89" t="s">
        <v>293</v>
      </c>
      <c r="C2712" s="89">
        <v>2020</v>
      </c>
      <c r="D2712" s="89">
        <v>5</v>
      </c>
      <c r="E2712" s="91">
        <v>91610</v>
      </c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 x14ac:dyDescent="0.2">
      <c r="A2713" s="89">
        <v>1365</v>
      </c>
      <c r="B2713" s="89" t="s">
        <v>293</v>
      </c>
      <c r="C2713" s="89">
        <v>2020</v>
      </c>
      <c r="D2713" s="89">
        <v>6</v>
      </c>
      <c r="E2713" s="91">
        <v>5143</v>
      </c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 x14ac:dyDescent="0.2">
      <c r="A2714" s="89">
        <v>1367</v>
      </c>
      <c r="B2714" s="89" t="s">
        <v>43</v>
      </c>
      <c r="C2714" s="89">
        <v>2019</v>
      </c>
      <c r="D2714" s="89">
        <v>3</v>
      </c>
      <c r="E2714" s="91">
        <v>12897403</v>
      </c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 x14ac:dyDescent="0.2">
      <c r="A2715" s="89">
        <v>1367</v>
      </c>
      <c r="B2715" s="89" t="s">
        <v>43</v>
      </c>
      <c r="C2715" s="89">
        <v>2019</v>
      </c>
      <c r="D2715" s="89">
        <v>4</v>
      </c>
      <c r="E2715" s="91">
        <v>7897568</v>
      </c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 x14ac:dyDescent="0.2">
      <c r="A2716" s="89">
        <v>1367</v>
      </c>
      <c r="B2716" s="89" t="s">
        <v>43</v>
      </c>
      <c r="C2716" s="89">
        <v>2019</v>
      </c>
      <c r="D2716" s="89">
        <v>5</v>
      </c>
      <c r="E2716" s="91">
        <v>2697162</v>
      </c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 x14ac:dyDescent="0.2">
      <c r="A2717" s="89">
        <v>1367</v>
      </c>
      <c r="B2717" s="89" t="s">
        <v>43</v>
      </c>
      <c r="C2717" s="89">
        <v>2019</v>
      </c>
      <c r="D2717" s="89">
        <v>6</v>
      </c>
      <c r="E2717" s="91">
        <v>661294</v>
      </c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 x14ac:dyDescent="0.2">
      <c r="A2718" s="89">
        <v>1367</v>
      </c>
      <c r="B2718" s="89" t="s">
        <v>43</v>
      </c>
      <c r="C2718" s="89">
        <v>2019</v>
      </c>
      <c r="D2718" s="89">
        <v>7</v>
      </c>
      <c r="E2718" s="91">
        <v>374244</v>
      </c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 x14ac:dyDescent="0.2">
      <c r="A2719" s="89">
        <v>1367</v>
      </c>
      <c r="B2719" s="89" t="s">
        <v>43</v>
      </c>
      <c r="C2719" s="89">
        <v>2019</v>
      </c>
      <c r="D2719" s="89">
        <v>8</v>
      </c>
      <c r="E2719" s="91">
        <v>1</v>
      </c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 x14ac:dyDescent="0.2">
      <c r="A2720" s="89">
        <v>1367</v>
      </c>
      <c r="B2720" s="89" t="s">
        <v>43</v>
      </c>
      <c r="C2720" s="89">
        <v>2019</v>
      </c>
      <c r="D2720" s="89">
        <v>9</v>
      </c>
      <c r="E2720" s="91">
        <v>1</v>
      </c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 x14ac:dyDescent="0.2">
      <c r="A2721" s="89">
        <v>1367</v>
      </c>
      <c r="B2721" s="89" t="s">
        <v>43</v>
      </c>
      <c r="C2721" s="89">
        <v>2019</v>
      </c>
      <c r="D2721" s="89">
        <v>11</v>
      </c>
      <c r="E2721" s="91">
        <v>1</v>
      </c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 x14ac:dyDescent="0.2">
      <c r="A2722" s="89">
        <v>1367</v>
      </c>
      <c r="B2722" s="89" t="s">
        <v>43</v>
      </c>
      <c r="C2722" s="89">
        <v>2019</v>
      </c>
      <c r="D2722" s="89">
        <v>12</v>
      </c>
      <c r="E2722" s="91">
        <v>1</v>
      </c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 x14ac:dyDescent="0.2">
      <c r="A2723" s="89">
        <v>1367</v>
      </c>
      <c r="B2723" s="89" t="s">
        <v>43</v>
      </c>
      <c r="C2723" s="89">
        <v>2020</v>
      </c>
      <c r="D2723" s="89">
        <v>2</v>
      </c>
      <c r="E2723" s="91">
        <v>1</v>
      </c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 x14ac:dyDescent="0.2">
      <c r="A2724" s="89">
        <v>1367</v>
      </c>
      <c r="B2724" s="89" t="s">
        <v>43</v>
      </c>
      <c r="C2724" s="89">
        <v>2020</v>
      </c>
      <c r="D2724" s="89">
        <v>3</v>
      </c>
      <c r="E2724" s="91">
        <v>1</v>
      </c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 x14ac:dyDescent="0.2">
      <c r="A2725" s="89">
        <v>1367</v>
      </c>
      <c r="B2725" s="89" t="s">
        <v>43</v>
      </c>
      <c r="C2725" s="89">
        <v>2020</v>
      </c>
      <c r="D2725" s="89">
        <v>4</v>
      </c>
      <c r="E2725" s="91">
        <v>3</v>
      </c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 x14ac:dyDescent="0.2">
      <c r="A2726" s="89">
        <v>1368</v>
      </c>
      <c r="B2726" s="89" t="s">
        <v>260</v>
      </c>
      <c r="C2726" s="89">
        <v>2019</v>
      </c>
      <c r="D2726" s="89">
        <v>3</v>
      </c>
      <c r="E2726" s="91">
        <v>432645</v>
      </c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 x14ac:dyDescent="0.2">
      <c r="A2727" s="89">
        <v>1368</v>
      </c>
      <c r="B2727" s="89" t="s">
        <v>260</v>
      </c>
      <c r="C2727" s="89">
        <v>2019</v>
      </c>
      <c r="D2727" s="89">
        <v>4</v>
      </c>
      <c r="E2727" s="91">
        <v>432646</v>
      </c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 x14ac:dyDescent="0.2">
      <c r="A2728" s="89">
        <v>1368</v>
      </c>
      <c r="B2728" s="89" t="s">
        <v>260</v>
      </c>
      <c r="C2728" s="89">
        <v>2019</v>
      </c>
      <c r="D2728" s="89">
        <v>5</v>
      </c>
      <c r="E2728" s="91">
        <v>294181</v>
      </c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 x14ac:dyDescent="0.2">
      <c r="A2729" s="89">
        <v>1368</v>
      </c>
      <c r="B2729" s="89" t="s">
        <v>260</v>
      </c>
      <c r="C2729" s="89">
        <v>2019</v>
      </c>
      <c r="D2729" s="89">
        <v>6</v>
      </c>
      <c r="E2729" s="91">
        <v>28</v>
      </c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 x14ac:dyDescent="0.2">
      <c r="A2730" s="89">
        <v>1368</v>
      </c>
      <c r="B2730" s="89" t="s">
        <v>260</v>
      </c>
      <c r="C2730" s="89">
        <v>2019</v>
      </c>
      <c r="D2730" s="89">
        <v>7</v>
      </c>
      <c r="E2730" s="91">
        <v>7</v>
      </c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 x14ac:dyDescent="0.2">
      <c r="A2731" s="89">
        <v>1368</v>
      </c>
      <c r="B2731" s="89" t="s">
        <v>260</v>
      </c>
      <c r="C2731" s="89">
        <v>2019</v>
      </c>
      <c r="D2731" s="89">
        <v>8</v>
      </c>
      <c r="E2731" s="91">
        <v>17</v>
      </c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 x14ac:dyDescent="0.2">
      <c r="A2732" s="89">
        <v>1368</v>
      </c>
      <c r="B2732" s="89" t="s">
        <v>260</v>
      </c>
      <c r="C2732" s="89">
        <v>2019</v>
      </c>
      <c r="D2732" s="89">
        <v>9</v>
      </c>
      <c r="E2732" s="91">
        <v>21</v>
      </c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 x14ac:dyDescent="0.2">
      <c r="A2733" s="89">
        <v>1368</v>
      </c>
      <c r="B2733" s="89" t="s">
        <v>260</v>
      </c>
      <c r="C2733" s="89">
        <v>2019</v>
      </c>
      <c r="D2733" s="89">
        <v>10</v>
      </c>
      <c r="E2733" s="91">
        <v>7</v>
      </c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 x14ac:dyDescent="0.2">
      <c r="A2734" s="89">
        <v>1368</v>
      </c>
      <c r="B2734" s="89" t="s">
        <v>260</v>
      </c>
      <c r="C2734" s="89">
        <v>2019</v>
      </c>
      <c r="D2734" s="89">
        <v>11</v>
      </c>
      <c r="E2734" s="91">
        <v>4</v>
      </c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 x14ac:dyDescent="0.2">
      <c r="A2735" s="89">
        <v>1368</v>
      </c>
      <c r="B2735" s="89" t="s">
        <v>260</v>
      </c>
      <c r="C2735" s="89">
        <v>2019</v>
      </c>
      <c r="D2735" s="89">
        <v>12</v>
      </c>
      <c r="E2735" s="91">
        <v>6</v>
      </c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 x14ac:dyDescent="0.2">
      <c r="A2736" s="89">
        <v>1368</v>
      </c>
      <c r="B2736" s="89" t="s">
        <v>260</v>
      </c>
      <c r="C2736" s="89">
        <v>2020</v>
      </c>
      <c r="D2736" s="89">
        <v>1</v>
      </c>
      <c r="E2736" s="91">
        <v>3</v>
      </c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 x14ac:dyDescent="0.2">
      <c r="A2737" s="89">
        <v>1368</v>
      </c>
      <c r="B2737" s="89" t="s">
        <v>260</v>
      </c>
      <c r="C2737" s="89">
        <v>2020</v>
      </c>
      <c r="D2737" s="89">
        <v>2</v>
      </c>
      <c r="E2737" s="91">
        <v>6</v>
      </c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 x14ac:dyDescent="0.2">
      <c r="A2738" s="89">
        <v>1368</v>
      </c>
      <c r="B2738" s="89" t="s">
        <v>260</v>
      </c>
      <c r="C2738" s="89">
        <v>2020</v>
      </c>
      <c r="D2738" s="89">
        <v>3</v>
      </c>
      <c r="E2738" s="91">
        <v>4</v>
      </c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 x14ac:dyDescent="0.2">
      <c r="A2739" s="89">
        <v>1369</v>
      </c>
      <c r="B2739" s="89" t="s">
        <v>29</v>
      </c>
      <c r="C2739" s="89">
        <v>2019</v>
      </c>
      <c r="D2739" s="89">
        <v>3</v>
      </c>
      <c r="E2739" s="91">
        <v>11896871</v>
      </c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 x14ac:dyDescent="0.2">
      <c r="A2740" s="89">
        <v>1369</v>
      </c>
      <c r="B2740" s="89" t="s">
        <v>29</v>
      </c>
      <c r="C2740" s="89">
        <v>2019</v>
      </c>
      <c r="D2740" s="89">
        <v>4</v>
      </c>
      <c r="E2740" s="91">
        <v>10332169</v>
      </c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 x14ac:dyDescent="0.2">
      <c r="A2741" s="89">
        <v>1369</v>
      </c>
      <c r="B2741" s="89" t="s">
        <v>29</v>
      </c>
      <c r="C2741" s="89">
        <v>2019</v>
      </c>
      <c r="D2741" s="89">
        <v>5</v>
      </c>
      <c r="E2741" s="91">
        <v>11511941</v>
      </c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 x14ac:dyDescent="0.2">
      <c r="A2742" s="89">
        <v>1369</v>
      </c>
      <c r="B2742" s="89" t="s">
        <v>29</v>
      </c>
      <c r="C2742" s="89">
        <v>2019</v>
      </c>
      <c r="D2742" s="89">
        <v>6</v>
      </c>
      <c r="E2742" s="91">
        <v>9556086</v>
      </c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 x14ac:dyDescent="0.2">
      <c r="A2743" s="89">
        <v>1369</v>
      </c>
      <c r="B2743" s="89" t="s">
        <v>29</v>
      </c>
      <c r="C2743" s="89">
        <v>2019</v>
      </c>
      <c r="D2743" s="89">
        <v>7</v>
      </c>
      <c r="E2743" s="91">
        <v>10112505</v>
      </c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 x14ac:dyDescent="0.2">
      <c r="A2744" s="89">
        <v>1369</v>
      </c>
      <c r="B2744" s="89" t="s">
        <v>29</v>
      </c>
      <c r="C2744" s="89">
        <v>2019</v>
      </c>
      <c r="D2744" s="89">
        <v>8</v>
      </c>
      <c r="E2744" s="91">
        <v>11515855</v>
      </c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 x14ac:dyDescent="0.2">
      <c r="A2745" s="89">
        <v>1369</v>
      </c>
      <c r="B2745" s="89" t="s">
        <v>29</v>
      </c>
      <c r="C2745" s="89">
        <v>2019</v>
      </c>
      <c r="D2745" s="89">
        <v>9</v>
      </c>
      <c r="E2745" s="91">
        <v>10477163</v>
      </c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 x14ac:dyDescent="0.2">
      <c r="A2746" s="89">
        <v>1369</v>
      </c>
      <c r="B2746" s="89" t="s">
        <v>29</v>
      </c>
      <c r="C2746" s="89">
        <v>2019</v>
      </c>
      <c r="D2746" s="89">
        <v>10</v>
      </c>
      <c r="E2746" s="91">
        <v>10657750</v>
      </c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 x14ac:dyDescent="0.2">
      <c r="A2747" s="89">
        <v>1369</v>
      </c>
      <c r="B2747" s="89" t="s">
        <v>29</v>
      </c>
      <c r="C2747" s="89">
        <v>2019</v>
      </c>
      <c r="D2747" s="89">
        <v>11</v>
      </c>
      <c r="E2747" s="91">
        <v>14494335</v>
      </c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 x14ac:dyDescent="0.2">
      <c r="A2748" s="89">
        <v>1369</v>
      </c>
      <c r="B2748" s="89" t="s">
        <v>29</v>
      </c>
      <c r="C2748" s="89">
        <v>2019</v>
      </c>
      <c r="D2748" s="89">
        <v>12</v>
      </c>
      <c r="E2748" s="91">
        <v>24766632</v>
      </c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 x14ac:dyDescent="0.2">
      <c r="A2749" s="89">
        <v>1369</v>
      </c>
      <c r="B2749" s="89" t="s">
        <v>29</v>
      </c>
      <c r="C2749" s="89">
        <v>2020</v>
      </c>
      <c r="D2749" s="89">
        <v>1</v>
      </c>
      <c r="E2749" s="91">
        <v>19595159</v>
      </c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 x14ac:dyDescent="0.2">
      <c r="A2750" s="89">
        <v>1369</v>
      </c>
      <c r="B2750" s="89" t="s">
        <v>29</v>
      </c>
      <c r="C2750" s="89">
        <v>2020</v>
      </c>
      <c r="D2750" s="89">
        <v>2</v>
      </c>
      <c r="E2750" s="91">
        <v>19376238</v>
      </c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 x14ac:dyDescent="0.2">
      <c r="A2751" s="89">
        <v>1369</v>
      </c>
      <c r="B2751" s="89" t="s">
        <v>29</v>
      </c>
      <c r="C2751" s="89">
        <v>2020</v>
      </c>
      <c r="D2751" s="89">
        <v>3</v>
      </c>
      <c r="E2751" s="91">
        <v>20173299</v>
      </c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 x14ac:dyDescent="0.2">
      <c r="A2752" s="89">
        <v>1369</v>
      </c>
      <c r="B2752" s="89" t="s">
        <v>29</v>
      </c>
      <c r="C2752" s="89">
        <v>2020</v>
      </c>
      <c r="D2752" s="89">
        <v>4</v>
      </c>
      <c r="E2752" s="91">
        <v>21329576</v>
      </c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 x14ac:dyDescent="0.2">
      <c r="A2753" s="89">
        <v>1369</v>
      </c>
      <c r="B2753" s="89" t="s">
        <v>29</v>
      </c>
      <c r="C2753" s="89">
        <v>2020</v>
      </c>
      <c r="D2753" s="89">
        <v>5</v>
      </c>
      <c r="E2753" s="91">
        <v>26178027</v>
      </c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 x14ac:dyDescent="0.2">
      <c r="A2754" s="89">
        <v>1369</v>
      </c>
      <c r="B2754" s="89" t="s">
        <v>29</v>
      </c>
      <c r="C2754" s="89">
        <v>2020</v>
      </c>
      <c r="D2754" s="89">
        <v>6</v>
      </c>
      <c r="E2754" s="91">
        <v>1367374</v>
      </c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 x14ac:dyDescent="0.2">
      <c r="A2755" s="89">
        <v>1370</v>
      </c>
      <c r="B2755" s="89" t="s">
        <v>269</v>
      </c>
      <c r="C2755" s="89">
        <v>2019</v>
      </c>
      <c r="D2755" s="89">
        <v>3</v>
      </c>
      <c r="E2755" s="91">
        <v>79513</v>
      </c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 x14ac:dyDescent="0.2">
      <c r="A2756" s="89">
        <v>1370</v>
      </c>
      <c r="B2756" s="89" t="s">
        <v>269</v>
      </c>
      <c r="C2756" s="89">
        <v>2019</v>
      </c>
      <c r="D2756" s="89">
        <v>4</v>
      </c>
      <c r="E2756" s="91">
        <v>91719</v>
      </c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 x14ac:dyDescent="0.2">
      <c r="A2757" s="89">
        <v>1370</v>
      </c>
      <c r="B2757" s="89" t="s">
        <v>269</v>
      </c>
      <c r="C2757" s="89">
        <v>2019</v>
      </c>
      <c r="D2757" s="89">
        <v>5</v>
      </c>
      <c r="E2757" s="91">
        <v>222355</v>
      </c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 x14ac:dyDescent="0.2">
      <c r="A2758" s="89">
        <v>1370</v>
      </c>
      <c r="B2758" s="89" t="s">
        <v>269</v>
      </c>
      <c r="C2758" s="89">
        <v>2019</v>
      </c>
      <c r="D2758" s="89">
        <v>6</v>
      </c>
      <c r="E2758" s="91">
        <v>114657</v>
      </c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 x14ac:dyDescent="0.2">
      <c r="A2759" s="89">
        <v>1370</v>
      </c>
      <c r="B2759" s="89" t="s">
        <v>269</v>
      </c>
      <c r="C2759" s="89">
        <v>2019</v>
      </c>
      <c r="D2759" s="89">
        <v>7</v>
      </c>
      <c r="E2759" s="91">
        <v>117627</v>
      </c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 x14ac:dyDescent="0.2">
      <c r="A2760" s="89">
        <v>1370</v>
      </c>
      <c r="B2760" s="89" t="s">
        <v>269</v>
      </c>
      <c r="C2760" s="89">
        <v>2019</v>
      </c>
      <c r="D2760" s="89">
        <v>8</v>
      </c>
      <c r="E2760" s="91">
        <v>208608</v>
      </c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 x14ac:dyDescent="0.2">
      <c r="A2761" s="89">
        <v>1370</v>
      </c>
      <c r="B2761" s="89" t="s">
        <v>269</v>
      </c>
      <c r="C2761" s="89">
        <v>2019</v>
      </c>
      <c r="D2761" s="89">
        <v>9</v>
      </c>
      <c r="E2761" s="91">
        <v>154224</v>
      </c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 x14ac:dyDescent="0.2">
      <c r="A2762" s="89">
        <v>1370</v>
      </c>
      <c r="B2762" s="89" t="s">
        <v>269</v>
      </c>
      <c r="C2762" s="89">
        <v>2019</v>
      </c>
      <c r="D2762" s="89">
        <v>10</v>
      </c>
      <c r="E2762" s="91">
        <v>129350</v>
      </c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 x14ac:dyDescent="0.2">
      <c r="A2763" s="89">
        <v>1370</v>
      </c>
      <c r="B2763" s="89" t="s">
        <v>269</v>
      </c>
      <c r="C2763" s="89">
        <v>2019</v>
      </c>
      <c r="D2763" s="89">
        <v>11</v>
      </c>
      <c r="E2763" s="91">
        <v>110949</v>
      </c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 x14ac:dyDescent="0.2">
      <c r="A2764" s="89">
        <v>1370</v>
      </c>
      <c r="B2764" s="89" t="s">
        <v>269</v>
      </c>
      <c r="C2764" s="89">
        <v>2019</v>
      </c>
      <c r="D2764" s="89">
        <v>12</v>
      </c>
      <c r="E2764" s="91">
        <v>67802</v>
      </c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 x14ac:dyDescent="0.2">
      <c r="A2765" s="89">
        <v>1370</v>
      </c>
      <c r="B2765" s="89" t="s">
        <v>269</v>
      </c>
      <c r="C2765" s="89">
        <v>2020</v>
      </c>
      <c r="D2765" s="89">
        <v>1</v>
      </c>
      <c r="E2765" s="91">
        <v>51663</v>
      </c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 x14ac:dyDescent="0.2">
      <c r="A2766" s="89">
        <v>1370</v>
      </c>
      <c r="B2766" s="89" t="s">
        <v>269</v>
      </c>
      <c r="C2766" s="89">
        <v>2020</v>
      </c>
      <c r="D2766" s="89">
        <v>2</v>
      </c>
      <c r="E2766" s="91">
        <v>46312</v>
      </c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 x14ac:dyDescent="0.2">
      <c r="A2767" s="89">
        <v>1370</v>
      </c>
      <c r="B2767" s="89" t="s">
        <v>269</v>
      </c>
      <c r="C2767" s="89">
        <v>2020</v>
      </c>
      <c r="D2767" s="89">
        <v>3</v>
      </c>
      <c r="E2767" s="91">
        <v>37098</v>
      </c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 x14ac:dyDescent="0.2">
      <c r="A2768" s="89">
        <v>1370</v>
      </c>
      <c r="B2768" s="89" t="s">
        <v>269</v>
      </c>
      <c r="C2768" s="89">
        <v>2020</v>
      </c>
      <c r="D2768" s="89">
        <v>4</v>
      </c>
      <c r="E2768" s="91">
        <v>19627</v>
      </c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 x14ac:dyDescent="0.2">
      <c r="A2769" s="89">
        <v>1370</v>
      </c>
      <c r="B2769" s="89" t="s">
        <v>269</v>
      </c>
      <c r="C2769" s="89">
        <v>2020</v>
      </c>
      <c r="D2769" s="89">
        <v>5</v>
      </c>
      <c r="E2769" s="91">
        <v>100363</v>
      </c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 x14ac:dyDescent="0.2">
      <c r="A2770" s="89">
        <v>1370</v>
      </c>
      <c r="B2770" s="89" t="s">
        <v>269</v>
      </c>
      <c r="C2770" s="89">
        <v>2020</v>
      </c>
      <c r="D2770" s="89">
        <v>6</v>
      </c>
      <c r="E2770" s="91">
        <v>7885</v>
      </c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 x14ac:dyDescent="0.2">
      <c r="A2771" s="89">
        <v>1372</v>
      </c>
      <c r="B2771" s="89" t="s">
        <v>725</v>
      </c>
      <c r="C2771" s="89">
        <v>2019</v>
      </c>
      <c r="D2771" s="89">
        <v>3</v>
      </c>
      <c r="E2771" s="91">
        <v>27</v>
      </c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 x14ac:dyDescent="0.2">
      <c r="A2772" s="89">
        <v>1372</v>
      </c>
      <c r="B2772" s="89" t="s">
        <v>725</v>
      </c>
      <c r="C2772" s="89">
        <v>2019</v>
      </c>
      <c r="D2772" s="89">
        <v>4</v>
      </c>
      <c r="E2772" s="91">
        <v>20</v>
      </c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 x14ac:dyDescent="0.2">
      <c r="A2773" s="89">
        <v>1372</v>
      </c>
      <c r="B2773" s="89" t="s">
        <v>725</v>
      </c>
      <c r="C2773" s="89">
        <v>2019</v>
      </c>
      <c r="D2773" s="89">
        <v>5</v>
      </c>
      <c r="E2773" s="91">
        <v>35</v>
      </c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 x14ac:dyDescent="0.2">
      <c r="A2774" s="89">
        <v>1372</v>
      </c>
      <c r="B2774" s="89" t="s">
        <v>725</v>
      </c>
      <c r="C2774" s="89">
        <v>2019</v>
      </c>
      <c r="D2774" s="89">
        <v>6</v>
      </c>
      <c r="E2774" s="91">
        <v>47</v>
      </c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 x14ac:dyDescent="0.2">
      <c r="A2775" s="89">
        <v>1372</v>
      </c>
      <c r="B2775" s="89" t="s">
        <v>725</v>
      </c>
      <c r="C2775" s="89">
        <v>2019</v>
      </c>
      <c r="D2775" s="89">
        <v>7</v>
      </c>
      <c r="E2775" s="91">
        <v>26</v>
      </c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 x14ac:dyDescent="0.2">
      <c r="A2776" s="89">
        <v>1372</v>
      </c>
      <c r="B2776" s="89" t="s">
        <v>725</v>
      </c>
      <c r="C2776" s="89">
        <v>2019</v>
      </c>
      <c r="D2776" s="89">
        <v>8</v>
      </c>
      <c r="E2776" s="91">
        <v>29</v>
      </c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 x14ac:dyDescent="0.2">
      <c r="A2777" s="89">
        <v>1372</v>
      </c>
      <c r="B2777" s="89" t="s">
        <v>725</v>
      </c>
      <c r="C2777" s="89">
        <v>2019</v>
      </c>
      <c r="D2777" s="89">
        <v>9</v>
      </c>
      <c r="E2777" s="91">
        <v>30</v>
      </c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 x14ac:dyDescent="0.2">
      <c r="A2778" s="89">
        <v>1372</v>
      </c>
      <c r="B2778" s="89" t="s">
        <v>725</v>
      </c>
      <c r="C2778" s="89">
        <v>2019</v>
      </c>
      <c r="D2778" s="89">
        <v>10</v>
      </c>
      <c r="E2778" s="91">
        <v>36</v>
      </c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 x14ac:dyDescent="0.2">
      <c r="A2779" s="89">
        <v>1372</v>
      </c>
      <c r="B2779" s="89" t="s">
        <v>725</v>
      </c>
      <c r="C2779" s="89">
        <v>2019</v>
      </c>
      <c r="D2779" s="89">
        <v>11</v>
      </c>
      <c r="E2779" s="91">
        <v>33</v>
      </c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 x14ac:dyDescent="0.2">
      <c r="A2780" s="89">
        <v>1372</v>
      </c>
      <c r="B2780" s="89" t="s">
        <v>725</v>
      </c>
      <c r="C2780" s="89">
        <v>2019</v>
      </c>
      <c r="D2780" s="89">
        <v>12</v>
      </c>
      <c r="E2780" s="91">
        <v>18</v>
      </c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 x14ac:dyDescent="0.2">
      <c r="A2781" s="89">
        <v>1372</v>
      </c>
      <c r="B2781" s="89" t="s">
        <v>725</v>
      </c>
      <c r="C2781" s="89">
        <v>2020</v>
      </c>
      <c r="D2781" s="89">
        <v>1</v>
      </c>
      <c r="E2781" s="91">
        <v>9</v>
      </c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 x14ac:dyDescent="0.2">
      <c r="A2782" s="89">
        <v>1372</v>
      </c>
      <c r="B2782" s="89" t="s">
        <v>725</v>
      </c>
      <c r="C2782" s="89">
        <v>2020</v>
      </c>
      <c r="D2782" s="89">
        <v>2</v>
      </c>
      <c r="E2782" s="91">
        <v>24</v>
      </c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 x14ac:dyDescent="0.2">
      <c r="A2783" s="89">
        <v>1372</v>
      </c>
      <c r="B2783" s="89" t="s">
        <v>725</v>
      </c>
      <c r="C2783" s="89">
        <v>2020</v>
      </c>
      <c r="D2783" s="89">
        <v>3</v>
      </c>
      <c r="E2783" s="91">
        <v>24</v>
      </c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 x14ac:dyDescent="0.2">
      <c r="A2784" s="89">
        <v>1372</v>
      </c>
      <c r="B2784" s="89" t="s">
        <v>725</v>
      </c>
      <c r="C2784" s="89">
        <v>2020</v>
      </c>
      <c r="D2784" s="89">
        <v>4</v>
      </c>
      <c r="E2784" s="91">
        <v>12</v>
      </c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 x14ac:dyDescent="0.2">
      <c r="A2785" s="89">
        <v>1372</v>
      </c>
      <c r="B2785" s="89" t="s">
        <v>725</v>
      </c>
      <c r="C2785" s="89">
        <v>2020</v>
      </c>
      <c r="D2785" s="89">
        <v>5</v>
      </c>
      <c r="E2785" s="91">
        <v>3</v>
      </c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 x14ac:dyDescent="0.2">
      <c r="A2786" s="89">
        <v>1373</v>
      </c>
      <c r="B2786" s="89" t="s">
        <v>600</v>
      </c>
      <c r="C2786" s="89">
        <v>2019</v>
      </c>
      <c r="D2786" s="89">
        <v>3</v>
      </c>
      <c r="E2786" s="91">
        <v>711663</v>
      </c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 x14ac:dyDescent="0.2">
      <c r="A2787" s="89">
        <v>1373</v>
      </c>
      <c r="B2787" s="89" t="s">
        <v>600</v>
      </c>
      <c r="C2787" s="89">
        <v>2019</v>
      </c>
      <c r="D2787" s="89">
        <v>4</v>
      </c>
      <c r="E2787" s="91">
        <v>694942</v>
      </c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 x14ac:dyDescent="0.2">
      <c r="A2788" s="89">
        <v>1373</v>
      </c>
      <c r="B2788" s="89" t="s">
        <v>600</v>
      </c>
      <c r="C2788" s="89">
        <v>2019</v>
      </c>
      <c r="D2788" s="89">
        <v>5</v>
      </c>
      <c r="E2788" s="91">
        <v>755422</v>
      </c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 x14ac:dyDescent="0.2">
      <c r="A2789" s="89">
        <v>1373</v>
      </c>
      <c r="B2789" s="89" t="s">
        <v>600</v>
      </c>
      <c r="C2789" s="89">
        <v>2019</v>
      </c>
      <c r="D2789" s="89">
        <v>6</v>
      </c>
      <c r="E2789" s="91">
        <v>878316</v>
      </c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 x14ac:dyDescent="0.2">
      <c r="A2790" s="89">
        <v>1373</v>
      </c>
      <c r="B2790" s="89" t="s">
        <v>600</v>
      </c>
      <c r="C2790" s="89">
        <v>2019</v>
      </c>
      <c r="D2790" s="89">
        <v>7</v>
      </c>
      <c r="E2790" s="91">
        <v>797897</v>
      </c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 x14ac:dyDescent="0.2">
      <c r="A2791" s="89">
        <v>1373</v>
      </c>
      <c r="B2791" s="89" t="s">
        <v>600</v>
      </c>
      <c r="C2791" s="89">
        <v>2019</v>
      </c>
      <c r="D2791" s="89">
        <v>8</v>
      </c>
      <c r="E2791" s="91">
        <v>665222</v>
      </c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 x14ac:dyDescent="0.2">
      <c r="A2792" s="89">
        <v>1373</v>
      </c>
      <c r="B2792" s="89" t="s">
        <v>600</v>
      </c>
      <c r="C2792" s="89">
        <v>2019</v>
      </c>
      <c r="D2792" s="89">
        <v>9</v>
      </c>
      <c r="E2792" s="91">
        <v>695664</v>
      </c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 x14ac:dyDescent="0.2">
      <c r="A2793" s="89">
        <v>1373</v>
      </c>
      <c r="B2793" s="89" t="s">
        <v>600</v>
      </c>
      <c r="C2793" s="89">
        <v>2019</v>
      </c>
      <c r="D2793" s="89">
        <v>10</v>
      </c>
      <c r="E2793" s="91">
        <v>784849</v>
      </c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 x14ac:dyDescent="0.2">
      <c r="A2794" s="89">
        <v>1373</v>
      </c>
      <c r="B2794" s="89" t="s">
        <v>600</v>
      </c>
      <c r="C2794" s="89">
        <v>2019</v>
      </c>
      <c r="D2794" s="89">
        <v>11</v>
      </c>
      <c r="E2794" s="91">
        <v>825577</v>
      </c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 x14ac:dyDescent="0.2">
      <c r="A2795" s="89">
        <v>1373</v>
      </c>
      <c r="B2795" s="89" t="s">
        <v>600</v>
      </c>
      <c r="C2795" s="89">
        <v>2019</v>
      </c>
      <c r="D2795" s="89">
        <v>12</v>
      </c>
      <c r="E2795" s="91">
        <v>768101</v>
      </c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 x14ac:dyDescent="0.2">
      <c r="A2796" s="89">
        <v>1373</v>
      </c>
      <c r="B2796" s="89" t="s">
        <v>600</v>
      </c>
      <c r="C2796" s="89">
        <v>2020</v>
      </c>
      <c r="D2796" s="89">
        <v>1</v>
      </c>
      <c r="E2796" s="91">
        <v>1027370</v>
      </c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 x14ac:dyDescent="0.2">
      <c r="A2797" s="89">
        <v>1373</v>
      </c>
      <c r="B2797" s="89" t="s">
        <v>600</v>
      </c>
      <c r="C2797" s="89">
        <v>2020</v>
      </c>
      <c r="D2797" s="89">
        <v>2</v>
      </c>
      <c r="E2797" s="91">
        <v>703241</v>
      </c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 x14ac:dyDescent="0.2">
      <c r="A2798" s="89">
        <v>1373</v>
      </c>
      <c r="B2798" s="89" t="s">
        <v>600</v>
      </c>
      <c r="C2798" s="89">
        <v>2020</v>
      </c>
      <c r="D2798" s="89">
        <v>3</v>
      </c>
      <c r="E2798" s="91">
        <v>831313</v>
      </c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 x14ac:dyDescent="0.2">
      <c r="A2799" s="89">
        <v>1373</v>
      </c>
      <c r="B2799" s="89" t="s">
        <v>600</v>
      </c>
      <c r="C2799" s="89">
        <v>2020</v>
      </c>
      <c r="D2799" s="89">
        <v>4</v>
      </c>
      <c r="E2799" s="91">
        <v>957932</v>
      </c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 x14ac:dyDescent="0.2">
      <c r="A2800" s="89">
        <v>1373</v>
      </c>
      <c r="B2800" s="89" t="s">
        <v>600</v>
      </c>
      <c r="C2800" s="89">
        <v>2020</v>
      </c>
      <c r="D2800" s="89">
        <v>5</v>
      </c>
      <c r="E2800" s="91">
        <v>1275558</v>
      </c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 x14ac:dyDescent="0.2">
      <c r="A2801" s="89">
        <v>1373</v>
      </c>
      <c r="B2801" s="89" t="s">
        <v>600</v>
      </c>
      <c r="C2801" s="89">
        <v>2020</v>
      </c>
      <c r="D2801" s="89">
        <v>6</v>
      </c>
      <c r="E2801" s="91">
        <v>53621</v>
      </c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 x14ac:dyDescent="0.2">
      <c r="A2802" s="89">
        <v>1375</v>
      </c>
      <c r="B2802" s="89" t="s">
        <v>372</v>
      </c>
      <c r="C2802" s="89">
        <v>2019</v>
      </c>
      <c r="D2802" s="89">
        <v>3</v>
      </c>
      <c r="E2802" s="91">
        <v>320</v>
      </c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 x14ac:dyDescent="0.2">
      <c r="A2803" s="89">
        <v>1375</v>
      </c>
      <c r="B2803" s="89" t="s">
        <v>372</v>
      </c>
      <c r="C2803" s="89">
        <v>2019</v>
      </c>
      <c r="D2803" s="89">
        <v>4</v>
      </c>
      <c r="E2803" s="91">
        <v>409</v>
      </c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 x14ac:dyDescent="0.2">
      <c r="A2804" s="89">
        <v>1375</v>
      </c>
      <c r="B2804" s="89" t="s">
        <v>372</v>
      </c>
      <c r="C2804" s="89">
        <v>2019</v>
      </c>
      <c r="D2804" s="89">
        <v>5</v>
      </c>
      <c r="E2804" s="91">
        <v>338</v>
      </c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 x14ac:dyDescent="0.2">
      <c r="A2805" s="89">
        <v>1375</v>
      </c>
      <c r="B2805" s="89" t="s">
        <v>372</v>
      </c>
      <c r="C2805" s="89">
        <v>2019</v>
      </c>
      <c r="D2805" s="89">
        <v>6</v>
      </c>
      <c r="E2805" s="91">
        <v>352</v>
      </c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 x14ac:dyDescent="0.2">
      <c r="A2806" s="89">
        <v>1375</v>
      </c>
      <c r="B2806" s="89" t="s">
        <v>372</v>
      </c>
      <c r="C2806" s="89">
        <v>2019</v>
      </c>
      <c r="D2806" s="89">
        <v>7</v>
      </c>
      <c r="E2806" s="91">
        <v>276</v>
      </c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 x14ac:dyDescent="0.2">
      <c r="A2807" s="89">
        <v>1375</v>
      </c>
      <c r="B2807" s="89" t="s">
        <v>372</v>
      </c>
      <c r="C2807" s="89">
        <v>2019</v>
      </c>
      <c r="D2807" s="89">
        <v>8</v>
      </c>
      <c r="E2807" s="91">
        <v>282</v>
      </c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 x14ac:dyDescent="0.2">
      <c r="A2808" s="89">
        <v>1375</v>
      </c>
      <c r="B2808" s="89" t="s">
        <v>372</v>
      </c>
      <c r="C2808" s="89">
        <v>2019</v>
      </c>
      <c r="D2808" s="89">
        <v>9</v>
      </c>
      <c r="E2808" s="91">
        <v>323</v>
      </c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 x14ac:dyDescent="0.2">
      <c r="A2809" s="89">
        <v>1375</v>
      </c>
      <c r="B2809" s="89" t="s">
        <v>372</v>
      </c>
      <c r="C2809" s="89">
        <v>2019</v>
      </c>
      <c r="D2809" s="89">
        <v>10</v>
      </c>
      <c r="E2809" s="91">
        <v>160</v>
      </c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 x14ac:dyDescent="0.2">
      <c r="A2810" s="89">
        <v>1375</v>
      </c>
      <c r="B2810" s="89" t="s">
        <v>372</v>
      </c>
      <c r="C2810" s="89">
        <v>2019</v>
      </c>
      <c r="D2810" s="89">
        <v>11</v>
      </c>
      <c r="E2810" s="91">
        <v>233</v>
      </c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 x14ac:dyDescent="0.2">
      <c r="A2811" s="89">
        <v>1375</v>
      </c>
      <c r="B2811" s="89" t="s">
        <v>372</v>
      </c>
      <c r="C2811" s="89">
        <v>2019</v>
      </c>
      <c r="D2811" s="89">
        <v>12</v>
      </c>
      <c r="E2811" s="91">
        <v>280</v>
      </c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 x14ac:dyDescent="0.2">
      <c r="A2812" s="89">
        <v>1375</v>
      </c>
      <c r="B2812" s="89" t="s">
        <v>372</v>
      </c>
      <c r="C2812" s="89">
        <v>2020</v>
      </c>
      <c r="D2812" s="89">
        <v>1</v>
      </c>
      <c r="E2812" s="91">
        <v>175</v>
      </c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 x14ac:dyDescent="0.2">
      <c r="A2813" s="89">
        <v>1375</v>
      </c>
      <c r="B2813" s="89" t="s">
        <v>372</v>
      </c>
      <c r="C2813" s="89">
        <v>2020</v>
      </c>
      <c r="D2813" s="89">
        <v>2</v>
      </c>
      <c r="E2813" s="91">
        <v>255</v>
      </c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 x14ac:dyDescent="0.2">
      <c r="A2814" s="89">
        <v>1375</v>
      </c>
      <c r="B2814" s="89" t="s">
        <v>372</v>
      </c>
      <c r="C2814" s="89">
        <v>2020</v>
      </c>
      <c r="D2814" s="89">
        <v>3</v>
      </c>
      <c r="E2814" s="91">
        <v>259</v>
      </c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 x14ac:dyDescent="0.2">
      <c r="A2815" s="89">
        <v>1375</v>
      </c>
      <c r="B2815" s="89" t="s">
        <v>372</v>
      </c>
      <c r="C2815" s="89">
        <v>2020</v>
      </c>
      <c r="D2815" s="89">
        <v>4</v>
      </c>
      <c r="E2815" s="91">
        <v>331</v>
      </c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 x14ac:dyDescent="0.2">
      <c r="A2816" s="89">
        <v>1375</v>
      </c>
      <c r="B2816" s="89" t="s">
        <v>372</v>
      </c>
      <c r="C2816" s="89">
        <v>2020</v>
      </c>
      <c r="D2816" s="89">
        <v>5</v>
      </c>
      <c r="E2816" s="91">
        <v>369</v>
      </c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 x14ac:dyDescent="0.2">
      <c r="A2817" s="89">
        <v>1375</v>
      </c>
      <c r="B2817" s="89" t="s">
        <v>372</v>
      </c>
      <c r="C2817" s="89">
        <v>2020</v>
      </c>
      <c r="D2817" s="89">
        <v>6</v>
      </c>
      <c r="E2817" s="91">
        <v>16</v>
      </c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 x14ac:dyDescent="0.2">
      <c r="A2818" s="89">
        <v>1377</v>
      </c>
      <c r="B2818" s="89" t="s">
        <v>726</v>
      </c>
      <c r="C2818" s="89">
        <v>2019</v>
      </c>
      <c r="D2818" s="89">
        <v>3</v>
      </c>
      <c r="E2818" s="91">
        <v>937</v>
      </c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 x14ac:dyDescent="0.2">
      <c r="A2819" s="89">
        <v>1377</v>
      </c>
      <c r="B2819" s="89" t="s">
        <v>726</v>
      </c>
      <c r="C2819" s="89">
        <v>2019</v>
      </c>
      <c r="D2819" s="89">
        <v>4</v>
      </c>
      <c r="E2819" s="91">
        <v>1465</v>
      </c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 x14ac:dyDescent="0.2">
      <c r="A2820" s="89">
        <v>1377</v>
      </c>
      <c r="B2820" s="89" t="s">
        <v>726</v>
      </c>
      <c r="C2820" s="89">
        <v>2019</v>
      </c>
      <c r="D2820" s="89">
        <v>5</v>
      </c>
      <c r="E2820" s="91">
        <v>3</v>
      </c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 x14ac:dyDescent="0.2">
      <c r="A2821" s="89">
        <v>1377</v>
      </c>
      <c r="B2821" s="89" t="s">
        <v>726</v>
      </c>
      <c r="C2821" s="89">
        <v>2019</v>
      </c>
      <c r="D2821" s="89">
        <v>6</v>
      </c>
      <c r="E2821" s="91">
        <v>13</v>
      </c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 x14ac:dyDescent="0.2">
      <c r="A2822" s="89">
        <v>1377</v>
      </c>
      <c r="B2822" s="89" t="s">
        <v>726</v>
      </c>
      <c r="C2822" s="89">
        <v>2019</v>
      </c>
      <c r="D2822" s="89">
        <v>7</v>
      </c>
      <c r="E2822" s="91">
        <v>1</v>
      </c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 x14ac:dyDescent="0.2">
      <c r="A2823" s="89">
        <v>1377</v>
      </c>
      <c r="B2823" s="89" t="s">
        <v>726</v>
      </c>
      <c r="C2823" s="89">
        <v>2019</v>
      </c>
      <c r="D2823" s="89">
        <v>8</v>
      </c>
      <c r="E2823" s="91">
        <v>5</v>
      </c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 x14ac:dyDescent="0.2">
      <c r="A2824" s="89">
        <v>1377</v>
      </c>
      <c r="B2824" s="89" t="s">
        <v>726</v>
      </c>
      <c r="C2824" s="89">
        <v>2019</v>
      </c>
      <c r="D2824" s="89">
        <v>9</v>
      </c>
      <c r="E2824" s="91">
        <v>5</v>
      </c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 x14ac:dyDescent="0.2">
      <c r="A2825" s="89">
        <v>1377</v>
      </c>
      <c r="B2825" s="89" t="s">
        <v>726</v>
      </c>
      <c r="C2825" s="89">
        <v>2019</v>
      </c>
      <c r="D2825" s="89">
        <v>10</v>
      </c>
      <c r="E2825" s="91">
        <v>4</v>
      </c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 x14ac:dyDescent="0.2">
      <c r="A2826" s="89">
        <v>1377</v>
      </c>
      <c r="B2826" s="89" t="s">
        <v>726</v>
      </c>
      <c r="C2826" s="89">
        <v>2019</v>
      </c>
      <c r="D2826" s="89">
        <v>11</v>
      </c>
      <c r="E2826" s="91">
        <v>2</v>
      </c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 x14ac:dyDescent="0.2">
      <c r="A2827" s="89">
        <v>1377</v>
      </c>
      <c r="B2827" s="89" t="s">
        <v>726</v>
      </c>
      <c r="C2827" s="89">
        <v>2019</v>
      </c>
      <c r="D2827" s="89">
        <v>12</v>
      </c>
      <c r="E2827" s="91">
        <v>1</v>
      </c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 x14ac:dyDescent="0.2">
      <c r="A2828" s="89">
        <v>1377</v>
      </c>
      <c r="B2828" s="89" t="s">
        <v>726</v>
      </c>
      <c r="C2828" s="89">
        <v>2020</v>
      </c>
      <c r="D2828" s="89">
        <v>1</v>
      </c>
      <c r="E2828" s="91">
        <v>1</v>
      </c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 x14ac:dyDescent="0.2">
      <c r="A2829" s="89">
        <v>1377</v>
      </c>
      <c r="B2829" s="89" t="s">
        <v>726</v>
      </c>
      <c r="C2829" s="89">
        <v>2020</v>
      </c>
      <c r="D2829" s="89">
        <v>3</v>
      </c>
      <c r="E2829" s="91">
        <v>10</v>
      </c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 x14ac:dyDescent="0.2">
      <c r="A2830" s="89">
        <v>1377</v>
      </c>
      <c r="B2830" s="89" t="s">
        <v>726</v>
      </c>
      <c r="C2830" s="89">
        <v>2020</v>
      </c>
      <c r="D2830" s="89">
        <v>4</v>
      </c>
      <c r="E2830" s="91">
        <v>1</v>
      </c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 x14ac:dyDescent="0.2">
      <c r="A2831" s="89">
        <v>1379</v>
      </c>
      <c r="B2831" s="89" t="s">
        <v>247</v>
      </c>
      <c r="C2831" s="89">
        <v>2019</v>
      </c>
      <c r="D2831" s="89">
        <v>3</v>
      </c>
      <c r="E2831" s="91">
        <v>343406</v>
      </c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 x14ac:dyDescent="0.2">
      <c r="A2832" s="89">
        <v>1379</v>
      </c>
      <c r="B2832" s="89" t="s">
        <v>247</v>
      </c>
      <c r="C2832" s="89">
        <v>2019</v>
      </c>
      <c r="D2832" s="89">
        <v>4</v>
      </c>
      <c r="E2832" s="91">
        <v>359323</v>
      </c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 x14ac:dyDescent="0.2">
      <c r="A2833" s="89">
        <v>1379</v>
      </c>
      <c r="B2833" s="89" t="s">
        <v>247</v>
      </c>
      <c r="C2833" s="89">
        <v>2019</v>
      </c>
      <c r="D2833" s="89">
        <v>5</v>
      </c>
      <c r="E2833" s="91">
        <v>561232</v>
      </c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 x14ac:dyDescent="0.2">
      <c r="A2834" s="89">
        <v>1379</v>
      </c>
      <c r="B2834" s="89" t="s">
        <v>247</v>
      </c>
      <c r="C2834" s="89">
        <v>2019</v>
      </c>
      <c r="D2834" s="89">
        <v>6</v>
      </c>
      <c r="E2834" s="91">
        <v>336080</v>
      </c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 x14ac:dyDescent="0.2">
      <c r="A2835" s="89">
        <v>1379</v>
      </c>
      <c r="B2835" s="89" t="s">
        <v>247</v>
      </c>
      <c r="C2835" s="89">
        <v>2019</v>
      </c>
      <c r="D2835" s="89">
        <v>7</v>
      </c>
      <c r="E2835" s="91">
        <v>485783</v>
      </c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 x14ac:dyDescent="0.2">
      <c r="A2836" s="89">
        <v>1379</v>
      </c>
      <c r="B2836" s="89" t="s">
        <v>247</v>
      </c>
      <c r="C2836" s="89">
        <v>2019</v>
      </c>
      <c r="D2836" s="89">
        <v>8</v>
      </c>
      <c r="E2836" s="91">
        <v>2349933</v>
      </c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 x14ac:dyDescent="0.2">
      <c r="A2837" s="89">
        <v>1379</v>
      </c>
      <c r="B2837" s="89" t="s">
        <v>247</v>
      </c>
      <c r="C2837" s="89">
        <v>2019</v>
      </c>
      <c r="D2837" s="89">
        <v>9</v>
      </c>
      <c r="E2837" s="91">
        <v>1357694</v>
      </c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 x14ac:dyDescent="0.2">
      <c r="A2838" s="89">
        <v>1379</v>
      </c>
      <c r="B2838" s="89" t="s">
        <v>247</v>
      </c>
      <c r="C2838" s="89">
        <v>2019</v>
      </c>
      <c r="D2838" s="89">
        <v>10</v>
      </c>
      <c r="E2838" s="91">
        <v>1347672</v>
      </c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 x14ac:dyDescent="0.2">
      <c r="A2839" s="89">
        <v>1379</v>
      </c>
      <c r="B2839" s="89" t="s">
        <v>247</v>
      </c>
      <c r="C2839" s="89">
        <v>2019</v>
      </c>
      <c r="D2839" s="89">
        <v>11</v>
      </c>
      <c r="E2839" s="91">
        <v>2775417</v>
      </c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 x14ac:dyDescent="0.2">
      <c r="A2840" s="89">
        <v>1379</v>
      </c>
      <c r="B2840" s="89" t="s">
        <v>247</v>
      </c>
      <c r="C2840" s="89">
        <v>2019</v>
      </c>
      <c r="D2840" s="89">
        <v>12</v>
      </c>
      <c r="E2840" s="91">
        <v>1682411</v>
      </c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 x14ac:dyDescent="0.2">
      <c r="A2841" s="89">
        <v>1379</v>
      </c>
      <c r="B2841" s="89" t="s">
        <v>247</v>
      </c>
      <c r="C2841" s="89">
        <v>2020</v>
      </c>
      <c r="D2841" s="89">
        <v>1</v>
      </c>
      <c r="E2841" s="91">
        <v>954898</v>
      </c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 x14ac:dyDescent="0.2">
      <c r="A2842" s="89">
        <v>1379</v>
      </c>
      <c r="B2842" s="89" t="s">
        <v>247</v>
      </c>
      <c r="C2842" s="89">
        <v>2020</v>
      </c>
      <c r="D2842" s="89">
        <v>2</v>
      </c>
      <c r="E2842" s="91">
        <v>1226379</v>
      </c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 x14ac:dyDescent="0.2">
      <c r="A2843" s="89">
        <v>1379</v>
      </c>
      <c r="B2843" s="89" t="s">
        <v>247</v>
      </c>
      <c r="C2843" s="89">
        <v>2020</v>
      </c>
      <c r="D2843" s="89">
        <v>3</v>
      </c>
      <c r="E2843" s="91">
        <v>1149475</v>
      </c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 x14ac:dyDescent="0.2">
      <c r="A2844" s="89">
        <v>1379</v>
      </c>
      <c r="B2844" s="89" t="s">
        <v>247</v>
      </c>
      <c r="C2844" s="89">
        <v>2020</v>
      </c>
      <c r="D2844" s="89">
        <v>4</v>
      </c>
      <c r="E2844" s="91">
        <v>1650444</v>
      </c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 x14ac:dyDescent="0.2">
      <c r="A2845" s="89">
        <v>1379</v>
      </c>
      <c r="B2845" s="89" t="s">
        <v>247</v>
      </c>
      <c r="C2845" s="89">
        <v>2020</v>
      </c>
      <c r="D2845" s="89">
        <v>5</v>
      </c>
      <c r="E2845" s="91">
        <v>1741572</v>
      </c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 x14ac:dyDescent="0.2">
      <c r="A2846" s="89">
        <v>1379</v>
      </c>
      <c r="B2846" s="89" t="s">
        <v>247</v>
      </c>
      <c r="C2846" s="89">
        <v>2020</v>
      </c>
      <c r="D2846" s="89">
        <v>6</v>
      </c>
      <c r="E2846" s="91">
        <v>87351</v>
      </c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 x14ac:dyDescent="0.2">
      <c r="A2847" s="89">
        <v>1380</v>
      </c>
      <c r="B2847" s="89" t="s">
        <v>649</v>
      </c>
      <c r="C2847" s="89">
        <v>2019</v>
      </c>
      <c r="D2847" s="89">
        <v>3</v>
      </c>
      <c r="E2847" s="91">
        <v>555</v>
      </c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 x14ac:dyDescent="0.2">
      <c r="A2848" s="89">
        <v>1380</v>
      </c>
      <c r="B2848" s="89" t="s">
        <v>649</v>
      </c>
      <c r="C2848" s="89">
        <v>2019</v>
      </c>
      <c r="D2848" s="89">
        <v>4</v>
      </c>
      <c r="E2848" s="91">
        <v>942</v>
      </c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 x14ac:dyDescent="0.2">
      <c r="A2849" s="89">
        <v>1380</v>
      </c>
      <c r="B2849" s="89" t="s">
        <v>649</v>
      </c>
      <c r="C2849" s="89">
        <v>2019</v>
      </c>
      <c r="D2849" s="89">
        <v>5</v>
      </c>
      <c r="E2849" s="91">
        <v>737</v>
      </c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 x14ac:dyDescent="0.2">
      <c r="A2850" s="89">
        <v>1380</v>
      </c>
      <c r="B2850" s="89" t="s">
        <v>649</v>
      </c>
      <c r="C2850" s="89">
        <v>2019</v>
      </c>
      <c r="D2850" s="89">
        <v>6</v>
      </c>
      <c r="E2850" s="91">
        <v>743</v>
      </c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 x14ac:dyDescent="0.2">
      <c r="A2851" s="89">
        <v>1380</v>
      </c>
      <c r="B2851" s="89" t="s">
        <v>649</v>
      </c>
      <c r="C2851" s="89">
        <v>2019</v>
      </c>
      <c r="D2851" s="89">
        <v>7</v>
      </c>
      <c r="E2851" s="91">
        <v>692</v>
      </c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 x14ac:dyDescent="0.2">
      <c r="A2852" s="89">
        <v>1380</v>
      </c>
      <c r="B2852" s="89" t="s">
        <v>649</v>
      </c>
      <c r="C2852" s="89">
        <v>2019</v>
      </c>
      <c r="D2852" s="89">
        <v>8</v>
      </c>
      <c r="E2852" s="91">
        <v>729</v>
      </c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 x14ac:dyDescent="0.2">
      <c r="A2853" s="89">
        <v>1380</v>
      </c>
      <c r="B2853" s="89" t="s">
        <v>649</v>
      </c>
      <c r="C2853" s="89">
        <v>2019</v>
      </c>
      <c r="D2853" s="89">
        <v>9</v>
      </c>
      <c r="E2853" s="91">
        <v>592</v>
      </c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 x14ac:dyDescent="0.2">
      <c r="A2854" s="89">
        <v>1380</v>
      </c>
      <c r="B2854" s="89" t="s">
        <v>649</v>
      </c>
      <c r="C2854" s="89">
        <v>2019</v>
      </c>
      <c r="D2854" s="89">
        <v>10</v>
      </c>
      <c r="E2854" s="91">
        <v>599</v>
      </c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 x14ac:dyDescent="0.2">
      <c r="A2855" s="89">
        <v>1380</v>
      </c>
      <c r="B2855" s="89" t="s">
        <v>649</v>
      </c>
      <c r="C2855" s="89">
        <v>2019</v>
      </c>
      <c r="D2855" s="89">
        <v>11</v>
      </c>
      <c r="E2855" s="91">
        <v>580</v>
      </c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 x14ac:dyDescent="0.2">
      <c r="A2856" s="89">
        <v>1380</v>
      </c>
      <c r="B2856" s="89" t="s">
        <v>649</v>
      </c>
      <c r="C2856" s="89">
        <v>2019</v>
      </c>
      <c r="D2856" s="89">
        <v>12</v>
      </c>
      <c r="E2856" s="91">
        <v>1042</v>
      </c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 x14ac:dyDescent="0.2">
      <c r="A2857" s="89">
        <v>1380</v>
      </c>
      <c r="B2857" s="89" t="s">
        <v>649</v>
      </c>
      <c r="C2857" s="89">
        <v>2020</v>
      </c>
      <c r="D2857" s="89">
        <v>1</v>
      </c>
      <c r="E2857" s="91">
        <v>421</v>
      </c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 x14ac:dyDescent="0.2">
      <c r="A2858" s="89">
        <v>1380</v>
      </c>
      <c r="B2858" s="89" t="s">
        <v>649</v>
      </c>
      <c r="C2858" s="89">
        <v>2020</v>
      </c>
      <c r="D2858" s="89">
        <v>2</v>
      </c>
      <c r="E2858" s="91">
        <v>356</v>
      </c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 x14ac:dyDescent="0.2">
      <c r="A2859" s="89">
        <v>1380</v>
      </c>
      <c r="B2859" s="89" t="s">
        <v>649</v>
      </c>
      <c r="C2859" s="89">
        <v>2020</v>
      </c>
      <c r="D2859" s="89">
        <v>3</v>
      </c>
      <c r="E2859" s="91">
        <v>986</v>
      </c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 x14ac:dyDescent="0.2">
      <c r="A2860" s="89">
        <v>1380</v>
      </c>
      <c r="B2860" s="89" t="s">
        <v>649</v>
      </c>
      <c r="C2860" s="89">
        <v>2020</v>
      </c>
      <c r="D2860" s="89">
        <v>4</v>
      </c>
      <c r="E2860" s="91">
        <v>2746</v>
      </c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 x14ac:dyDescent="0.2">
      <c r="A2861" s="89">
        <v>1380</v>
      </c>
      <c r="B2861" s="89" t="s">
        <v>649</v>
      </c>
      <c r="C2861" s="89">
        <v>2020</v>
      </c>
      <c r="D2861" s="89">
        <v>5</v>
      </c>
      <c r="E2861" s="91">
        <v>2977</v>
      </c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 x14ac:dyDescent="0.2">
      <c r="A2862" s="89">
        <v>1380</v>
      </c>
      <c r="B2862" s="89" t="s">
        <v>649</v>
      </c>
      <c r="C2862" s="89">
        <v>2020</v>
      </c>
      <c r="D2862" s="89">
        <v>6</v>
      </c>
      <c r="E2862" s="91">
        <v>153</v>
      </c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 x14ac:dyDescent="0.2">
      <c r="A2863" s="89">
        <v>1381</v>
      </c>
      <c r="B2863" s="89" t="s">
        <v>594</v>
      </c>
      <c r="C2863" s="89">
        <v>2019</v>
      </c>
      <c r="D2863" s="89">
        <v>3</v>
      </c>
      <c r="E2863" s="91">
        <v>884409</v>
      </c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 x14ac:dyDescent="0.2">
      <c r="A2864" s="89">
        <v>1381</v>
      </c>
      <c r="B2864" s="89" t="s">
        <v>594</v>
      </c>
      <c r="C2864" s="89">
        <v>2019</v>
      </c>
      <c r="D2864" s="89">
        <v>4</v>
      </c>
      <c r="E2864" s="91">
        <v>1006185</v>
      </c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 x14ac:dyDescent="0.2">
      <c r="A2865" s="89">
        <v>1381</v>
      </c>
      <c r="B2865" s="89" t="s">
        <v>594</v>
      </c>
      <c r="C2865" s="89">
        <v>2019</v>
      </c>
      <c r="D2865" s="89">
        <v>5</v>
      </c>
      <c r="E2865" s="91">
        <v>997194</v>
      </c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 x14ac:dyDescent="0.2">
      <c r="A2866" s="89">
        <v>1381</v>
      </c>
      <c r="B2866" s="89" t="s">
        <v>594</v>
      </c>
      <c r="C2866" s="89">
        <v>2019</v>
      </c>
      <c r="D2866" s="89">
        <v>6</v>
      </c>
      <c r="E2866" s="91">
        <v>858856</v>
      </c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 x14ac:dyDescent="0.2">
      <c r="A2867" s="89">
        <v>1381</v>
      </c>
      <c r="B2867" s="89" t="s">
        <v>594</v>
      </c>
      <c r="C2867" s="89">
        <v>2019</v>
      </c>
      <c r="D2867" s="89">
        <v>7</v>
      </c>
      <c r="E2867" s="91">
        <v>903793</v>
      </c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 x14ac:dyDescent="0.2">
      <c r="A2868" s="89">
        <v>1381</v>
      </c>
      <c r="B2868" s="89" t="s">
        <v>594</v>
      </c>
      <c r="C2868" s="89">
        <v>2019</v>
      </c>
      <c r="D2868" s="89">
        <v>8</v>
      </c>
      <c r="E2868" s="91">
        <v>879494</v>
      </c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 x14ac:dyDescent="0.2">
      <c r="A2869" s="89">
        <v>1381</v>
      </c>
      <c r="B2869" s="89" t="s">
        <v>594</v>
      </c>
      <c r="C2869" s="89">
        <v>2019</v>
      </c>
      <c r="D2869" s="89">
        <v>9</v>
      </c>
      <c r="E2869" s="91">
        <v>885473</v>
      </c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 x14ac:dyDescent="0.2">
      <c r="A2870" s="89">
        <v>1381</v>
      </c>
      <c r="B2870" s="89" t="s">
        <v>594</v>
      </c>
      <c r="C2870" s="89">
        <v>2019</v>
      </c>
      <c r="D2870" s="89">
        <v>10</v>
      </c>
      <c r="E2870" s="91">
        <v>933507</v>
      </c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 x14ac:dyDescent="0.2">
      <c r="A2871" s="89">
        <v>1381</v>
      </c>
      <c r="B2871" s="89" t="s">
        <v>594</v>
      </c>
      <c r="C2871" s="89">
        <v>2019</v>
      </c>
      <c r="D2871" s="89">
        <v>11</v>
      </c>
      <c r="E2871" s="91">
        <v>870654</v>
      </c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 x14ac:dyDescent="0.2">
      <c r="A2872" s="89">
        <v>1381</v>
      </c>
      <c r="B2872" s="89" t="s">
        <v>594</v>
      </c>
      <c r="C2872" s="89">
        <v>2019</v>
      </c>
      <c r="D2872" s="89">
        <v>12</v>
      </c>
      <c r="E2872" s="91">
        <v>885848</v>
      </c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 x14ac:dyDescent="0.2">
      <c r="A2873" s="89">
        <v>1381</v>
      </c>
      <c r="B2873" s="89" t="s">
        <v>594</v>
      </c>
      <c r="C2873" s="89">
        <v>2020</v>
      </c>
      <c r="D2873" s="89">
        <v>1</v>
      </c>
      <c r="E2873" s="91">
        <v>1134528</v>
      </c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 x14ac:dyDescent="0.2">
      <c r="A2874" s="89">
        <v>1381</v>
      </c>
      <c r="B2874" s="89" t="s">
        <v>594</v>
      </c>
      <c r="C2874" s="89">
        <v>2020</v>
      </c>
      <c r="D2874" s="89">
        <v>2</v>
      </c>
      <c r="E2874" s="91">
        <v>1073027</v>
      </c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 x14ac:dyDescent="0.2">
      <c r="A2875" s="89">
        <v>1381</v>
      </c>
      <c r="B2875" s="89" t="s">
        <v>594</v>
      </c>
      <c r="C2875" s="89">
        <v>2020</v>
      </c>
      <c r="D2875" s="89">
        <v>3</v>
      </c>
      <c r="E2875" s="91">
        <v>1543639</v>
      </c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 x14ac:dyDescent="0.2">
      <c r="A2876" s="89">
        <v>1381</v>
      </c>
      <c r="B2876" s="89" t="s">
        <v>594</v>
      </c>
      <c r="C2876" s="89">
        <v>2020</v>
      </c>
      <c r="D2876" s="89">
        <v>4</v>
      </c>
      <c r="E2876" s="91">
        <v>2871361</v>
      </c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 x14ac:dyDescent="0.2">
      <c r="A2877" s="89">
        <v>1381</v>
      </c>
      <c r="B2877" s="89" t="s">
        <v>594</v>
      </c>
      <c r="C2877" s="89">
        <v>2020</v>
      </c>
      <c r="D2877" s="89">
        <v>5</v>
      </c>
      <c r="E2877" s="91">
        <v>1858423</v>
      </c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 x14ac:dyDescent="0.2">
      <c r="A2878" s="89">
        <v>1381</v>
      </c>
      <c r="B2878" s="89" t="s">
        <v>594</v>
      </c>
      <c r="C2878" s="89">
        <v>2020</v>
      </c>
      <c r="D2878" s="89">
        <v>6</v>
      </c>
      <c r="E2878" s="91">
        <v>103487</v>
      </c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 x14ac:dyDescent="0.2">
      <c r="A2879" s="89">
        <v>1382</v>
      </c>
      <c r="B2879" s="89" t="s">
        <v>147</v>
      </c>
      <c r="C2879" s="89">
        <v>2019</v>
      </c>
      <c r="D2879" s="89">
        <v>3</v>
      </c>
      <c r="E2879" s="91">
        <v>950938</v>
      </c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 x14ac:dyDescent="0.2">
      <c r="A2880" s="89">
        <v>1382</v>
      </c>
      <c r="B2880" s="89" t="s">
        <v>147</v>
      </c>
      <c r="C2880" s="89">
        <v>2019</v>
      </c>
      <c r="D2880" s="89">
        <v>4</v>
      </c>
      <c r="E2880" s="91">
        <v>1032640</v>
      </c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 x14ac:dyDescent="0.2">
      <c r="A2881" s="89">
        <v>1382</v>
      </c>
      <c r="B2881" s="89" t="s">
        <v>147</v>
      </c>
      <c r="C2881" s="89">
        <v>2019</v>
      </c>
      <c r="D2881" s="89">
        <v>5</v>
      </c>
      <c r="E2881" s="91">
        <v>285661</v>
      </c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 x14ac:dyDescent="0.2">
      <c r="A2882" s="89">
        <v>1382</v>
      </c>
      <c r="B2882" s="89" t="s">
        <v>147</v>
      </c>
      <c r="C2882" s="89">
        <v>2019</v>
      </c>
      <c r="D2882" s="89">
        <v>6</v>
      </c>
      <c r="E2882" s="91">
        <v>504828</v>
      </c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 x14ac:dyDescent="0.2">
      <c r="A2883" s="89">
        <v>1382</v>
      </c>
      <c r="B2883" s="89" t="s">
        <v>147</v>
      </c>
      <c r="C2883" s="89">
        <v>2019</v>
      </c>
      <c r="D2883" s="89">
        <v>7</v>
      </c>
      <c r="E2883" s="91">
        <v>1008451</v>
      </c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 x14ac:dyDescent="0.2">
      <c r="A2884" s="89">
        <v>1382</v>
      </c>
      <c r="B2884" s="89" t="s">
        <v>147</v>
      </c>
      <c r="C2884" s="89">
        <v>2019</v>
      </c>
      <c r="D2884" s="89">
        <v>8</v>
      </c>
      <c r="E2884" s="91">
        <v>928943</v>
      </c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 x14ac:dyDescent="0.2">
      <c r="A2885" s="89">
        <v>1382</v>
      </c>
      <c r="B2885" s="89" t="s">
        <v>147</v>
      </c>
      <c r="C2885" s="89">
        <v>2019</v>
      </c>
      <c r="D2885" s="89">
        <v>9</v>
      </c>
      <c r="E2885" s="91">
        <v>969298</v>
      </c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 x14ac:dyDescent="0.2">
      <c r="A2886" s="89">
        <v>1382</v>
      </c>
      <c r="B2886" s="89" t="s">
        <v>147</v>
      </c>
      <c r="C2886" s="89">
        <v>2019</v>
      </c>
      <c r="D2886" s="89">
        <v>10</v>
      </c>
      <c r="E2886" s="91">
        <v>2281796</v>
      </c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 x14ac:dyDescent="0.2">
      <c r="A2887" s="89">
        <v>1382</v>
      </c>
      <c r="B2887" s="89" t="s">
        <v>147</v>
      </c>
      <c r="C2887" s="89">
        <v>2019</v>
      </c>
      <c r="D2887" s="89">
        <v>11</v>
      </c>
      <c r="E2887" s="91">
        <v>1695315</v>
      </c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 x14ac:dyDescent="0.2">
      <c r="A2888" s="89">
        <v>1382</v>
      </c>
      <c r="B2888" s="89" t="s">
        <v>147</v>
      </c>
      <c r="C2888" s="89">
        <v>2019</v>
      </c>
      <c r="D2888" s="89">
        <v>12</v>
      </c>
      <c r="E2888" s="91">
        <v>668877</v>
      </c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 x14ac:dyDescent="0.2">
      <c r="A2889" s="89">
        <v>1382</v>
      </c>
      <c r="B2889" s="89" t="s">
        <v>147</v>
      </c>
      <c r="C2889" s="89">
        <v>2020</v>
      </c>
      <c r="D2889" s="89">
        <v>1</v>
      </c>
      <c r="E2889" s="91">
        <v>715375</v>
      </c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 x14ac:dyDescent="0.2">
      <c r="A2890" s="89">
        <v>1382</v>
      </c>
      <c r="B2890" s="89" t="s">
        <v>147</v>
      </c>
      <c r="C2890" s="89">
        <v>2020</v>
      </c>
      <c r="D2890" s="89">
        <v>2</v>
      </c>
      <c r="E2890" s="91">
        <v>498110</v>
      </c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 x14ac:dyDescent="0.2">
      <c r="A2891" s="89">
        <v>1382</v>
      </c>
      <c r="B2891" s="89" t="s">
        <v>147</v>
      </c>
      <c r="C2891" s="89">
        <v>2020</v>
      </c>
      <c r="D2891" s="89">
        <v>3</v>
      </c>
      <c r="E2891" s="91">
        <v>1045441</v>
      </c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 x14ac:dyDescent="0.2">
      <c r="A2892" s="89">
        <v>1382</v>
      </c>
      <c r="B2892" s="89" t="s">
        <v>147</v>
      </c>
      <c r="C2892" s="89">
        <v>2020</v>
      </c>
      <c r="D2892" s="89">
        <v>4</v>
      </c>
      <c r="E2892" s="91">
        <v>1043871</v>
      </c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 x14ac:dyDescent="0.2">
      <c r="A2893" s="89">
        <v>1382</v>
      </c>
      <c r="B2893" s="89" t="s">
        <v>147</v>
      </c>
      <c r="C2893" s="89">
        <v>2020</v>
      </c>
      <c r="D2893" s="89">
        <v>5</v>
      </c>
      <c r="E2893" s="91">
        <v>676166</v>
      </c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 x14ac:dyDescent="0.2">
      <c r="A2894" s="89">
        <v>1382</v>
      </c>
      <c r="B2894" s="89" t="s">
        <v>147</v>
      </c>
      <c r="C2894" s="89">
        <v>2020</v>
      </c>
      <c r="D2894" s="89">
        <v>6</v>
      </c>
      <c r="E2894" s="91">
        <v>42</v>
      </c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 x14ac:dyDescent="0.2">
      <c r="A2895" s="89">
        <v>1384</v>
      </c>
      <c r="B2895" s="89" t="s">
        <v>727</v>
      </c>
      <c r="C2895" s="89">
        <v>2019</v>
      </c>
      <c r="D2895" s="89">
        <v>3</v>
      </c>
      <c r="E2895" s="91">
        <v>11</v>
      </c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 x14ac:dyDescent="0.2">
      <c r="A2896" s="89">
        <v>1384</v>
      </c>
      <c r="B2896" s="89" t="s">
        <v>727</v>
      </c>
      <c r="C2896" s="89">
        <v>2019</v>
      </c>
      <c r="D2896" s="89">
        <v>4</v>
      </c>
      <c r="E2896" s="91">
        <v>15</v>
      </c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 x14ac:dyDescent="0.2">
      <c r="A2897" s="89">
        <v>1384</v>
      </c>
      <c r="B2897" s="89" t="s">
        <v>727</v>
      </c>
      <c r="C2897" s="89">
        <v>2019</v>
      </c>
      <c r="D2897" s="89">
        <v>5</v>
      </c>
      <c r="E2897" s="91">
        <v>14</v>
      </c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 x14ac:dyDescent="0.2">
      <c r="A2898" s="89">
        <v>1384</v>
      </c>
      <c r="B2898" s="89" t="s">
        <v>727</v>
      </c>
      <c r="C2898" s="89">
        <v>2019</v>
      </c>
      <c r="D2898" s="89">
        <v>6</v>
      </c>
      <c r="E2898" s="91">
        <v>8</v>
      </c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 x14ac:dyDescent="0.2">
      <c r="A2899" s="89">
        <v>1384</v>
      </c>
      <c r="B2899" s="89" t="s">
        <v>727</v>
      </c>
      <c r="C2899" s="89">
        <v>2019</v>
      </c>
      <c r="D2899" s="89">
        <v>7</v>
      </c>
      <c r="E2899" s="91">
        <v>2</v>
      </c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 x14ac:dyDescent="0.2">
      <c r="A2900" s="89">
        <v>1384</v>
      </c>
      <c r="B2900" s="89" t="s">
        <v>727</v>
      </c>
      <c r="C2900" s="89">
        <v>2019</v>
      </c>
      <c r="D2900" s="89">
        <v>8</v>
      </c>
      <c r="E2900" s="91">
        <v>14</v>
      </c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 x14ac:dyDescent="0.2">
      <c r="A2901" s="89">
        <v>1384</v>
      </c>
      <c r="B2901" s="89" t="s">
        <v>727</v>
      </c>
      <c r="C2901" s="89">
        <v>2019</v>
      </c>
      <c r="D2901" s="89">
        <v>9</v>
      </c>
      <c r="E2901" s="91">
        <v>2</v>
      </c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 x14ac:dyDescent="0.2">
      <c r="A2902" s="89">
        <v>1384</v>
      </c>
      <c r="B2902" s="89" t="s">
        <v>727</v>
      </c>
      <c r="C2902" s="89">
        <v>2019</v>
      </c>
      <c r="D2902" s="89">
        <v>11</v>
      </c>
      <c r="E2902" s="91">
        <v>10</v>
      </c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 x14ac:dyDescent="0.2">
      <c r="A2903" s="89">
        <v>1384</v>
      </c>
      <c r="B2903" s="89" t="s">
        <v>727</v>
      </c>
      <c r="C2903" s="89">
        <v>2019</v>
      </c>
      <c r="D2903" s="89">
        <v>12</v>
      </c>
      <c r="E2903" s="91">
        <v>4</v>
      </c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 x14ac:dyDescent="0.2">
      <c r="A2904" s="89">
        <v>1384</v>
      </c>
      <c r="B2904" s="89" t="s">
        <v>727</v>
      </c>
      <c r="C2904" s="89">
        <v>2020</v>
      </c>
      <c r="D2904" s="89">
        <v>2</v>
      </c>
      <c r="E2904" s="91">
        <v>1</v>
      </c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 x14ac:dyDescent="0.2">
      <c r="A2905" s="89">
        <v>1384</v>
      </c>
      <c r="B2905" s="89" t="s">
        <v>727</v>
      </c>
      <c r="C2905" s="89">
        <v>2020</v>
      </c>
      <c r="D2905" s="89">
        <v>3</v>
      </c>
      <c r="E2905" s="91">
        <v>5</v>
      </c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 x14ac:dyDescent="0.2">
      <c r="A2906" s="89">
        <v>1384</v>
      </c>
      <c r="B2906" s="89" t="s">
        <v>727</v>
      </c>
      <c r="C2906" s="89">
        <v>2020</v>
      </c>
      <c r="D2906" s="89">
        <v>4</v>
      </c>
      <c r="E2906" s="91">
        <v>1</v>
      </c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 x14ac:dyDescent="0.2">
      <c r="A2907" s="89">
        <v>1384</v>
      </c>
      <c r="B2907" s="89" t="s">
        <v>727</v>
      </c>
      <c r="C2907" s="89">
        <v>2020</v>
      </c>
      <c r="D2907" s="89">
        <v>5</v>
      </c>
      <c r="E2907" s="91">
        <v>8</v>
      </c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 x14ac:dyDescent="0.2">
      <c r="A2908" s="89">
        <v>1385</v>
      </c>
      <c r="B2908" s="89" t="s">
        <v>139</v>
      </c>
      <c r="C2908" s="89">
        <v>2019</v>
      </c>
      <c r="D2908" s="89">
        <v>3</v>
      </c>
      <c r="E2908" s="91">
        <v>10782536</v>
      </c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 x14ac:dyDescent="0.2">
      <c r="A2909" s="89">
        <v>1385</v>
      </c>
      <c r="B2909" s="89" t="s">
        <v>139</v>
      </c>
      <c r="C2909" s="89">
        <v>2019</v>
      </c>
      <c r="D2909" s="89">
        <v>4</v>
      </c>
      <c r="E2909" s="91">
        <v>12056272</v>
      </c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 x14ac:dyDescent="0.2">
      <c r="A2910" s="89">
        <v>1385</v>
      </c>
      <c r="B2910" s="89" t="s">
        <v>139</v>
      </c>
      <c r="C2910" s="89">
        <v>2019</v>
      </c>
      <c r="D2910" s="89">
        <v>5</v>
      </c>
      <c r="E2910" s="91">
        <v>12926262</v>
      </c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 x14ac:dyDescent="0.2">
      <c r="A2911" s="89">
        <v>1385</v>
      </c>
      <c r="B2911" s="89" t="s">
        <v>139</v>
      </c>
      <c r="C2911" s="89">
        <v>2019</v>
      </c>
      <c r="D2911" s="89">
        <v>6</v>
      </c>
      <c r="E2911" s="91">
        <v>11926263</v>
      </c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 x14ac:dyDescent="0.2">
      <c r="A2912" s="89">
        <v>1385</v>
      </c>
      <c r="B2912" s="89" t="s">
        <v>139</v>
      </c>
      <c r="C2912" s="89">
        <v>2019</v>
      </c>
      <c r="D2912" s="89">
        <v>7</v>
      </c>
      <c r="E2912" s="91">
        <v>12266590</v>
      </c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 x14ac:dyDescent="0.2">
      <c r="A2913" s="89">
        <v>1385</v>
      </c>
      <c r="B2913" s="89" t="s">
        <v>139</v>
      </c>
      <c r="C2913" s="89">
        <v>2019</v>
      </c>
      <c r="D2913" s="89">
        <v>8</v>
      </c>
      <c r="E2913" s="91">
        <v>10885782</v>
      </c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 x14ac:dyDescent="0.2">
      <c r="A2914" s="89">
        <v>1385</v>
      </c>
      <c r="B2914" s="89" t="s">
        <v>139</v>
      </c>
      <c r="C2914" s="89">
        <v>2019</v>
      </c>
      <c r="D2914" s="89">
        <v>9</v>
      </c>
      <c r="E2914" s="91">
        <v>9514946</v>
      </c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 x14ac:dyDescent="0.2">
      <c r="A2915" s="89">
        <v>1385</v>
      </c>
      <c r="B2915" s="89" t="s">
        <v>139</v>
      </c>
      <c r="C2915" s="89">
        <v>2019</v>
      </c>
      <c r="D2915" s="89">
        <v>10</v>
      </c>
      <c r="E2915" s="91">
        <v>11420932</v>
      </c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 x14ac:dyDescent="0.2">
      <c r="A2916" s="89">
        <v>1385</v>
      </c>
      <c r="B2916" s="89" t="s">
        <v>139</v>
      </c>
      <c r="C2916" s="89">
        <v>2019</v>
      </c>
      <c r="D2916" s="89">
        <v>11</v>
      </c>
      <c r="E2916" s="91">
        <v>15144838</v>
      </c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 x14ac:dyDescent="0.2">
      <c r="A2917" s="89">
        <v>1385</v>
      </c>
      <c r="B2917" s="89" t="s">
        <v>139</v>
      </c>
      <c r="C2917" s="89">
        <v>2019</v>
      </c>
      <c r="D2917" s="89">
        <v>12</v>
      </c>
      <c r="E2917" s="91">
        <v>3</v>
      </c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 x14ac:dyDescent="0.2">
      <c r="A2918" s="89">
        <v>1385</v>
      </c>
      <c r="B2918" s="89" t="s">
        <v>139</v>
      </c>
      <c r="C2918" s="89">
        <v>2020</v>
      </c>
      <c r="D2918" s="89">
        <v>1</v>
      </c>
      <c r="E2918" s="91">
        <v>7</v>
      </c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 x14ac:dyDescent="0.2">
      <c r="A2919" s="89">
        <v>1385</v>
      </c>
      <c r="B2919" s="89" t="s">
        <v>139</v>
      </c>
      <c r="C2919" s="89">
        <v>2020</v>
      </c>
      <c r="D2919" s="89">
        <v>4</v>
      </c>
      <c r="E2919" s="91">
        <v>1</v>
      </c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 x14ac:dyDescent="0.2">
      <c r="A2920" s="89">
        <v>1385</v>
      </c>
      <c r="B2920" s="89" t="s">
        <v>139</v>
      </c>
      <c r="C2920" s="89">
        <v>2020</v>
      </c>
      <c r="D2920" s="89">
        <v>5</v>
      </c>
      <c r="E2920" s="91">
        <v>1</v>
      </c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 x14ac:dyDescent="0.2">
      <c r="A2921" s="89">
        <v>1386</v>
      </c>
      <c r="B2921" s="89" t="s">
        <v>287</v>
      </c>
      <c r="C2921" s="89">
        <v>2019</v>
      </c>
      <c r="D2921" s="89">
        <v>3</v>
      </c>
      <c r="E2921" s="91">
        <v>305</v>
      </c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 x14ac:dyDescent="0.2">
      <c r="A2922" s="89">
        <v>1386</v>
      </c>
      <c r="B2922" s="89" t="s">
        <v>287</v>
      </c>
      <c r="C2922" s="89">
        <v>2019</v>
      </c>
      <c r="D2922" s="89">
        <v>5</v>
      </c>
      <c r="E2922" s="91">
        <v>2</v>
      </c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 x14ac:dyDescent="0.2">
      <c r="A2923" s="89">
        <v>1386</v>
      </c>
      <c r="B2923" s="89" t="s">
        <v>287</v>
      </c>
      <c r="C2923" s="89">
        <v>2019</v>
      </c>
      <c r="D2923" s="89">
        <v>11</v>
      </c>
      <c r="E2923" s="91">
        <v>2</v>
      </c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 x14ac:dyDescent="0.2">
      <c r="A2924" s="89">
        <v>1386</v>
      </c>
      <c r="B2924" s="89" t="s">
        <v>287</v>
      </c>
      <c r="C2924" s="89">
        <v>2020</v>
      </c>
      <c r="D2924" s="89">
        <v>4</v>
      </c>
      <c r="E2924" s="91">
        <v>1</v>
      </c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 x14ac:dyDescent="0.2">
      <c r="A2925" s="89">
        <v>1386</v>
      </c>
      <c r="B2925" s="89" t="s">
        <v>287</v>
      </c>
      <c r="C2925" s="89">
        <v>2020</v>
      </c>
      <c r="D2925" s="89">
        <v>5</v>
      </c>
      <c r="E2925" s="91">
        <v>5</v>
      </c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 x14ac:dyDescent="0.2">
      <c r="A2926" s="89">
        <v>1390</v>
      </c>
      <c r="B2926" s="89" t="s">
        <v>49</v>
      </c>
      <c r="C2926" s="89">
        <v>2019</v>
      </c>
      <c r="D2926" s="89">
        <v>3</v>
      </c>
      <c r="E2926" s="91">
        <v>3357291</v>
      </c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 x14ac:dyDescent="0.2">
      <c r="A2927" s="89">
        <v>1390</v>
      </c>
      <c r="B2927" s="89" t="s">
        <v>49</v>
      </c>
      <c r="C2927" s="89">
        <v>2019</v>
      </c>
      <c r="D2927" s="89">
        <v>4</v>
      </c>
      <c r="E2927" s="91">
        <v>3900727</v>
      </c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 x14ac:dyDescent="0.2">
      <c r="A2928" s="89">
        <v>1390</v>
      </c>
      <c r="B2928" s="89" t="s">
        <v>49</v>
      </c>
      <c r="C2928" s="89">
        <v>2019</v>
      </c>
      <c r="D2928" s="89">
        <v>5</v>
      </c>
      <c r="E2928" s="91">
        <v>4777817</v>
      </c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 x14ac:dyDescent="0.2">
      <c r="A2929" s="89">
        <v>1390</v>
      </c>
      <c r="B2929" s="89" t="s">
        <v>49</v>
      </c>
      <c r="C2929" s="89">
        <v>2019</v>
      </c>
      <c r="D2929" s="89">
        <v>6</v>
      </c>
      <c r="E2929" s="91">
        <v>5532487</v>
      </c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 x14ac:dyDescent="0.2">
      <c r="A2930" s="89">
        <v>1390</v>
      </c>
      <c r="B2930" s="89" t="s">
        <v>49</v>
      </c>
      <c r="C2930" s="89">
        <v>2019</v>
      </c>
      <c r="D2930" s="89">
        <v>7</v>
      </c>
      <c r="E2930" s="91">
        <v>6406453</v>
      </c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 x14ac:dyDescent="0.2">
      <c r="A2931" s="89">
        <v>1390</v>
      </c>
      <c r="B2931" s="89" t="s">
        <v>49</v>
      </c>
      <c r="C2931" s="89">
        <v>2019</v>
      </c>
      <c r="D2931" s="89">
        <v>8</v>
      </c>
      <c r="E2931" s="91">
        <v>42174931</v>
      </c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 x14ac:dyDescent="0.2">
      <c r="A2932" s="89">
        <v>1390</v>
      </c>
      <c r="B2932" s="89" t="s">
        <v>49</v>
      </c>
      <c r="C2932" s="89">
        <v>2019</v>
      </c>
      <c r="D2932" s="89">
        <v>9</v>
      </c>
      <c r="E2932" s="91">
        <v>19462029</v>
      </c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 x14ac:dyDescent="0.2">
      <c r="A2933" s="89">
        <v>1390</v>
      </c>
      <c r="B2933" s="89" t="s">
        <v>49</v>
      </c>
      <c r="C2933" s="89">
        <v>2019</v>
      </c>
      <c r="D2933" s="89">
        <v>10</v>
      </c>
      <c r="E2933" s="91">
        <v>84138</v>
      </c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 x14ac:dyDescent="0.2">
      <c r="A2934" s="89">
        <v>1390</v>
      </c>
      <c r="B2934" s="89" t="s">
        <v>49</v>
      </c>
      <c r="C2934" s="89">
        <v>2019</v>
      </c>
      <c r="D2934" s="89">
        <v>11</v>
      </c>
      <c r="E2934" s="91">
        <v>89228</v>
      </c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:30" x14ac:dyDescent="0.2">
      <c r="A2935" s="89">
        <v>1390</v>
      </c>
      <c r="B2935" s="89" t="s">
        <v>49</v>
      </c>
      <c r="C2935" s="89">
        <v>2019</v>
      </c>
      <c r="D2935" s="89">
        <v>12</v>
      </c>
      <c r="E2935" s="91">
        <v>112349</v>
      </c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:30" x14ac:dyDescent="0.2">
      <c r="A2936" s="89">
        <v>1390</v>
      </c>
      <c r="B2936" s="89" t="s">
        <v>49</v>
      </c>
      <c r="C2936" s="89">
        <v>2020</v>
      </c>
      <c r="D2936" s="89">
        <v>1</v>
      </c>
      <c r="E2936" s="91">
        <v>61975</v>
      </c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  <row r="2937" spans="1:30" x14ac:dyDescent="0.2">
      <c r="A2937" s="89">
        <v>1390</v>
      </c>
      <c r="B2937" s="89" t="s">
        <v>49</v>
      </c>
      <c r="C2937" s="89">
        <v>2020</v>
      </c>
      <c r="D2937" s="89">
        <v>2</v>
      </c>
      <c r="E2937" s="91">
        <v>47079</v>
      </c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</row>
    <row r="2938" spans="1:30" x14ac:dyDescent="0.2">
      <c r="A2938" s="89">
        <v>1390</v>
      </c>
      <c r="B2938" s="89" t="s">
        <v>49</v>
      </c>
      <c r="C2938" s="89">
        <v>2020</v>
      </c>
      <c r="D2938" s="89">
        <v>3</v>
      </c>
      <c r="E2938" s="91">
        <v>79415</v>
      </c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</row>
    <row r="2939" spans="1:30" x14ac:dyDescent="0.2">
      <c r="A2939" s="89">
        <v>1390</v>
      </c>
      <c r="B2939" s="89" t="s">
        <v>49</v>
      </c>
      <c r="C2939" s="89">
        <v>2020</v>
      </c>
      <c r="D2939" s="89">
        <v>4</v>
      </c>
      <c r="E2939" s="91">
        <v>155539</v>
      </c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</row>
    <row r="2940" spans="1:30" x14ac:dyDescent="0.2">
      <c r="A2940" s="89">
        <v>1390</v>
      </c>
      <c r="B2940" s="89" t="s">
        <v>49</v>
      </c>
      <c r="C2940" s="89">
        <v>2020</v>
      </c>
      <c r="D2940" s="89">
        <v>5</v>
      </c>
      <c r="E2940" s="91">
        <v>129558</v>
      </c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</row>
    <row r="2941" spans="1:30" x14ac:dyDescent="0.2">
      <c r="A2941" s="89">
        <v>1390</v>
      </c>
      <c r="B2941" s="89" t="s">
        <v>49</v>
      </c>
      <c r="C2941" s="89">
        <v>2020</v>
      </c>
      <c r="D2941" s="89">
        <v>6</v>
      </c>
      <c r="E2941" s="91">
        <v>8509</v>
      </c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</row>
    <row r="2942" spans="1:30" x14ac:dyDescent="0.2">
      <c r="A2942" s="89">
        <v>1391</v>
      </c>
      <c r="B2942" s="89" t="s">
        <v>616</v>
      </c>
      <c r="C2942" s="89">
        <v>2019</v>
      </c>
      <c r="D2942" s="89">
        <v>3</v>
      </c>
      <c r="E2942" s="91">
        <v>332806</v>
      </c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 spans="1:30" x14ac:dyDescent="0.2">
      <c r="A2943" s="89">
        <v>1391</v>
      </c>
      <c r="B2943" s="89" t="s">
        <v>616</v>
      </c>
      <c r="C2943" s="89">
        <v>2019</v>
      </c>
      <c r="D2943" s="89">
        <v>4</v>
      </c>
      <c r="E2943" s="91">
        <v>315376</v>
      </c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</row>
    <row r="2944" spans="1:30" x14ac:dyDescent="0.2">
      <c r="A2944" s="89">
        <v>1391</v>
      </c>
      <c r="B2944" s="89" t="s">
        <v>616</v>
      </c>
      <c r="C2944" s="89">
        <v>2019</v>
      </c>
      <c r="D2944" s="89">
        <v>5</v>
      </c>
      <c r="E2944" s="91">
        <v>345452</v>
      </c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</row>
    <row r="2945" spans="1:30" x14ac:dyDescent="0.2">
      <c r="A2945" s="89">
        <v>1391</v>
      </c>
      <c r="B2945" s="89" t="s">
        <v>616</v>
      </c>
      <c r="C2945" s="89">
        <v>2019</v>
      </c>
      <c r="D2945" s="89">
        <v>6</v>
      </c>
      <c r="E2945" s="91">
        <v>340353</v>
      </c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</row>
    <row r="2946" spans="1:30" x14ac:dyDescent="0.2">
      <c r="A2946" s="89">
        <v>1391</v>
      </c>
      <c r="B2946" s="89" t="s">
        <v>616</v>
      </c>
      <c r="C2946" s="89">
        <v>2019</v>
      </c>
      <c r="D2946" s="89">
        <v>7</v>
      </c>
      <c r="E2946" s="91">
        <v>337976</v>
      </c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</row>
    <row r="2947" spans="1:30" x14ac:dyDescent="0.2">
      <c r="A2947" s="89">
        <v>1391</v>
      </c>
      <c r="B2947" s="89" t="s">
        <v>616</v>
      </c>
      <c r="C2947" s="89">
        <v>2019</v>
      </c>
      <c r="D2947" s="89">
        <v>8</v>
      </c>
      <c r="E2947" s="91">
        <v>275836</v>
      </c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 spans="1:30" x14ac:dyDescent="0.2">
      <c r="A2948" s="89">
        <v>1391</v>
      </c>
      <c r="B2948" s="89" t="s">
        <v>616</v>
      </c>
      <c r="C2948" s="89">
        <v>2019</v>
      </c>
      <c r="D2948" s="89">
        <v>9</v>
      </c>
      <c r="E2948" s="91">
        <v>295149</v>
      </c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</row>
    <row r="2949" spans="1:30" x14ac:dyDescent="0.2">
      <c r="A2949" s="89">
        <v>1391</v>
      </c>
      <c r="B2949" s="89" t="s">
        <v>616</v>
      </c>
      <c r="C2949" s="89">
        <v>2019</v>
      </c>
      <c r="D2949" s="89">
        <v>10</v>
      </c>
      <c r="E2949" s="91">
        <v>300237</v>
      </c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</row>
    <row r="2950" spans="1:30" x14ac:dyDescent="0.2">
      <c r="A2950" s="89">
        <v>1391</v>
      </c>
      <c r="B2950" s="89" t="s">
        <v>616</v>
      </c>
      <c r="C2950" s="89">
        <v>2019</v>
      </c>
      <c r="D2950" s="89">
        <v>11</v>
      </c>
      <c r="E2950" s="91">
        <v>309007</v>
      </c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</row>
    <row r="2951" spans="1:30" x14ac:dyDescent="0.2">
      <c r="A2951" s="89">
        <v>1391</v>
      </c>
      <c r="B2951" s="89" t="s">
        <v>616</v>
      </c>
      <c r="C2951" s="89">
        <v>2019</v>
      </c>
      <c r="D2951" s="89">
        <v>12</v>
      </c>
      <c r="E2951" s="91">
        <v>261503</v>
      </c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</row>
    <row r="2952" spans="1:30" x14ac:dyDescent="0.2">
      <c r="A2952" s="89">
        <v>1391</v>
      </c>
      <c r="B2952" s="89" t="s">
        <v>616</v>
      </c>
      <c r="C2952" s="89">
        <v>2020</v>
      </c>
      <c r="D2952" s="89">
        <v>1</v>
      </c>
      <c r="E2952" s="91">
        <v>305052</v>
      </c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</row>
    <row r="2953" spans="1:30" x14ac:dyDescent="0.2">
      <c r="A2953" s="89">
        <v>1391</v>
      </c>
      <c r="B2953" s="89" t="s">
        <v>616</v>
      </c>
      <c r="C2953" s="89">
        <v>2020</v>
      </c>
      <c r="D2953" s="89">
        <v>2</v>
      </c>
      <c r="E2953" s="91">
        <v>276137</v>
      </c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</row>
    <row r="2954" spans="1:30" x14ac:dyDescent="0.2">
      <c r="A2954" s="89">
        <v>1391</v>
      </c>
      <c r="B2954" s="89" t="s">
        <v>616</v>
      </c>
      <c r="C2954" s="89">
        <v>2020</v>
      </c>
      <c r="D2954" s="89">
        <v>3</v>
      </c>
      <c r="E2954" s="91">
        <v>330875</v>
      </c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</row>
    <row r="2955" spans="1:30" x14ac:dyDescent="0.2">
      <c r="A2955" s="89">
        <v>1391</v>
      </c>
      <c r="B2955" s="89" t="s">
        <v>616</v>
      </c>
      <c r="C2955" s="89">
        <v>2020</v>
      </c>
      <c r="D2955" s="89">
        <v>4</v>
      </c>
      <c r="E2955" s="91">
        <v>457380</v>
      </c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 spans="1:30" x14ac:dyDescent="0.2">
      <c r="A2956" s="89">
        <v>1391</v>
      </c>
      <c r="B2956" s="89" t="s">
        <v>616</v>
      </c>
      <c r="C2956" s="89">
        <v>2020</v>
      </c>
      <c r="D2956" s="89">
        <v>5</v>
      </c>
      <c r="E2956" s="91">
        <v>461452</v>
      </c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</row>
    <row r="2957" spans="1:30" x14ac:dyDescent="0.2">
      <c r="A2957" s="89">
        <v>1391</v>
      </c>
      <c r="B2957" s="89" t="s">
        <v>616</v>
      </c>
      <c r="C2957" s="89">
        <v>2020</v>
      </c>
      <c r="D2957" s="89">
        <v>6</v>
      </c>
      <c r="E2957" s="91">
        <v>22406</v>
      </c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</row>
    <row r="2958" spans="1:30" x14ac:dyDescent="0.2">
      <c r="A2958" s="89">
        <v>1393</v>
      </c>
      <c r="B2958" s="89" t="s">
        <v>728</v>
      </c>
      <c r="C2958" s="89">
        <v>2019</v>
      </c>
      <c r="D2958" s="89">
        <v>3</v>
      </c>
      <c r="E2958" s="91">
        <v>43</v>
      </c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</row>
    <row r="2959" spans="1:30" x14ac:dyDescent="0.2">
      <c r="A2959" s="89">
        <v>1393</v>
      </c>
      <c r="B2959" s="89" t="s">
        <v>728</v>
      </c>
      <c r="C2959" s="89">
        <v>2019</v>
      </c>
      <c r="D2959" s="89">
        <v>4</v>
      </c>
      <c r="E2959" s="91">
        <v>59</v>
      </c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</row>
    <row r="2960" spans="1:30" x14ac:dyDescent="0.2">
      <c r="A2960" s="89">
        <v>1393</v>
      </c>
      <c r="B2960" s="89" t="s">
        <v>728</v>
      </c>
      <c r="C2960" s="89">
        <v>2019</v>
      </c>
      <c r="D2960" s="89">
        <v>5</v>
      </c>
      <c r="E2960" s="91">
        <v>47</v>
      </c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</row>
    <row r="2961" spans="1:30" x14ac:dyDescent="0.2">
      <c r="A2961" s="89">
        <v>1393</v>
      </c>
      <c r="B2961" s="89" t="s">
        <v>728</v>
      </c>
      <c r="C2961" s="89">
        <v>2019</v>
      </c>
      <c r="D2961" s="89">
        <v>6</v>
      </c>
      <c r="E2961" s="91">
        <v>31</v>
      </c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</row>
    <row r="2962" spans="1:30" x14ac:dyDescent="0.2">
      <c r="A2962" s="89">
        <v>1393</v>
      </c>
      <c r="B2962" s="89" t="s">
        <v>728</v>
      </c>
      <c r="C2962" s="89">
        <v>2019</v>
      </c>
      <c r="D2962" s="89">
        <v>7</v>
      </c>
      <c r="E2962" s="91">
        <v>23</v>
      </c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</row>
    <row r="2963" spans="1:30" x14ac:dyDescent="0.2">
      <c r="A2963" s="89">
        <v>1393</v>
      </c>
      <c r="B2963" s="89" t="s">
        <v>728</v>
      </c>
      <c r="C2963" s="89">
        <v>2019</v>
      </c>
      <c r="D2963" s="89">
        <v>8</v>
      </c>
      <c r="E2963" s="91">
        <v>15</v>
      </c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</row>
    <row r="2964" spans="1:30" x14ac:dyDescent="0.2">
      <c r="A2964" s="89">
        <v>1393</v>
      </c>
      <c r="B2964" s="89" t="s">
        <v>728</v>
      </c>
      <c r="C2964" s="89">
        <v>2019</v>
      </c>
      <c r="D2964" s="89">
        <v>9</v>
      </c>
      <c r="E2964" s="91">
        <v>17</v>
      </c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</row>
    <row r="2965" spans="1:30" x14ac:dyDescent="0.2">
      <c r="A2965" s="89">
        <v>1393</v>
      </c>
      <c r="B2965" s="89" t="s">
        <v>728</v>
      </c>
      <c r="C2965" s="89">
        <v>2019</v>
      </c>
      <c r="D2965" s="89">
        <v>10</v>
      </c>
      <c r="E2965" s="91">
        <v>34</v>
      </c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</row>
    <row r="2966" spans="1:30" x14ac:dyDescent="0.2">
      <c r="A2966" s="89">
        <v>1393</v>
      </c>
      <c r="B2966" s="89" t="s">
        <v>728</v>
      </c>
      <c r="C2966" s="89">
        <v>2019</v>
      </c>
      <c r="D2966" s="89">
        <v>11</v>
      </c>
      <c r="E2966" s="91">
        <v>22</v>
      </c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</row>
    <row r="2967" spans="1:30" x14ac:dyDescent="0.2">
      <c r="A2967" s="89">
        <v>1393</v>
      </c>
      <c r="B2967" s="89" t="s">
        <v>728</v>
      </c>
      <c r="C2967" s="89">
        <v>2019</v>
      </c>
      <c r="D2967" s="89">
        <v>12</v>
      </c>
      <c r="E2967" s="91">
        <v>13</v>
      </c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 spans="1:30" x14ac:dyDescent="0.2">
      <c r="A2968" s="89">
        <v>1393</v>
      </c>
      <c r="B2968" s="89" t="s">
        <v>728</v>
      </c>
      <c r="C2968" s="89">
        <v>2020</v>
      </c>
      <c r="D2968" s="89">
        <v>1</v>
      </c>
      <c r="E2968" s="91">
        <v>16</v>
      </c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</row>
    <row r="2969" spans="1:30" x14ac:dyDescent="0.2">
      <c r="A2969" s="89">
        <v>1393</v>
      </c>
      <c r="B2969" s="89" t="s">
        <v>728</v>
      </c>
      <c r="C2969" s="89">
        <v>2020</v>
      </c>
      <c r="D2969" s="89">
        <v>2</v>
      </c>
      <c r="E2969" s="91">
        <v>10</v>
      </c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</row>
    <row r="2970" spans="1:30" x14ac:dyDescent="0.2">
      <c r="A2970" s="89">
        <v>1393</v>
      </c>
      <c r="B2970" s="89" t="s">
        <v>728</v>
      </c>
      <c r="C2970" s="89">
        <v>2020</v>
      </c>
      <c r="D2970" s="89">
        <v>3</v>
      </c>
      <c r="E2970" s="91">
        <v>17</v>
      </c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</row>
    <row r="2971" spans="1:30" x14ac:dyDescent="0.2">
      <c r="A2971" s="89">
        <v>1393</v>
      </c>
      <c r="B2971" s="89" t="s">
        <v>728</v>
      </c>
      <c r="C2971" s="89">
        <v>2020</v>
      </c>
      <c r="D2971" s="89">
        <v>4</v>
      </c>
      <c r="E2971" s="91">
        <v>16</v>
      </c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</row>
    <row r="2972" spans="1:30" x14ac:dyDescent="0.2">
      <c r="A2972" s="89">
        <v>1393</v>
      </c>
      <c r="B2972" s="89" t="s">
        <v>728</v>
      </c>
      <c r="C2972" s="89">
        <v>2020</v>
      </c>
      <c r="D2972" s="89">
        <v>5</v>
      </c>
      <c r="E2972" s="91">
        <v>12</v>
      </c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</row>
    <row r="2973" spans="1:30" x14ac:dyDescent="0.2">
      <c r="A2973" s="89">
        <v>1394</v>
      </c>
      <c r="B2973" s="89" t="s">
        <v>69</v>
      </c>
      <c r="C2973" s="89">
        <v>2019</v>
      </c>
      <c r="D2973" s="89">
        <v>3</v>
      </c>
      <c r="E2973" s="91">
        <v>27397</v>
      </c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</row>
    <row r="2974" spans="1:30" x14ac:dyDescent="0.2">
      <c r="A2974" s="89">
        <v>1394</v>
      </c>
      <c r="B2974" s="89" t="s">
        <v>69</v>
      </c>
      <c r="C2974" s="89">
        <v>2019</v>
      </c>
      <c r="D2974" s="89">
        <v>4</v>
      </c>
      <c r="E2974" s="91">
        <v>31826</v>
      </c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</row>
    <row r="2975" spans="1:30" x14ac:dyDescent="0.2">
      <c r="A2975" s="89">
        <v>1394</v>
      </c>
      <c r="B2975" s="89" t="s">
        <v>69</v>
      </c>
      <c r="C2975" s="89">
        <v>2019</v>
      </c>
      <c r="D2975" s="89">
        <v>5</v>
      </c>
      <c r="E2975" s="91">
        <v>33288</v>
      </c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</row>
    <row r="2976" spans="1:30" x14ac:dyDescent="0.2">
      <c r="A2976" s="89">
        <v>1394</v>
      </c>
      <c r="B2976" s="89" t="s">
        <v>69</v>
      </c>
      <c r="C2976" s="89">
        <v>2019</v>
      </c>
      <c r="D2976" s="89">
        <v>6</v>
      </c>
      <c r="E2976" s="91">
        <v>39209</v>
      </c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</row>
    <row r="2977" spans="1:30" x14ac:dyDescent="0.2">
      <c r="A2977" s="89">
        <v>1394</v>
      </c>
      <c r="B2977" s="89" t="s">
        <v>69</v>
      </c>
      <c r="C2977" s="89">
        <v>2019</v>
      </c>
      <c r="D2977" s="89">
        <v>7</v>
      </c>
      <c r="E2977" s="91">
        <v>30861</v>
      </c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</row>
    <row r="2978" spans="1:30" x14ac:dyDescent="0.2">
      <c r="A2978" s="89">
        <v>1394</v>
      </c>
      <c r="B2978" s="89" t="s">
        <v>69</v>
      </c>
      <c r="C2978" s="89">
        <v>2019</v>
      </c>
      <c r="D2978" s="89">
        <v>8</v>
      </c>
      <c r="E2978" s="91">
        <v>456676</v>
      </c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</row>
    <row r="2979" spans="1:30" x14ac:dyDescent="0.2">
      <c r="A2979" s="89">
        <v>1394</v>
      </c>
      <c r="B2979" s="89" t="s">
        <v>69</v>
      </c>
      <c r="C2979" s="89">
        <v>2019</v>
      </c>
      <c r="D2979" s="89">
        <v>9</v>
      </c>
      <c r="E2979" s="91">
        <v>523962</v>
      </c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</row>
    <row r="2980" spans="1:30" x14ac:dyDescent="0.2">
      <c r="A2980" s="89">
        <v>1394</v>
      </c>
      <c r="B2980" s="89" t="s">
        <v>69</v>
      </c>
      <c r="C2980" s="89">
        <v>2019</v>
      </c>
      <c r="D2980" s="89">
        <v>10</v>
      </c>
      <c r="E2980" s="91">
        <v>114165</v>
      </c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</row>
    <row r="2981" spans="1:30" x14ac:dyDescent="0.2">
      <c r="A2981" s="89">
        <v>1394</v>
      </c>
      <c r="B2981" s="89" t="s">
        <v>69</v>
      </c>
      <c r="C2981" s="89">
        <v>2019</v>
      </c>
      <c r="D2981" s="89">
        <v>11</v>
      </c>
      <c r="E2981" s="91">
        <v>334</v>
      </c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</row>
    <row r="2982" spans="1:30" x14ac:dyDescent="0.2">
      <c r="A2982" s="89">
        <v>1394</v>
      </c>
      <c r="B2982" s="89" t="s">
        <v>69</v>
      </c>
      <c r="C2982" s="89">
        <v>2019</v>
      </c>
      <c r="D2982" s="89">
        <v>12</v>
      </c>
      <c r="E2982" s="91">
        <v>88</v>
      </c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</row>
    <row r="2983" spans="1:30" x14ac:dyDescent="0.2">
      <c r="A2983" s="89">
        <v>1394</v>
      </c>
      <c r="B2983" s="89" t="s">
        <v>69</v>
      </c>
      <c r="C2983" s="89">
        <v>2020</v>
      </c>
      <c r="D2983" s="89">
        <v>1</v>
      </c>
      <c r="E2983" s="91">
        <v>59</v>
      </c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</row>
    <row r="2984" spans="1:30" x14ac:dyDescent="0.2">
      <c r="A2984" s="89">
        <v>1394</v>
      </c>
      <c r="B2984" s="89" t="s">
        <v>69</v>
      </c>
      <c r="C2984" s="89">
        <v>2020</v>
      </c>
      <c r="D2984" s="89">
        <v>2</v>
      </c>
      <c r="E2984" s="91">
        <v>46</v>
      </c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</row>
    <row r="2985" spans="1:30" x14ac:dyDescent="0.2">
      <c r="A2985" s="89">
        <v>1394</v>
      </c>
      <c r="B2985" s="89" t="s">
        <v>69</v>
      </c>
      <c r="C2985" s="89">
        <v>2020</v>
      </c>
      <c r="D2985" s="89">
        <v>3</v>
      </c>
      <c r="E2985" s="91">
        <v>79</v>
      </c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</row>
    <row r="2986" spans="1:30" x14ac:dyDescent="0.2">
      <c r="A2986" s="89">
        <v>1394</v>
      </c>
      <c r="B2986" s="89" t="s">
        <v>69</v>
      </c>
      <c r="C2986" s="89">
        <v>2020</v>
      </c>
      <c r="D2986" s="89">
        <v>4</v>
      </c>
      <c r="E2986" s="91">
        <v>13</v>
      </c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</row>
    <row r="2987" spans="1:30" x14ac:dyDescent="0.2">
      <c r="A2987" s="89">
        <v>1394</v>
      </c>
      <c r="B2987" s="89" t="s">
        <v>69</v>
      </c>
      <c r="C2987" s="89">
        <v>2020</v>
      </c>
      <c r="D2987" s="89">
        <v>5</v>
      </c>
      <c r="E2987" s="91">
        <v>18</v>
      </c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</row>
    <row r="2988" spans="1:30" x14ac:dyDescent="0.2">
      <c r="A2988" s="89">
        <v>1395</v>
      </c>
      <c r="B2988" s="89" t="s">
        <v>369</v>
      </c>
      <c r="C2988" s="89">
        <v>2019</v>
      </c>
      <c r="D2988" s="89">
        <v>3</v>
      </c>
      <c r="E2988" s="91">
        <v>649886</v>
      </c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</row>
    <row r="2989" spans="1:30" x14ac:dyDescent="0.2">
      <c r="A2989" s="89">
        <v>1395</v>
      </c>
      <c r="B2989" s="89" t="s">
        <v>369</v>
      </c>
      <c r="C2989" s="89">
        <v>2019</v>
      </c>
      <c r="D2989" s="89">
        <v>4</v>
      </c>
      <c r="E2989" s="91">
        <v>930835</v>
      </c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</row>
    <row r="2990" spans="1:30" x14ac:dyDescent="0.2">
      <c r="A2990" s="89">
        <v>1395</v>
      </c>
      <c r="B2990" s="89" t="s">
        <v>369</v>
      </c>
      <c r="C2990" s="89">
        <v>2019</v>
      </c>
      <c r="D2990" s="89">
        <v>5</v>
      </c>
      <c r="E2990" s="91">
        <v>767152</v>
      </c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</row>
    <row r="2991" spans="1:30" x14ac:dyDescent="0.2">
      <c r="A2991" s="89">
        <v>1395</v>
      </c>
      <c r="B2991" s="89" t="s">
        <v>369</v>
      </c>
      <c r="C2991" s="89">
        <v>2019</v>
      </c>
      <c r="D2991" s="89">
        <v>6</v>
      </c>
      <c r="E2991" s="91">
        <v>865792</v>
      </c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</row>
    <row r="2992" spans="1:30" x14ac:dyDescent="0.2">
      <c r="A2992" s="89">
        <v>1395</v>
      </c>
      <c r="B2992" s="89" t="s">
        <v>369</v>
      </c>
      <c r="C2992" s="89">
        <v>2019</v>
      </c>
      <c r="D2992" s="89">
        <v>7</v>
      </c>
      <c r="E2992" s="91">
        <v>827836</v>
      </c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</row>
    <row r="2993" spans="1:30" x14ac:dyDescent="0.2">
      <c r="A2993" s="89">
        <v>1395</v>
      </c>
      <c r="B2993" s="89" t="s">
        <v>369</v>
      </c>
      <c r="C2993" s="89">
        <v>2019</v>
      </c>
      <c r="D2993" s="89">
        <v>8</v>
      </c>
      <c r="E2993" s="91">
        <v>714340</v>
      </c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</row>
    <row r="2994" spans="1:30" x14ac:dyDescent="0.2">
      <c r="A2994" s="89">
        <v>1395</v>
      </c>
      <c r="B2994" s="89" t="s">
        <v>369</v>
      </c>
      <c r="C2994" s="89">
        <v>2019</v>
      </c>
      <c r="D2994" s="89">
        <v>9</v>
      </c>
      <c r="E2994" s="91">
        <v>642201</v>
      </c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</row>
    <row r="2995" spans="1:30" x14ac:dyDescent="0.2">
      <c r="A2995" s="89">
        <v>1395</v>
      </c>
      <c r="B2995" s="89" t="s">
        <v>369</v>
      </c>
      <c r="C2995" s="89">
        <v>2019</v>
      </c>
      <c r="D2995" s="89">
        <v>10</v>
      </c>
      <c r="E2995" s="91">
        <v>706376</v>
      </c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</row>
    <row r="2996" spans="1:30" x14ac:dyDescent="0.2">
      <c r="A2996" s="89">
        <v>1395</v>
      </c>
      <c r="B2996" s="89" t="s">
        <v>369</v>
      </c>
      <c r="C2996" s="89">
        <v>2019</v>
      </c>
      <c r="D2996" s="89">
        <v>11</v>
      </c>
      <c r="E2996" s="91">
        <v>579312</v>
      </c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</row>
    <row r="2997" spans="1:30" x14ac:dyDescent="0.2">
      <c r="A2997" s="89">
        <v>1395</v>
      </c>
      <c r="B2997" s="89" t="s">
        <v>369</v>
      </c>
      <c r="C2997" s="89">
        <v>2019</v>
      </c>
      <c r="D2997" s="89">
        <v>12</v>
      </c>
      <c r="E2997" s="91">
        <v>474776</v>
      </c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</row>
    <row r="2998" spans="1:30" x14ac:dyDescent="0.2">
      <c r="A2998" s="89">
        <v>1395</v>
      </c>
      <c r="B2998" s="89" t="s">
        <v>369</v>
      </c>
      <c r="C2998" s="89">
        <v>2020</v>
      </c>
      <c r="D2998" s="89">
        <v>1</v>
      </c>
      <c r="E2998" s="91">
        <v>620207</v>
      </c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</row>
    <row r="2999" spans="1:30" x14ac:dyDescent="0.2">
      <c r="A2999" s="89">
        <v>1395</v>
      </c>
      <c r="B2999" s="89" t="s">
        <v>369</v>
      </c>
      <c r="C2999" s="89">
        <v>2020</v>
      </c>
      <c r="D2999" s="89">
        <v>2</v>
      </c>
      <c r="E2999" s="91">
        <v>519026</v>
      </c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</row>
    <row r="3000" spans="1:30" x14ac:dyDescent="0.2">
      <c r="A3000" s="89">
        <v>1395</v>
      </c>
      <c r="B3000" s="89" t="s">
        <v>369</v>
      </c>
      <c r="C3000" s="89">
        <v>2020</v>
      </c>
      <c r="D3000" s="89">
        <v>3</v>
      </c>
      <c r="E3000" s="91">
        <v>763797</v>
      </c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</row>
    <row r="3001" spans="1:30" x14ac:dyDescent="0.2">
      <c r="A3001" s="89">
        <v>1395</v>
      </c>
      <c r="B3001" s="89" t="s">
        <v>369</v>
      </c>
      <c r="C3001" s="89">
        <v>2020</v>
      </c>
      <c r="D3001" s="89">
        <v>4</v>
      </c>
      <c r="E3001" s="91">
        <v>577015</v>
      </c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</row>
    <row r="3002" spans="1:30" x14ac:dyDescent="0.2">
      <c r="A3002" s="89">
        <v>1395</v>
      </c>
      <c r="B3002" s="89" t="s">
        <v>369</v>
      </c>
      <c r="C3002" s="89">
        <v>2020</v>
      </c>
      <c r="D3002" s="89">
        <v>5</v>
      </c>
      <c r="E3002" s="91">
        <v>517041</v>
      </c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</row>
    <row r="3003" spans="1:30" x14ac:dyDescent="0.2">
      <c r="A3003" s="89">
        <v>1395</v>
      </c>
      <c r="B3003" s="89" t="s">
        <v>369</v>
      </c>
      <c r="C3003" s="89">
        <v>2020</v>
      </c>
      <c r="D3003" s="89">
        <v>6</v>
      </c>
      <c r="E3003" s="91">
        <v>33738</v>
      </c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</row>
    <row r="3004" spans="1:30" x14ac:dyDescent="0.2">
      <c r="A3004" s="89">
        <v>1396</v>
      </c>
      <c r="B3004" s="89" t="s">
        <v>81</v>
      </c>
      <c r="C3004" s="89">
        <v>2019</v>
      </c>
      <c r="D3004" s="89">
        <v>3</v>
      </c>
      <c r="E3004" s="91">
        <v>13411</v>
      </c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</row>
    <row r="3005" spans="1:30" x14ac:dyDescent="0.2">
      <c r="A3005" s="89">
        <v>1396</v>
      </c>
      <c r="B3005" s="89" t="s">
        <v>81</v>
      </c>
      <c r="C3005" s="89">
        <v>2019</v>
      </c>
      <c r="D3005" s="89">
        <v>4</v>
      </c>
      <c r="E3005" s="91">
        <v>17018</v>
      </c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</row>
    <row r="3006" spans="1:30" x14ac:dyDescent="0.2">
      <c r="A3006" s="89">
        <v>1396</v>
      </c>
      <c r="B3006" s="89" t="s">
        <v>81</v>
      </c>
      <c r="C3006" s="89">
        <v>2019</v>
      </c>
      <c r="D3006" s="89">
        <v>5</v>
      </c>
      <c r="E3006" s="91">
        <v>5969</v>
      </c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</row>
    <row r="3007" spans="1:30" x14ac:dyDescent="0.2">
      <c r="A3007" s="89">
        <v>1396</v>
      </c>
      <c r="B3007" s="89" t="s">
        <v>81</v>
      </c>
      <c r="C3007" s="89">
        <v>2019</v>
      </c>
      <c r="D3007" s="89">
        <v>6</v>
      </c>
      <c r="E3007" s="91">
        <v>139</v>
      </c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</row>
    <row r="3008" spans="1:30" x14ac:dyDescent="0.2">
      <c r="A3008" s="89">
        <v>1396</v>
      </c>
      <c r="B3008" s="89" t="s">
        <v>81</v>
      </c>
      <c r="C3008" s="89">
        <v>2019</v>
      </c>
      <c r="D3008" s="89">
        <v>7</v>
      </c>
      <c r="E3008" s="91">
        <v>165</v>
      </c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</row>
    <row r="3009" spans="1:30" x14ac:dyDescent="0.2">
      <c r="A3009" s="89">
        <v>1396</v>
      </c>
      <c r="B3009" s="89" t="s">
        <v>81</v>
      </c>
      <c r="C3009" s="89">
        <v>2019</v>
      </c>
      <c r="D3009" s="89">
        <v>8</v>
      </c>
      <c r="E3009" s="91">
        <v>45</v>
      </c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</row>
    <row r="3010" spans="1:30" x14ac:dyDescent="0.2">
      <c r="A3010" s="89">
        <v>1396</v>
      </c>
      <c r="B3010" s="89" t="s">
        <v>81</v>
      </c>
      <c r="C3010" s="89">
        <v>2019</v>
      </c>
      <c r="D3010" s="89">
        <v>9</v>
      </c>
      <c r="E3010" s="91">
        <v>83</v>
      </c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</row>
    <row r="3011" spans="1:30" x14ac:dyDescent="0.2">
      <c r="A3011" s="89">
        <v>1396</v>
      </c>
      <c r="B3011" s="89" t="s">
        <v>81</v>
      </c>
      <c r="C3011" s="89">
        <v>2019</v>
      </c>
      <c r="D3011" s="89">
        <v>10</v>
      </c>
      <c r="E3011" s="91">
        <v>63</v>
      </c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</row>
    <row r="3012" spans="1:30" x14ac:dyDescent="0.2">
      <c r="A3012" s="89">
        <v>1396</v>
      </c>
      <c r="B3012" s="89" t="s">
        <v>81</v>
      </c>
      <c r="C3012" s="89">
        <v>2019</v>
      </c>
      <c r="D3012" s="89">
        <v>11</v>
      </c>
      <c r="E3012" s="91">
        <v>89</v>
      </c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</row>
    <row r="3013" spans="1:30" x14ac:dyDescent="0.2">
      <c r="A3013" s="89">
        <v>1396</v>
      </c>
      <c r="B3013" s="89" t="s">
        <v>81</v>
      </c>
      <c r="C3013" s="89">
        <v>2019</v>
      </c>
      <c r="D3013" s="89">
        <v>12</v>
      </c>
      <c r="E3013" s="91">
        <v>48</v>
      </c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</row>
    <row r="3014" spans="1:30" x14ac:dyDescent="0.2">
      <c r="A3014" s="89">
        <v>1396</v>
      </c>
      <c r="B3014" s="89" t="s">
        <v>81</v>
      </c>
      <c r="C3014" s="89">
        <v>2020</v>
      </c>
      <c r="D3014" s="89">
        <v>1</v>
      </c>
      <c r="E3014" s="91">
        <v>96</v>
      </c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</row>
    <row r="3015" spans="1:30" x14ac:dyDescent="0.2">
      <c r="A3015" s="89">
        <v>1396</v>
      </c>
      <c r="B3015" s="89" t="s">
        <v>81</v>
      </c>
      <c r="C3015" s="89">
        <v>2020</v>
      </c>
      <c r="D3015" s="89">
        <v>2</v>
      </c>
      <c r="E3015" s="91">
        <v>57</v>
      </c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</row>
    <row r="3016" spans="1:30" x14ac:dyDescent="0.2">
      <c r="A3016" s="89">
        <v>1396</v>
      </c>
      <c r="B3016" s="89" t="s">
        <v>81</v>
      </c>
      <c r="C3016" s="89">
        <v>2020</v>
      </c>
      <c r="D3016" s="89">
        <v>3</v>
      </c>
      <c r="E3016" s="91">
        <v>60</v>
      </c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</row>
    <row r="3017" spans="1:30" x14ac:dyDescent="0.2">
      <c r="A3017" s="89">
        <v>1396</v>
      </c>
      <c r="B3017" s="89" t="s">
        <v>81</v>
      </c>
      <c r="C3017" s="89">
        <v>2020</v>
      </c>
      <c r="D3017" s="89">
        <v>4</v>
      </c>
      <c r="E3017" s="91">
        <v>100</v>
      </c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</row>
    <row r="3018" spans="1:30" x14ac:dyDescent="0.2">
      <c r="A3018" s="89">
        <v>1396</v>
      </c>
      <c r="B3018" s="89" t="s">
        <v>81</v>
      </c>
      <c r="C3018" s="89">
        <v>2020</v>
      </c>
      <c r="D3018" s="89">
        <v>5</v>
      </c>
      <c r="E3018" s="91">
        <v>6</v>
      </c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</row>
    <row r="3019" spans="1:30" x14ac:dyDescent="0.2">
      <c r="A3019" s="89">
        <v>1397</v>
      </c>
      <c r="B3019" s="89" t="s">
        <v>418</v>
      </c>
      <c r="C3019" s="89">
        <v>2019</v>
      </c>
      <c r="D3019" s="89">
        <v>3</v>
      </c>
      <c r="E3019" s="91">
        <v>36</v>
      </c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</row>
    <row r="3020" spans="1:30" x14ac:dyDescent="0.2">
      <c r="A3020" s="89">
        <v>1397</v>
      </c>
      <c r="B3020" s="89" t="s">
        <v>418</v>
      </c>
      <c r="C3020" s="89">
        <v>2019</v>
      </c>
      <c r="D3020" s="89">
        <v>4</v>
      </c>
      <c r="E3020" s="91">
        <v>21</v>
      </c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</row>
    <row r="3021" spans="1:30" x14ac:dyDescent="0.2">
      <c r="A3021" s="89">
        <v>1397</v>
      </c>
      <c r="B3021" s="89" t="s">
        <v>418</v>
      </c>
      <c r="C3021" s="89">
        <v>2019</v>
      </c>
      <c r="D3021" s="89">
        <v>5</v>
      </c>
      <c r="E3021" s="91">
        <v>34</v>
      </c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</row>
    <row r="3022" spans="1:30" x14ac:dyDescent="0.2">
      <c r="A3022" s="89">
        <v>1397</v>
      </c>
      <c r="B3022" s="89" t="s">
        <v>418</v>
      </c>
      <c r="C3022" s="89">
        <v>2019</v>
      </c>
      <c r="D3022" s="89">
        <v>6</v>
      </c>
      <c r="E3022" s="91">
        <v>30</v>
      </c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</row>
    <row r="3023" spans="1:30" x14ac:dyDescent="0.2">
      <c r="A3023" s="89">
        <v>1397</v>
      </c>
      <c r="B3023" s="89" t="s">
        <v>418</v>
      </c>
      <c r="C3023" s="89">
        <v>2019</v>
      </c>
      <c r="D3023" s="89">
        <v>7</v>
      </c>
      <c r="E3023" s="91">
        <v>28</v>
      </c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</row>
    <row r="3024" spans="1:30" x14ac:dyDescent="0.2">
      <c r="A3024" s="89">
        <v>1397</v>
      </c>
      <c r="B3024" s="89" t="s">
        <v>418</v>
      </c>
      <c r="C3024" s="89">
        <v>2019</v>
      </c>
      <c r="D3024" s="89">
        <v>8</v>
      </c>
      <c r="E3024" s="91">
        <v>6</v>
      </c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</row>
    <row r="3025" spans="1:30" x14ac:dyDescent="0.2">
      <c r="A3025" s="89">
        <v>1397</v>
      </c>
      <c r="B3025" s="89" t="s">
        <v>418</v>
      </c>
      <c r="C3025" s="89">
        <v>2019</v>
      </c>
      <c r="D3025" s="89">
        <v>9</v>
      </c>
      <c r="E3025" s="91">
        <v>21</v>
      </c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</row>
    <row r="3026" spans="1:30" x14ac:dyDescent="0.2">
      <c r="A3026" s="89">
        <v>1397</v>
      </c>
      <c r="B3026" s="89" t="s">
        <v>418</v>
      </c>
      <c r="C3026" s="89">
        <v>2019</v>
      </c>
      <c r="D3026" s="89">
        <v>10</v>
      </c>
      <c r="E3026" s="91">
        <v>24</v>
      </c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</row>
    <row r="3027" spans="1:30" x14ac:dyDescent="0.2">
      <c r="A3027" s="89">
        <v>1397</v>
      </c>
      <c r="B3027" s="89" t="s">
        <v>418</v>
      </c>
      <c r="C3027" s="89">
        <v>2019</v>
      </c>
      <c r="D3027" s="89">
        <v>11</v>
      </c>
      <c r="E3027" s="91">
        <v>24</v>
      </c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</row>
    <row r="3028" spans="1:30" x14ac:dyDescent="0.2">
      <c r="A3028" s="89">
        <v>1397</v>
      </c>
      <c r="B3028" s="89" t="s">
        <v>418</v>
      </c>
      <c r="C3028" s="89">
        <v>2019</v>
      </c>
      <c r="D3028" s="89">
        <v>12</v>
      </c>
      <c r="E3028" s="91">
        <v>18</v>
      </c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</row>
    <row r="3029" spans="1:30" x14ac:dyDescent="0.2">
      <c r="A3029" s="89">
        <v>1397</v>
      </c>
      <c r="B3029" s="89" t="s">
        <v>418</v>
      </c>
      <c r="C3029" s="89">
        <v>2020</v>
      </c>
      <c r="D3029" s="89">
        <v>1</v>
      </c>
      <c r="E3029" s="91">
        <v>12</v>
      </c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</row>
    <row r="3030" spans="1:30" x14ac:dyDescent="0.2">
      <c r="A3030" s="89">
        <v>1397</v>
      </c>
      <c r="B3030" s="89" t="s">
        <v>418</v>
      </c>
      <c r="C3030" s="89">
        <v>2020</v>
      </c>
      <c r="D3030" s="89">
        <v>2</v>
      </c>
      <c r="E3030" s="91">
        <v>15</v>
      </c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</row>
    <row r="3031" spans="1:30" x14ac:dyDescent="0.2">
      <c r="A3031" s="89">
        <v>1397</v>
      </c>
      <c r="B3031" s="89" t="s">
        <v>418</v>
      </c>
      <c r="C3031" s="89">
        <v>2020</v>
      </c>
      <c r="D3031" s="89">
        <v>3</v>
      </c>
      <c r="E3031" s="91">
        <v>9</v>
      </c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</row>
    <row r="3032" spans="1:30" x14ac:dyDescent="0.2">
      <c r="A3032" s="89">
        <v>1397</v>
      </c>
      <c r="B3032" s="89" t="s">
        <v>418</v>
      </c>
      <c r="C3032" s="89">
        <v>2020</v>
      </c>
      <c r="D3032" s="89">
        <v>4</v>
      </c>
      <c r="E3032" s="91">
        <v>18</v>
      </c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</row>
    <row r="3033" spans="1:30" x14ac:dyDescent="0.2">
      <c r="A3033" s="89">
        <v>1397</v>
      </c>
      <c r="B3033" s="89" t="s">
        <v>418</v>
      </c>
      <c r="C3033" s="89">
        <v>2020</v>
      </c>
      <c r="D3033" s="89">
        <v>5</v>
      </c>
      <c r="E3033" s="91">
        <v>9</v>
      </c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</row>
    <row r="3034" spans="1:30" x14ac:dyDescent="0.2">
      <c r="A3034" s="89">
        <v>1398</v>
      </c>
      <c r="B3034" s="89" t="s">
        <v>143</v>
      </c>
      <c r="C3034" s="89">
        <v>2020</v>
      </c>
      <c r="D3034" s="89">
        <v>1</v>
      </c>
      <c r="E3034" s="91">
        <v>1</v>
      </c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</row>
    <row r="3035" spans="1:30" x14ac:dyDescent="0.2">
      <c r="A3035" s="89">
        <v>1399</v>
      </c>
      <c r="B3035" s="89" t="s">
        <v>634</v>
      </c>
      <c r="C3035" s="89">
        <v>2019</v>
      </c>
      <c r="D3035" s="89">
        <v>3</v>
      </c>
      <c r="E3035" s="91">
        <v>3588</v>
      </c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</row>
    <row r="3036" spans="1:30" x14ac:dyDescent="0.2">
      <c r="A3036" s="89">
        <v>1399</v>
      </c>
      <c r="B3036" s="89" t="s">
        <v>634</v>
      </c>
      <c r="C3036" s="89">
        <v>2019</v>
      </c>
      <c r="D3036" s="89">
        <v>4</v>
      </c>
      <c r="E3036" s="91">
        <v>3911</v>
      </c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</row>
    <row r="3037" spans="1:30" x14ac:dyDescent="0.2">
      <c r="A3037" s="89">
        <v>1399</v>
      </c>
      <c r="B3037" s="89" t="s">
        <v>634</v>
      </c>
      <c r="C3037" s="89">
        <v>2019</v>
      </c>
      <c r="D3037" s="89">
        <v>5</v>
      </c>
      <c r="E3037" s="91">
        <v>3609</v>
      </c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</row>
    <row r="3038" spans="1:30" x14ac:dyDescent="0.2">
      <c r="A3038" s="89">
        <v>1399</v>
      </c>
      <c r="B3038" s="89" t="s">
        <v>634</v>
      </c>
      <c r="C3038" s="89">
        <v>2019</v>
      </c>
      <c r="D3038" s="89">
        <v>6</v>
      </c>
      <c r="E3038" s="91">
        <v>3132</v>
      </c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</row>
    <row r="3039" spans="1:30" x14ac:dyDescent="0.2">
      <c r="A3039" s="89">
        <v>1399</v>
      </c>
      <c r="B3039" s="89" t="s">
        <v>634</v>
      </c>
      <c r="C3039" s="89">
        <v>2019</v>
      </c>
      <c r="D3039" s="89">
        <v>7</v>
      </c>
      <c r="E3039" s="91">
        <v>3594</v>
      </c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</row>
    <row r="3040" spans="1:30" x14ac:dyDescent="0.2">
      <c r="A3040" s="89">
        <v>1399</v>
      </c>
      <c r="B3040" s="89" t="s">
        <v>634</v>
      </c>
      <c r="C3040" s="89">
        <v>2019</v>
      </c>
      <c r="D3040" s="89">
        <v>8</v>
      </c>
      <c r="E3040" s="91">
        <v>93193</v>
      </c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</row>
    <row r="3041" spans="1:30" x14ac:dyDescent="0.2">
      <c r="A3041" s="89">
        <v>1399</v>
      </c>
      <c r="B3041" s="89" t="s">
        <v>634</v>
      </c>
      <c r="C3041" s="89">
        <v>2019</v>
      </c>
      <c r="D3041" s="89">
        <v>9</v>
      </c>
      <c r="E3041" s="91">
        <v>120672</v>
      </c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</row>
    <row r="3042" spans="1:30" x14ac:dyDescent="0.2">
      <c r="A3042" s="89">
        <v>1399</v>
      </c>
      <c r="B3042" s="89" t="s">
        <v>634</v>
      </c>
      <c r="C3042" s="89">
        <v>2019</v>
      </c>
      <c r="D3042" s="89">
        <v>10</v>
      </c>
      <c r="E3042" s="91">
        <v>116798</v>
      </c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</row>
    <row r="3043" spans="1:30" x14ac:dyDescent="0.2">
      <c r="A3043" s="89">
        <v>1399</v>
      </c>
      <c r="B3043" s="89" t="s">
        <v>634</v>
      </c>
      <c r="C3043" s="89">
        <v>2019</v>
      </c>
      <c r="D3043" s="89">
        <v>11</v>
      </c>
      <c r="E3043" s="91">
        <v>109104</v>
      </c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</row>
    <row r="3044" spans="1:30" x14ac:dyDescent="0.2">
      <c r="A3044" s="89">
        <v>1399</v>
      </c>
      <c r="B3044" s="89" t="s">
        <v>634</v>
      </c>
      <c r="C3044" s="89">
        <v>2019</v>
      </c>
      <c r="D3044" s="89">
        <v>12</v>
      </c>
      <c r="E3044" s="91">
        <v>86676</v>
      </c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</row>
    <row r="3045" spans="1:30" x14ac:dyDescent="0.2">
      <c r="A3045" s="89">
        <v>1399</v>
      </c>
      <c r="B3045" s="89" t="s">
        <v>634</v>
      </c>
      <c r="C3045" s="89">
        <v>2020</v>
      </c>
      <c r="D3045" s="89">
        <v>1</v>
      </c>
      <c r="E3045" s="91">
        <v>171507</v>
      </c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</row>
    <row r="3046" spans="1:30" x14ac:dyDescent="0.2">
      <c r="A3046" s="89">
        <v>1399</v>
      </c>
      <c r="B3046" s="89" t="s">
        <v>634</v>
      </c>
      <c r="C3046" s="89">
        <v>2020</v>
      </c>
      <c r="D3046" s="89">
        <v>2</v>
      </c>
      <c r="E3046" s="91">
        <v>117425</v>
      </c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</row>
    <row r="3047" spans="1:30" x14ac:dyDescent="0.2">
      <c r="A3047" s="89">
        <v>1399</v>
      </c>
      <c r="B3047" s="89" t="s">
        <v>634</v>
      </c>
      <c r="C3047" s="89">
        <v>2020</v>
      </c>
      <c r="D3047" s="89">
        <v>3</v>
      </c>
      <c r="E3047" s="91">
        <v>83855</v>
      </c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</row>
    <row r="3048" spans="1:30" x14ac:dyDescent="0.2">
      <c r="A3048" s="89">
        <v>1399</v>
      </c>
      <c r="B3048" s="89" t="s">
        <v>634</v>
      </c>
      <c r="C3048" s="89">
        <v>2020</v>
      </c>
      <c r="D3048" s="89">
        <v>4</v>
      </c>
      <c r="E3048" s="91">
        <v>53307</v>
      </c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</row>
    <row r="3049" spans="1:30" x14ac:dyDescent="0.2">
      <c r="A3049" s="89">
        <v>1399</v>
      </c>
      <c r="B3049" s="89" t="s">
        <v>634</v>
      </c>
      <c r="C3049" s="89">
        <v>2020</v>
      </c>
      <c r="D3049" s="89">
        <v>5</v>
      </c>
      <c r="E3049" s="91">
        <v>71243</v>
      </c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</row>
    <row r="3050" spans="1:30" x14ac:dyDescent="0.2">
      <c r="A3050" s="89">
        <v>1399</v>
      </c>
      <c r="B3050" s="89" t="s">
        <v>634</v>
      </c>
      <c r="C3050" s="89">
        <v>2020</v>
      </c>
      <c r="D3050" s="89">
        <v>6</v>
      </c>
      <c r="E3050" s="91">
        <v>8552</v>
      </c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</row>
    <row r="3051" spans="1:30" x14ac:dyDescent="0.2">
      <c r="A3051" s="89">
        <v>1400</v>
      </c>
      <c r="B3051" s="89" t="s">
        <v>729</v>
      </c>
      <c r="C3051" s="89">
        <v>2019</v>
      </c>
      <c r="D3051" s="89">
        <v>5</v>
      </c>
      <c r="E3051" s="91">
        <v>3</v>
      </c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</row>
    <row r="3052" spans="1:30" x14ac:dyDescent="0.2">
      <c r="A3052" s="89">
        <v>1400</v>
      </c>
      <c r="B3052" s="89" t="s">
        <v>729</v>
      </c>
      <c r="C3052" s="89">
        <v>2019</v>
      </c>
      <c r="D3052" s="89">
        <v>6</v>
      </c>
      <c r="E3052" s="91">
        <v>2</v>
      </c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</row>
    <row r="3053" spans="1:30" x14ac:dyDescent="0.2">
      <c r="A3053" s="89">
        <v>1400</v>
      </c>
      <c r="B3053" s="89" t="s">
        <v>729</v>
      </c>
      <c r="C3053" s="89">
        <v>2019</v>
      </c>
      <c r="D3053" s="89">
        <v>8</v>
      </c>
      <c r="E3053" s="91">
        <v>1</v>
      </c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</row>
    <row r="3054" spans="1:30" x14ac:dyDescent="0.2">
      <c r="A3054" s="89">
        <v>1400</v>
      </c>
      <c r="B3054" s="89" t="s">
        <v>729</v>
      </c>
      <c r="C3054" s="89">
        <v>2019</v>
      </c>
      <c r="D3054" s="89">
        <v>9</v>
      </c>
      <c r="E3054" s="91">
        <v>1</v>
      </c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</row>
    <row r="3055" spans="1:30" x14ac:dyDescent="0.2">
      <c r="A3055" s="89">
        <v>1400</v>
      </c>
      <c r="B3055" s="89" t="s">
        <v>729</v>
      </c>
      <c r="C3055" s="89">
        <v>2019</v>
      </c>
      <c r="D3055" s="89">
        <v>10</v>
      </c>
      <c r="E3055" s="91">
        <v>2</v>
      </c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</row>
    <row r="3056" spans="1:30" x14ac:dyDescent="0.2">
      <c r="A3056" s="89">
        <v>1400</v>
      </c>
      <c r="B3056" s="89" t="s">
        <v>729</v>
      </c>
      <c r="C3056" s="89">
        <v>2019</v>
      </c>
      <c r="D3056" s="89">
        <v>11</v>
      </c>
      <c r="E3056" s="91">
        <v>1</v>
      </c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</row>
    <row r="3057" spans="1:30" x14ac:dyDescent="0.2">
      <c r="A3057" s="89">
        <v>1400</v>
      </c>
      <c r="B3057" s="89" t="s">
        <v>729</v>
      </c>
      <c r="C3057" s="89">
        <v>2020</v>
      </c>
      <c r="D3057" s="89">
        <v>3</v>
      </c>
      <c r="E3057" s="91">
        <v>2</v>
      </c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</row>
    <row r="3058" spans="1:30" x14ac:dyDescent="0.2">
      <c r="A3058" s="89">
        <v>1400</v>
      </c>
      <c r="B3058" s="89" t="s">
        <v>729</v>
      </c>
      <c r="C3058" s="89">
        <v>2020</v>
      </c>
      <c r="D3058" s="89">
        <v>4</v>
      </c>
      <c r="E3058" s="91">
        <v>3</v>
      </c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</row>
    <row r="3059" spans="1:30" x14ac:dyDescent="0.2">
      <c r="A3059" s="89">
        <v>1400</v>
      </c>
      <c r="B3059" s="89" t="s">
        <v>729</v>
      </c>
      <c r="C3059" s="89">
        <v>2020</v>
      </c>
      <c r="D3059" s="89">
        <v>5</v>
      </c>
      <c r="E3059" s="91">
        <v>2</v>
      </c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</row>
    <row r="3060" spans="1:30" x14ac:dyDescent="0.2">
      <c r="A3060" s="89">
        <v>1401</v>
      </c>
      <c r="B3060" s="89" t="s">
        <v>52</v>
      </c>
      <c r="C3060" s="89">
        <v>2019</v>
      </c>
      <c r="D3060" s="89">
        <v>3</v>
      </c>
      <c r="E3060" s="91">
        <v>13006645</v>
      </c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</row>
    <row r="3061" spans="1:30" x14ac:dyDescent="0.2">
      <c r="A3061" s="89">
        <v>1401</v>
      </c>
      <c r="B3061" s="89" t="s">
        <v>52</v>
      </c>
      <c r="C3061" s="89">
        <v>2019</v>
      </c>
      <c r="D3061" s="89">
        <v>4</v>
      </c>
      <c r="E3061" s="91">
        <v>13643101</v>
      </c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</row>
    <row r="3062" spans="1:30" x14ac:dyDescent="0.2">
      <c r="A3062" s="89">
        <v>1401</v>
      </c>
      <c r="B3062" s="89" t="s">
        <v>52</v>
      </c>
      <c r="C3062" s="89">
        <v>2019</v>
      </c>
      <c r="D3062" s="89">
        <v>5</v>
      </c>
      <c r="E3062" s="91">
        <v>14112372</v>
      </c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</row>
    <row r="3063" spans="1:30" x14ac:dyDescent="0.2">
      <c r="A3063" s="89">
        <v>1401</v>
      </c>
      <c r="B3063" s="89" t="s">
        <v>52</v>
      </c>
      <c r="C3063" s="89">
        <v>2019</v>
      </c>
      <c r="D3063" s="89">
        <v>6</v>
      </c>
      <c r="E3063" s="91">
        <v>12683250</v>
      </c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</row>
    <row r="3064" spans="1:30" x14ac:dyDescent="0.2">
      <c r="A3064" s="89">
        <v>1401</v>
      </c>
      <c r="B3064" s="89" t="s">
        <v>52</v>
      </c>
      <c r="C3064" s="89">
        <v>2019</v>
      </c>
      <c r="D3064" s="89">
        <v>7</v>
      </c>
      <c r="E3064" s="91">
        <v>13692064</v>
      </c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</row>
    <row r="3065" spans="1:30" x14ac:dyDescent="0.2">
      <c r="A3065" s="89">
        <v>1401</v>
      </c>
      <c r="B3065" s="89" t="s">
        <v>52</v>
      </c>
      <c r="C3065" s="89">
        <v>2019</v>
      </c>
      <c r="D3065" s="89">
        <v>8</v>
      </c>
      <c r="E3065" s="91">
        <v>11356489</v>
      </c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</row>
    <row r="3066" spans="1:30" x14ac:dyDescent="0.2">
      <c r="A3066" s="89">
        <v>1401</v>
      </c>
      <c r="B3066" s="89" t="s">
        <v>52</v>
      </c>
      <c r="C3066" s="89">
        <v>2019</v>
      </c>
      <c r="D3066" s="89">
        <v>9</v>
      </c>
      <c r="E3066" s="91">
        <v>13642568</v>
      </c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</row>
    <row r="3067" spans="1:30" x14ac:dyDescent="0.2">
      <c r="A3067" s="89">
        <v>1401</v>
      </c>
      <c r="B3067" s="89" t="s">
        <v>52</v>
      </c>
      <c r="C3067" s="89">
        <v>2019</v>
      </c>
      <c r="D3067" s="89">
        <v>10</v>
      </c>
      <c r="E3067" s="91">
        <v>12090861</v>
      </c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</row>
    <row r="3068" spans="1:30" x14ac:dyDescent="0.2">
      <c r="A3068" s="89">
        <v>1401</v>
      </c>
      <c r="B3068" s="89" t="s">
        <v>52</v>
      </c>
      <c r="C3068" s="89">
        <v>2019</v>
      </c>
      <c r="D3068" s="89">
        <v>11</v>
      </c>
      <c r="E3068" s="91">
        <v>15385277</v>
      </c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</row>
    <row r="3069" spans="1:30" x14ac:dyDescent="0.2">
      <c r="A3069" s="89">
        <v>1401</v>
      </c>
      <c r="B3069" s="89" t="s">
        <v>52</v>
      </c>
      <c r="C3069" s="89">
        <v>2019</v>
      </c>
      <c r="D3069" s="89">
        <v>12</v>
      </c>
      <c r="E3069" s="91">
        <v>13450954</v>
      </c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</row>
    <row r="3070" spans="1:30" x14ac:dyDescent="0.2">
      <c r="A3070" s="89">
        <v>1401</v>
      </c>
      <c r="B3070" s="89" t="s">
        <v>52</v>
      </c>
      <c r="C3070" s="89">
        <v>2020</v>
      </c>
      <c r="D3070" s="89">
        <v>1</v>
      </c>
      <c r="E3070" s="91">
        <v>12450014</v>
      </c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</row>
    <row r="3071" spans="1:30" x14ac:dyDescent="0.2">
      <c r="A3071" s="89">
        <v>1401</v>
      </c>
      <c r="B3071" s="89" t="s">
        <v>52</v>
      </c>
      <c r="C3071" s="89">
        <v>2020</v>
      </c>
      <c r="D3071" s="89">
        <v>2</v>
      </c>
      <c r="E3071" s="91">
        <v>10463054</v>
      </c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</row>
    <row r="3072" spans="1:30" x14ac:dyDescent="0.2">
      <c r="A3072" s="89">
        <v>1401</v>
      </c>
      <c r="B3072" s="89" t="s">
        <v>52</v>
      </c>
      <c r="C3072" s="89">
        <v>2020</v>
      </c>
      <c r="D3072" s="89">
        <v>3</v>
      </c>
      <c r="E3072" s="91">
        <v>11164168</v>
      </c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</row>
    <row r="3073" spans="1:30" x14ac:dyDescent="0.2">
      <c r="A3073" s="89">
        <v>1401</v>
      </c>
      <c r="B3073" s="89" t="s">
        <v>52</v>
      </c>
      <c r="C3073" s="89">
        <v>2020</v>
      </c>
      <c r="D3073" s="89">
        <v>4</v>
      </c>
      <c r="E3073" s="91">
        <v>15197180</v>
      </c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</row>
    <row r="3074" spans="1:30" x14ac:dyDescent="0.2">
      <c r="A3074" s="89">
        <v>1401</v>
      </c>
      <c r="B3074" s="89" t="s">
        <v>52</v>
      </c>
      <c r="C3074" s="89">
        <v>2020</v>
      </c>
      <c r="D3074" s="89">
        <v>5</v>
      </c>
      <c r="E3074" s="91">
        <v>16883536</v>
      </c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</row>
    <row r="3075" spans="1:30" x14ac:dyDescent="0.2">
      <c r="A3075" s="89">
        <v>1401</v>
      </c>
      <c r="B3075" s="89" t="s">
        <v>52</v>
      </c>
      <c r="C3075" s="89">
        <v>2020</v>
      </c>
      <c r="D3075" s="89">
        <v>6</v>
      </c>
      <c r="E3075" s="91">
        <v>944138</v>
      </c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</row>
    <row r="3076" spans="1:30" x14ac:dyDescent="0.2">
      <c r="A3076" s="89">
        <v>1402</v>
      </c>
      <c r="B3076" s="89" t="s">
        <v>177</v>
      </c>
      <c r="C3076" s="89">
        <v>2019</v>
      </c>
      <c r="D3076" s="89">
        <v>3</v>
      </c>
      <c r="E3076" s="91">
        <v>6502</v>
      </c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</row>
    <row r="3077" spans="1:30" x14ac:dyDescent="0.2">
      <c r="A3077" s="89">
        <v>1402</v>
      </c>
      <c r="B3077" s="89" t="s">
        <v>177</v>
      </c>
      <c r="C3077" s="89">
        <v>2019</v>
      </c>
      <c r="D3077" s="89">
        <v>4</v>
      </c>
      <c r="E3077" s="91">
        <v>5002</v>
      </c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</row>
    <row r="3078" spans="1:30" x14ac:dyDescent="0.2">
      <c r="A3078" s="89">
        <v>1402</v>
      </c>
      <c r="B3078" s="89" t="s">
        <v>177</v>
      </c>
      <c r="C3078" s="89">
        <v>2019</v>
      </c>
      <c r="D3078" s="89">
        <v>5</v>
      </c>
      <c r="E3078" s="91">
        <v>4209</v>
      </c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</row>
    <row r="3079" spans="1:30" x14ac:dyDescent="0.2">
      <c r="A3079" s="89">
        <v>1402</v>
      </c>
      <c r="B3079" s="89" t="s">
        <v>177</v>
      </c>
      <c r="C3079" s="89">
        <v>2019</v>
      </c>
      <c r="D3079" s="89">
        <v>6</v>
      </c>
      <c r="E3079" s="91">
        <v>4753</v>
      </c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</row>
    <row r="3080" spans="1:30" x14ac:dyDescent="0.2">
      <c r="A3080" s="89">
        <v>1402</v>
      </c>
      <c r="B3080" s="89" t="s">
        <v>177</v>
      </c>
      <c r="C3080" s="89">
        <v>2019</v>
      </c>
      <c r="D3080" s="89">
        <v>7</v>
      </c>
      <c r="E3080" s="91">
        <v>2516</v>
      </c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</row>
    <row r="3081" spans="1:30" x14ac:dyDescent="0.2">
      <c r="A3081" s="89">
        <v>1402</v>
      </c>
      <c r="B3081" s="89" t="s">
        <v>177</v>
      </c>
      <c r="C3081" s="89">
        <v>2019</v>
      </c>
      <c r="D3081" s="89">
        <v>8</v>
      </c>
      <c r="E3081" s="91">
        <v>2486</v>
      </c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</row>
    <row r="3082" spans="1:30" x14ac:dyDescent="0.2">
      <c r="A3082" s="89">
        <v>1402</v>
      </c>
      <c r="B3082" s="89" t="s">
        <v>177</v>
      </c>
      <c r="C3082" s="89">
        <v>2019</v>
      </c>
      <c r="D3082" s="89">
        <v>9</v>
      </c>
      <c r="E3082" s="91">
        <v>2607</v>
      </c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</row>
    <row r="3083" spans="1:30" x14ac:dyDescent="0.2">
      <c r="A3083" s="89">
        <v>1402</v>
      </c>
      <c r="B3083" s="89" t="s">
        <v>177</v>
      </c>
      <c r="C3083" s="89">
        <v>2019</v>
      </c>
      <c r="D3083" s="89">
        <v>10</v>
      </c>
      <c r="E3083" s="91">
        <v>2581</v>
      </c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</row>
    <row r="3084" spans="1:30" x14ac:dyDescent="0.2">
      <c r="A3084" s="89">
        <v>1402</v>
      </c>
      <c r="B3084" s="89" t="s">
        <v>177</v>
      </c>
      <c r="C3084" s="89">
        <v>2019</v>
      </c>
      <c r="D3084" s="89">
        <v>11</v>
      </c>
      <c r="E3084" s="91">
        <v>7512</v>
      </c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</row>
    <row r="3085" spans="1:30" x14ac:dyDescent="0.2">
      <c r="A3085" s="89">
        <v>1402</v>
      </c>
      <c r="B3085" s="89" t="s">
        <v>177</v>
      </c>
      <c r="C3085" s="89">
        <v>2019</v>
      </c>
      <c r="D3085" s="89">
        <v>12</v>
      </c>
      <c r="E3085" s="91">
        <v>12205</v>
      </c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</row>
    <row r="3086" spans="1:30" x14ac:dyDescent="0.2">
      <c r="A3086" s="89">
        <v>1402</v>
      </c>
      <c r="B3086" s="89" t="s">
        <v>177</v>
      </c>
      <c r="C3086" s="89">
        <v>2020</v>
      </c>
      <c r="D3086" s="89">
        <v>1</v>
      </c>
      <c r="E3086" s="91">
        <v>2097</v>
      </c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</row>
    <row r="3087" spans="1:30" x14ac:dyDescent="0.2">
      <c r="A3087" s="89">
        <v>1402</v>
      </c>
      <c r="B3087" s="89" t="s">
        <v>177</v>
      </c>
      <c r="C3087" s="89">
        <v>2020</v>
      </c>
      <c r="D3087" s="89">
        <v>2</v>
      </c>
      <c r="E3087" s="91">
        <v>1908</v>
      </c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</row>
    <row r="3088" spans="1:30" x14ac:dyDescent="0.2">
      <c r="A3088" s="89">
        <v>1402</v>
      </c>
      <c r="B3088" s="89" t="s">
        <v>177</v>
      </c>
      <c r="C3088" s="89">
        <v>2020</v>
      </c>
      <c r="D3088" s="89">
        <v>3</v>
      </c>
      <c r="E3088" s="91">
        <v>1429</v>
      </c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</row>
    <row r="3089" spans="1:30" x14ac:dyDescent="0.2">
      <c r="A3089" s="89">
        <v>1402</v>
      </c>
      <c r="B3089" s="89" t="s">
        <v>177</v>
      </c>
      <c r="C3089" s="89">
        <v>2020</v>
      </c>
      <c r="D3089" s="89">
        <v>4</v>
      </c>
      <c r="E3089" s="91">
        <v>2849</v>
      </c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</row>
    <row r="3090" spans="1:30" x14ac:dyDescent="0.2">
      <c r="A3090" s="89">
        <v>1402</v>
      </c>
      <c r="B3090" s="89" t="s">
        <v>177</v>
      </c>
      <c r="C3090" s="89">
        <v>2020</v>
      </c>
      <c r="D3090" s="89">
        <v>5</v>
      </c>
      <c r="E3090" s="91">
        <v>5659</v>
      </c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</row>
    <row r="3091" spans="1:30" x14ac:dyDescent="0.2">
      <c r="A3091" s="89">
        <v>1402</v>
      </c>
      <c r="B3091" s="89" t="s">
        <v>177</v>
      </c>
      <c r="C3091" s="89">
        <v>2020</v>
      </c>
      <c r="D3091" s="89">
        <v>6</v>
      </c>
      <c r="E3091" s="91">
        <v>356</v>
      </c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</row>
    <row r="3092" spans="1:30" x14ac:dyDescent="0.2">
      <c r="A3092" s="89">
        <v>1403</v>
      </c>
      <c r="B3092" s="89" t="s">
        <v>730</v>
      </c>
      <c r="C3092" s="89">
        <v>2019</v>
      </c>
      <c r="D3092" s="89">
        <v>3</v>
      </c>
      <c r="E3092" s="91">
        <v>5</v>
      </c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</row>
    <row r="3093" spans="1:30" x14ac:dyDescent="0.2">
      <c r="A3093" s="89">
        <v>1403</v>
      </c>
      <c r="B3093" s="89" t="s">
        <v>730</v>
      </c>
      <c r="C3093" s="89">
        <v>2019</v>
      </c>
      <c r="D3093" s="89">
        <v>4</v>
      </c>
      <c r="E3093" s="91">
        <v>3</v>
      </c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</row>
    <row r="3094" spans="1:30" x14ac:dyDescent="0.2">
      <c r="A3094" s="89">
        <v>1403</v>
      </c>
      <c r="B3094" s="89" t="s">
        <v>730</v>
      </c>
      <c r="C3094" s="89">
        <v>2019</v>
      </c>
      <c r="D3094" s="89">
        <v>5</v>
      </c>
      <c r="E3094" s="91">
        <v>1</v>
      </c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</row>
    <row r="3095" spans="1:30" x14ac:dyDescent="0.2">
      <c r="A3095" s="89">
        <v>1403</v>
      </c>
      <c r="B3095" s="89" t="s">
        <v>730</v>
      </c>
      <c r="C3095" s="89">
        <v>2019</v>
      </c>
      <c r="D3095" s="89">
        <v>6</v>
      </c>
      <c r="E3095" s="91">
        <v>2</v>
      </c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</row>
    <row r="3096" spans="1:30" x14ac:dyDescent="0.2">
      <c r="A3096" s="89">
        <v>1403</v>
      </c>
      <c r="B3096" s="89" t="s">
        <v>730</v>
      </c>
      <c r="C3096" s="89">
        <v>2019</v>
      </c>
      <c r="D3096" s="89">
        <v>9</v>
      </c>
      <c r="E3096" s="91">
        <v>2</v>
      </c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</row>
    <row r="3097" spans="1:30" x14ac:dyDescent="0.2">
      <c r="A3097" s="89">
        <v>1403</v>
      </c>
      <c r="B3097" s="89" t="s">
        <v>730</v>
      </c>
      <c r="C3097" s="89">
        <v>2020</v>
      </c>
      <c r="D3097" s="89">
        <v>3</v>
      </c>
      <c r="E3097" s="91">
        <v>1</v>
      </c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</row>
    <row r="3098" spans="1:30" x14ac:dyDescent="0.2">
      <c r="A3098" s="89">
        <v>1403</v>
      </c>
      <c r="B3098" s="89" t="s">
        <v>730</v>
      </c>
      <c r="C3098" s="89">
        <v>2020</v>
      </c>
      <c r="D3098" s="89">
        <v>5</v>
      </c>
      <c r="E3098" s="91">
        <v>1</v>
      </c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</row>
    <row r="3099" spans="1:30" x14ac:dyDescent="0.2">
      <c r="A3099" s="89">
        <v>1407</v>
      </c>
      <c r="B3099" s="89" t="s">
        <v>731</v>
      </c>
      <c r="C3099" s="89">
        <v>2019</v>
      </c>
      <c r="D3099" s="89">
        <v>3</v>
      </c>
      <c r="E3099" s="91">
        <v>11385587</v>
      </c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</row>
    <row r="3100" spans="1:30" x14ac:dyDescent="0.2">
      <c r="A3100" s="89">
        <v>1407</v>
      </c>
      <c r="B3100" s="89" t="s">
        <v>731</v>
      </c>
      <c r="C3100" s="89">
        <v>2019</v>
      </c>
      <c r="D3100" s="89">
        <v>4</v>
      </c>
      <c r="E3100" s="91">
        <v>11889663</v>
      </c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</row>
    <row r="3101" spans="1:30" x14ac:dyDescent="0.2">
      <c r="A3101" s="89">
        <v>1407</v>
      </c>
      <c r="B3101" s="89" t="s">
        <v>731</v>
      </c>
      <c r="C3101" s="89">
        <v>2019</v>
      </c>
      <c r="D3101" s="89">
        <v>5</v>
      </c>
      <c r="E3101" s="91">
        <v>10250776</v>
      </c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</row>
    <row r="3102" spans="1:30" x14ac:dyDescent="0.2">
      <c r="A3102" s="89">
        <v>1407</v>
      </c>
      <c r="B3102" s="89" t="s">
        <v>731</v>
      </c>
      <c r="C3102" s="89">
        <v>2019</v>
      </c>
      <c r="D3102" s="89">
        <v>6</v>
      </c>
      <c r="E3102" s="91">
        <v>12069</v>
      </c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</row>
    <row r="3103" spans="1:30" x14ac:dyDescent="0.2">
      <c r="A3103" s="89">
        <v>1407</v>
      </c>
      <c r="B3103" s="89" t="s">
        <v>731</v>
      </c>
      <c r="C3103" s="89">
        <v>2019</v>
      </c>
      <c r="D3103" s="89">
        <v>7</v>
      </c>
      <c r="E3103" s="91">
        <v>1980</v>
      </c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</row>
    <row r="3104" spans="1:30" x14ac:dyDescent="0.2">
      <c r="A3104" s="89">
        <v>1407</v>
      </c>
      <c r="B3104" s="89" t="s">
        <v>731</v>
      </c>
      <c r="C3104" s="89">
        <v>2019</v>
      </c>
      <c r="D3104" s="89">
        <v>8</v>
      </c>
      <c r="E3104" s="91">
        <v>499</v>
      </c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</row>
    <row r="3105" spans="1:30" x14ac:dyDescent="0.2">
      <c r="A3105" s="89">
        <v>1407</v>
      </c>
      <c r="B3105" s="89" t="s">
        <v>731</v>
      </c>
      <c r="C3105" s="89">
        <v>2019</v>
      </c>
      <c r="D3105" s="89">
        <v>9</v>
      </c>
      <c r="E3105" s="91">
        <v>223</v>
      </c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</row>
    <row r="3106" spans="1:30" x14ac:dyDescent="0.2">
      <c r="A3106" s="89">
        <v>1407</v>
      </c>
      <c r="B3106" s="89" t="s">
        <v>731</v>
      </c>
      <c r="C3106" s="89">
        <v>2019</v>
      </c>
      <c r="D3106" s="89">
        <v>10</v>
      </c>
      <c r="E3106" s="91">
        <v>113</v>
      </c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</row>
    <row r="3107" spans="1:30" x14ac:dyDescent="0.2">
      <c r="A3107" s="89">
        <v>1407</v>
      </c>
      <c r="B3107" s="89" t="s">
        <v>731</v>
      </c>
      <c r="C3107" s="89">
        <v>2019</v>
      </c>
      <c r="D3107" s="89">
        <v>11</v>
      </c>
      <c r="E3107" s="91">
        <v>89</v>
      </c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</row>
    <row r="3108" spans="1:30" x14ac:dyDescent="0.2">
      <c r="A3108" s="89">
        <v>1407</v>
      </c>
      <c r="B3108" s="89" t="s">
        <v>731</v>
      </c>
      <c r="C3108" s="89">
        <v>2019</v>
      </c>
      <c r="D3108" s="89">
        <v>12</v>
      </c>
      <c r="E3108" s="91">
        <v>67</v>
      </c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</row>
    <row r="3109" spans="1:30" x14ac:dyDescent="0.2">
      <c r="A3109" s="89">
        <v>1407</v>
      </c>
      <c r="B3109" s="89" t="s">
        <v>731</v>
      </c>
      <c r="C3109" s="89">
        <v>2020</v>
      </c>
      <c r="D3109" s="89">
        <v>1</v>
      </c>
      <c r="E3109" s="91">
        <v>61</v>
      </c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</row>
    <row r="3110" spans="1:30" x14ac:dyDescent="0.2">
      <c r="A3110" s="89">
        <v>1407</v>
      </c>
      <c r="B3110" s="89" t="s">
        <v>731</v>
      </c>
      <c r="C3110" s="89">
        <v>2020</v>
      </c>
      <c r="D3110" s="89">
        <v>2</v>
      </c>
      <c r="E3110" s="91">
        <v>76</v>
      </c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</row>
    <row r="3111" spans="1:30" x14ac:dyDescent="0.2">
      <c r="A3111" s="89">
        <v>1407</v>
      </c>
      <c r="B3111" s="89" t="s">
        <v>731</v>
      </c>
      <c r="C3111" s="89">
        <v>2020</v>
      </c>
      <c r="D3111" s="89">
        <v>3</v>
      </c>
      <c r="E3111" s="91">
        <v>54</v>
      </c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</row>
    <row r="3112" spans="1:30" x14ac:dyDescent="0.2">
      <c r="A3112" s="89">
        <v>1407</v>
      </c>
      <c r="B3112" s="89" t="s">
        <v>731</v>
      </c>
      <c r="C3112" s="89">
        <v>2020</v>
      </c>
      <c r="D3112" s="89">
        <v>4</v>
      </c>
      <c r="E3112" s="91">
        <v>47</v>
      </c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</row>
    <row r="3113" spans="1:30" x14ac:dyDescent="0.2">
      <c r="A3113" s="89">
        <v>1407</v>
      </c>
      <c r="B3113" s="89" t="s">
        <v>731</v>
      </c>
      <c r="C3113" s="89">
        <v>2020</v>
      </c>
      <c r="D3113" s="89">
        <v>5</v>
      </c>
      <c r="E3113" s="91">
        <v>26</v>
      </c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</row>
    <row r="3114" spans="1:30" x14ac:dyDescent="0.2">
      <c r="A3114" s="89">
        <v>1407</v>
      </c>
      <c r="B3114" s="89" t="s">
        <v>731</v>
      </c>
      <c r="C3114" s="89">
        <v>2020</v>
      </c>
      <c r="D3114" s="89">
        <v>6</v>
      </c>
      <c r="E3114" s="91">
        <v>3</v>
      </c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</row>
    <row r="3115" spans="1:30" x14ac:dyDescent="0.2">
      <c r="A3115" s="89">
        <v>1408</v>
      </c>
      <c r="B3115" s="89" t="s">
        <v>671</v>
      </c>
      <c r="C3115" s="89">
        <v>2019</v>
      </c>
      <c r="D3115" s="89">
        <v>3</v>
      </c>
      <c r="E3115" s="91">
        <v>14871647</v>
      </c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</row>
    <row r="3116" spans="1:30" x14ac:dyDescent="0.2">
      <c r="A3116" s="89">
        <v>1408</v>
      </c>
      <c r="B3116" s="89" t="s">
        <v>671</v>
      </c>
      <c r="C3116" s="89">
        <v>2019</v>
      </c>
      <c r="D3116" s="89">
        <v>4</v>
      </c>
      <c r="E3116" s="91">
        <v>12800040</v>
      </c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</row>
    <row r="3117" spans="1:30" x14ac:dyDescent="0.2">
      <c r="A3117" s="89">
        <v>1408</v>
      </c>
      <c r="B3117" s="89" t="s">
        <v>671</v>
      </c>
      <c r="C3117" s="89">
        <v>2019</v>
      </c>
      <c r="D3117" s="89">
        <v>5</v>
      </c>
      <c r="E3117" s="91">
        <v>13046522</v>
      </c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</row>
    <row r="3118" spans="1:30" x14ac:dyDescent="0.2">
      <c r="A3118" s="89">
        <v>1408</v>
      </c>
      <c r="B3118" s="89" t="s">
        <v>671</v>
      </c>
      <c r="C3118" s="89">
        <v>2019</v>
      </c>
      <c r="D3118" s="89">
        <v>6</v>
      </c>
      <c r="E3118" s="91">
        <v>10814990</v>
      </c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</row>
    <row r="3119" spans="1:30" x14ac:dyDescent="0.2">
      <c r="A3119" s="89">
        <v>1408</v>
      </c>
      <c r="B3119" s="89" t="s">
        <v>671</v>
      </c>
      <c r="C3119" s="89">
        <v>2019</v>
      </c>
      <c r="D3119" s="89">
        <v>7</v>
      </c>
      <c r="E3119" s="91">
        <v>2931</v>
      </c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</row>
    <row r="3120" spans="1:30" x14ac:dyDescent="0.2">
      <c r="A3120" s="89">
        <v>1408</v>
      </c>
      <c r="B3120" s="89" t="s">
        <v>671</v>
      </c>
      <c r="C3120" s="89">
        <v>2019</v>
      </c>
      <c r="D3120" s="89">
        <v>8</v>
      </c>
      <c r="E3120" s="91">
        <v>431</v>
      </c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</row>
    <row r="3121" spans="1:30" x14ac:dyDescent="0.2">
      <c r="A3121" s="89">
        <v>1408</v>
      </c>
      <c r="B3121" s="89" t="s">
        <v>671</v>
      </c>
      <c r="C3121" s="89">
        <v>2019</v>
      </c>
      <c r="D3121" s="89">
        <v>9</v>
      </c>
      <c r="E3121" s="91">
        <v>161</v>
      </c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</row>
    <row r="3122" spans="1:30" x14ac:dyDescent="0.2">
      <c r="A3122" s="89">
        <v>1408</v>
      </c>
      <c r="B3122" s="89" t="s">
        <v>671</v>
      </c>
      <c r="C3122" s="89">
        <v>2019</v>
      </c>
      <c r="D3122" s="89">
        <v>10</v>
      </c>
      <c r="E3122" s="91">
        <v>96</v>
      </c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</row>
    <row r="3123" spans="1:30" x14ac:dyDescent="0.2">
      <c r="A3123" s="89">
        <v>1408</v>
      </c>
      <c r="B3123" s="89" t="s">
        <v>671</v>
      </c>
      <c r="C3123" s="89">
        <v>2019</v>
      </c>
      <c r="D3123" s="89">
        <v>11</v>
      </c>
      <c r="E3123" s="91">
        <v>67</v>
      </c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</row>
    <row r="3124" spans="1:30" x14ac:dyDescent="0.2">
      <c r="A3124" s="89">
        <v>1408</v>
      </c>
      <c r="B3124" s="89" t="s">
        <v>671</v>
      </c>
      <c r="C3124" s="89">
        <v>2019</v>
      </c>
      <c r="D3124" s="89">
        <v>12</v>
      </c>
      <c r="E3124" s="91">
        <v>28</v>
      </c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</row>
    <row r="3125" spans="1:30" x14ac:dyDescent="0.2">
      <c r="A3125" s="89">
        <v>1408</v>
      </c>
      <c r="B3125" s="89" t="s">
        <v>671</v>
      </c>
      <c r="C3125" s="89">
        <v>2020</v>
      </c>
      <c r="D3125" s="89">
        <v>1</v>
      </c>
      <c r="E3125" s="91">
        <v>28</v>
      </c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</row>
    <row r="3126" spans="1:30" x14ac:dyDescent="0.2">
      <c r="A3126" s="89">
        <v>1408</v>
      </c>
      <c r="B3126" s="89" t="s">
        <v>671</v>
      </c>
      <c r="C3126" s="89">
        <v>2020</v>
      </c>
      <c r="D3126" s="89">
        <v>2</v>
      </c>
      <c r="E3126" s="91">
        <v>14</v>
      </c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</row>
    <row r="3127" spans="1:30" x14ac:dyDescent="0.2">
      <c r="A3127" s="89">
        <v>1408</v>
      </c>
      <c r="B3127" s="89" t="s">
        <v>671</v>
      </c>
      <c r="C3127" s="89">
        <v>2020</v>
      </c>
      <c r="D3127" s="89">
        <v>3</v>
      </c>
      <c r="E3127" s="91">
        <v>22</v>
      </c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</row>
    <row r="3128" spans="1:30" x14ac:dyDescent="0.2">
      <c r="A3128" s="89">
        <v>1408</v>
      </c>
      <c r="B3128" s="89" t="s">
        <v>671</v>
      </c>
      <c r="C3128" s="89">
        <v>2020</v>
      </c>
      <c r="D3128" s="89">
        <v>4</v>
      </c>
      <c r="E3128" s="91">
        <v>42</v>
      </c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</row>
    <row r="3129" spans="1:30" x14ac:dyDescent="0.2">
      <c r="A3129" s="89">
        <v>1408</v>
      </c>
      <c r="B3129" s="89" t="s">
        <v>671</v>
      </c>
      <c r="C3129" s="89">
        <v>2020</v>
      </c>
      <c r="D3129" s="89">
        <v>5</v>
      </c>
      <c r="E3129" s="91">
        <v>25</v>
      </c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</row>
    <row r="3130" spans="1:30" x14ac:dyDescent="0.2">
      <c r="A3130" s="89">
        <v>1410</v>
      </c>
      <c r="B3130" s="89" t="s">
        <v>732</v>
      </c>
      <c r="C3130" s="89">
        <v>2019</v>
      </c>
      <c r="D3130" s="89">
        <v>3</v>
      </c>
      <c r="E3130" s="91">
        <v>1</v>
      </c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</row>
    <row r="3131" spans="1:30" x14ac:dyDescent="0.2">
      <c r="A3131" s="89">
        <v>1410</v>
      </c>
      <c r="B3131" s="89" t="s">
        <v>732</v>
      </c>
      <c r="C3131" s="89">
        <v>2019</v>
      </c>
      <c r="D3131" s="89">
        <v>5</v>
      </c>
      <c r="E3131" s="91">
        <v>2</v>
      </c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</row>
    <row r="3132" spans="1:30" x14ac:dyDescent="0.2">
      <c r="A3132" s="89">
        <v>1410</v>
      </c>
      <c r="B3132" s="89" t="s">
        <v>732</v>
      </c>
      <c r="C3132" s="89">
        <v>2020</v>
      </c>
      <c r="D3132" s="89">
        <v>3</v>
      </c>
      <c r="E3132" s="91">
        <v>2</v>
      </c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</row>
    <row r="3133" spans="1:30" x14ac:dyDescent="0.2">
      <c r="A3133" s="89">
        <v>1411</v>
      </c>
      <c r="B3133" s="89" t="s">
        <v>401</v>
      </c>
      <c r="C3133" s="89">
        <v>2019</v>
      </c>
      <c r="D3133" s="89">
        <v>3</v>
      </c>
      <c r="E3133" s="91">
        <v>337892</v>
      </c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</row>
    <row r="3134" spans="1:30" x14ac:dyDescent="0.2">
      <c r="A3134" s="89">
        <v>1411</v>
      </c>
      <c r="B3134" s="89" t="s">
        <v>401</v>
      </c>
      <c r="C3134" s="89">
        <v>2019</v>
      </c>
      <c r="D3134" s="89">
        <v>4</v>
      </c>
      <c r="E3134" s="91">
        <v>302200</v>
      </c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</row>
    <row r="3135" spans="1:30" x14ac:dyDescent="0.2">
      <c r="A3135" s="89">
        <v>1411</v>
      </c>
      <c r="B3135" s="89" t="s">
        <v>401</v>
      </c>
      <c r="C3135" s="89">
        <v>2019</v>
      </c>
      <c r="D3135" s="89">
        <v>5</v>
      </c>
      <c r="E3135" s="91">
        <v>639137</v>
      </c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</row>
    <row r="3136" spans="1:30" x14ac:dyDescent="0.2">
      <c r="A3136" s="89">
        <v>1411</v>
      </c>
      <c r="B3136" s="89" t="s">
        <v>401</v>
      </c>
      <c r="C3136" s="89">
        <v>2019</v>
      </c>
      <c r="D3136" s="89">
        <v>6</v>
      </c>
      <c r="E3136" s="91">
        <v>335252</v>
      </c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</row>
    <row r="3137" spans="1:30" x14ac:dyDescent="0.2">
      <c r="A3137" s="89">
        <v>1411</v>
      </c>
      <c r="B3137" s="89" t="s">
        <v>401</v>
      </c>
      <c r="C3137" s="89">
        <v>2019</v>
      </c>
      <c r="D3137" s="89">
        <v>7</v>
      </c>
      <c r="E3137" s="91">
        <v>336738</v>
      </c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</row>
    <row r="3138" spans="1:30" x14ac:dyDescent="0.2">
      <c r="A3138" s="89">
        <v>1411</v>
      </c>
      <c r="B3138" s="89" t="s">
        <v>401</v>
      </c>
      <c r="C3138" s="89">
        <v>2019</v>
      </c>
      <c r="D3138" s="89">
        <v>8</v>
      </c>
      <c r="E3138" s="91">
        <v>1009105</v>
      </c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</row>
    <row r="3139" spans="1:30" x14ac:dyDescent="0.2">
      <c r="A3139" s="89">
        <v>1411</v>
      </c>
      <c r="B3139" s="89" t="s">
        <v>401</v>
      </c>
      <c r="C3139" s="89">
        <v>2019</v>
      </c>
      <c r="D3139" s="89">
        <v>9</v>
      </c>
      <c r="E3139" s="91">
        <v>941997</v>
      </c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</row>
    <row r="3140" spans="1:30" x14ac:dyDescent="0.2">
      <c r="A3140" s="89">
        <v>1411</v>
      </c>
      <c r="B3140" s="89" t="s">
        <v>401</v>
      </c>
      <c r="C3140" s="89">
        <v>2019</v>
      </c>
      <c r="D3140" s="89">
        <v>10</v>
      </c>
      <c r="E3140" s="91">
        <v>1297938</v>
      </c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</row>
    <row r="3141" spans="1:30" x14ac:dyDescent="0.2">
      <c r="A3141" s="89">
        <v>1411</v>
      </c>
      <c r="B3141" s="89" t="s">
        <v>401</v>
      </c>
      <c r="C3141" s="89">
        <v>2019</v>
      </c>
      <c r="D3141" s="89">
        <v>11</v>
      </c>
      <c r="E3141" s="91">
        <v>704483</v>
      </c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</row>
    <row r="3142" spans="1:30" x14ac:dyDescent="0.2">
      <c r="A3142" s="89">
        <v>1411</v>
      </c>
      <c r="B3142" s="89" t="s">
        <v>401</v>
      </c>
      <c r="C3142" s="89">
        <v>2019</v>
      </c>
      <c r="D3142" s="89">
        <v>12</v>
      </c>
      <c r="E3142" s="91">
        <v>599713</v>
      </c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</row>
    <row r="3143" spans="1:30" x14ac:dyDescent="0.2">
      <c r="A3143" s="89">
        <v>1411</v>
      </c>
      <c r="B3143" s="89" t="s">
        <v>401</v>
      </c>
      <c r="C3143" s="89">
        <v>2020</v>
      </c>
      <c r="D3143" s="89">
        <v>1</v>
      </c>
      <c r="E3143" s="91">
        <v>961776</v>
      </c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</row>
    <row r="3144" spans="1:30" x14ac:dyDescent="0.2">
      <c r="A3144" s="89">
        <v>1411</v>
      </c>
      <c r="B3144" s="89" t="s">
        <v>401</v>
      </c>
      <c r="C3144" s="89">
        <v>2020</v>
      </c>
      <c r="D3144" s="89">
        <v>2</v>
      </c>
      <c r="E3144" s="91">
        <v>921935</v>
      </c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</row>
    <row r="3145" spans="1:30" x14ac:dyDescent="0.2">
      <c r="A3145" s="89">
        <v>1411</v>
      </c>
      <c r="B3145" s="89" t="s">
        <v>401</v>
      </c>
      <c r="C3145" s="89">
        <v>2020</v>
      </c>
      <c r="D3145" s="89">
        <v>3</v>
      </c>
      <c r="E3145" s="91">
        <v>372732</v>
      </c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</row>
    <row r="3146" spans="1:30" x14ac:dyDescent="0.2">
      <c r="A3146" s="89">
        <v>1411</v>
      </c>
      <c r="B3146" s="89" t="s">
        <v>401</v>
      </c>
      <c r="C3146" s="89">
        <v>2020</v>
      </c>
      <c r="D3146" s="89">
        <v>4</v>
      </c>
      <c r="E3146" s="91">
        <v>329</v>
      </c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</row>
    <row r="3147" spans="1:30" x14ac:dyDescent="0.2">
      <c r="A3147" s="89">
        <v>1411</v>
      </c>
      <c r="B3147" s="89" t="s">
        <v>401</v>
      </c>
      <c r="C3147" s="89">
        <v>2020</v>
      </c>
      <c r="D3147" s="89">
        <v>5</v>
      </c>
      <c r="E3147" s="91">
        <v>113</v>
      </c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</row>
    <row r="3148" spans="1:30" x14ac:dyDescent="0.2">
      <c r="A3148" s="89">
        <v>1411</v>
      </c>
      <c r="B3148" s="89" t="s">
        <v>401</v>
      </c>
      <c r="C3148" s="89">
        <v>2020</v>
      </c>
      <c r="D3148" s="89">
        <v>6</v>
      </c>
      <c r="E3148" s="91">
        <v>3</v>
      </c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</row>
    <row r="3149" spans="1:30" x14ac:dyDescent="0.2">
      <c r="A3149" s="89">
        <v>1413</v>
      </c>
      <c r="B3149" s="89" t="s">
        <v>248</v>
      </c>
      <c r="C3149" s="89">
        <v>2019</v>
      </c>
      <c r="D3149" s="89">
        <v>8</v>
      </c>
      <c r="E3149" s="91">
        <v>1</v>
      </c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</row>
    <row r="3150" spans="1:30" x14ac:dyDescent="0.2">
      <c r="A3150" s="89">
        <v>1413</v>
      </c>
      <c r="B3150" s="89" t="s">
        <v>248</v>
      </c>
      <c r="C3150" s="89">
        <v>2020</v>
      </c>
      <c r="D3150" s="89">
        <v>4</v>
      </c>
      <c r="E3150" s="91">
        <v>3</v>
      </c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</row>
    <row r="3151" spans="1:30" x14ac:dyDescent="0.2">
      <c r="A3151" s="89">
        <v>1415</v>
      </c>
      <c r="B3151" s="89" t="s">
        <v>637</v>
      </c>
      <c r="C3151" s="89">
        <v>2019</v>
      </c>
      <c r="D3151" s="89">
        <v>3</v>
      </c>
      <c r="E3151" s="91">
        <v>200963</v>
      </c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</row>
    <row r="3152" spans="1:30" x14ac:dyDescent="0.2">
      <c r="A3152" s="89">
        <v>1415</v>
      </c>
      <c r="B3152" s="89" t="s">
        <v>637</v>
      </c>
      <c r="C3152" s="89">
        <v>2019</v>
      </c>
      <c r="D3152" s="89">
        <v>4</v>
      </c>
      <c r="E3152" s="91">
        <v>108908</v>
      </c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</row>
    <row r="3153" spans="1:30" x14ac:dyDescent="0.2">
      <c r="A3153" s="89">
        <v>1415</v>
      </c>
      <c r="B3153" s="89" t="s">
        <v>637</v>
      </c>
      <c r="C3153" s="89">
        <v>2019</v>
      </c>
      <c r="D3153" s="89">
        <v>5</v>
      </c>
      <c r="E3153" s="91">
        <v>115908</v>
      </c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</row>
    <row r="3154" spans="1:30" x14ac:dyDescent="0.2">
      <c r="A3154" s="89">
        <v>1415</v>
      </c>
      <c r="B3154" s="89" t="s">
        <v>637</v>
      </c>
      <c r="C3154" s="89">
        <v>2019</v>
      </c>
      <c r="D3154" s="89">
        <v>6</v>
      </c>
      <c r="E3154" s="91">
        <v>166739</v>
      </c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</row>
    <row r="3155" spans="1:30" x14ac:dyDescent="0.2">
      <c r="A3155" s="89">
        <v>1415</v>
      </c>
      <c r="B3155" s="89" t="s">
        <v>637</v>
      </c>
      <c r="C3155" s="89">
        <v>2019</v>
      </c>
      <c r="D3155" s="89">
        <v>7</v>
      </c>
      <c r="E3155" s="91">
        <v>164530</v>
      </c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</row>
    <row r="3156" spans="1:30" x14ac:dyDescent="0.2">
      <c r="A3156" s="89">
        <v>1415</v>
      </c>
      <c r="B3156" s="89" t="s">
        <v>637</v>
      </c>
      <c r="C3156" s="89">
        <v>2019</v>
      </c>
      <c r="D3156" s="89">
        <v>8</v>
      </c>
      <c r="E3156" s="91">
        <v>139967</v>
      </c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</row>
    <row r="3157" spans="1:30" x14ac:dyDescent="0.2">
      <c r="A3157" s="89">
        <v>1415</v>
      </c>
      <c r="B3157" s="89" t="s">
        <v>637</v>
      </c>
      <c r="C3157" s="89">
        <v>2019</v>
      </c>
      <c r="D3157" s="89">
        <v>9</v>
      </c>
      <c r="E3157" s="91">
        <v>97186</v>
      </c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</row>
    <row r="3158" spans="1:30" x14ac:dyDescent="0.2">
      <c r="A3158" s="89">
        <v>1415</v>
      </c>
      <c r="B3158" s="89" t="s">
        <v>637</v>
      </c>
      <c r="C3158" s="89">
        <v>2019</v>
      </c>
      <c r="D3158" s="89">
        <v>10</v>
      </c>
      <c r="E3158" s="91">
        <v>79335</v>
      </c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</row>
    <row r="3159" spans="1:30" x14ac:dyDescent="0.2">
      <c r="A3159" s="89">
        <v>1415</v>
      </c>
      <c r="B3159" s="89" t="s">
        <v>637</v>
      </c>
      <c r="C3159" s="89">
        <v>2019</v>
      </c>
      <c r="D3159" s="89">
        <v>11</v>
      </c>
      <c r="E3159" s="91">
        <v>59190</v>
      </c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</row>
    <row r="3160" spans="1:30" x14ac:dyDescent="0.2">
      <c r="A3160" s="89">
        <v>1415</v>
      </c>
      <c r="B3160" s="89" t="s">
        <v>637</v>
      </c>
      <c r="C3160" s="89">
        <v>2019</v>
      </c>
      <c r="D3160" s="89">
        <v>12</v>
      </c>
      <c r="E3160" s="91">
        <v>55152</v>
      </c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</row>
    <row r="3161" spans="1:30" x14ac:dyDescent="0.2">
      <c r="A3161" s="89">
        <v>1415</v>
      </c>
      <c r="B3161" s="89" t="s">
        <v>637</v>
      </c>
      <c r="C3161" s="89">
        <v>2020</v>
      </c>
      <c r="D3161" s="89">
        <v>1</v>
      </c>
      <c r="E3161" s="91">
        <v>42594</v>
      </c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</row>
    <row r="3162" spans="1:30" x14ac:dyDescent="0.2">
      <c r="A3162" s="89">
        <v>1415</v>
      </c>
      <c r="B3162" s="89" t="s">
        <v>637</v>
      </c>
      <c r="C3162" s="89">
        <v>2020</v>
      </c>
      <c r="D3162" s="89">
        <v>2</v>
      </c>
      <c r="E3162" s="91">
        <v>31222</v>
      </c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</row>
    <row r="3163" spans="1:30" x14ac:dyDescent="0.2">
      <c r="A3163" s="89">
        <v>1415</v>
      </c>
      <c r="B3163" s="89" t="s">
        <v>637</v>
      </c>
      <c r="C3163" s="89">
        <v>2020</v>
      </c>
      <c r="D3163" s="89">
        <v>3</v>
      </c>
      <c r="E3163" s="91">
        <v>40964</v>
      </c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</row>
    <row r="3164" spans="1:30" x14ac:dyDescent="0.2">
      <c r="A3164" s="89">
        <v>1415</v>
      </c>
      <c r="B3164" s="89" t="s">
        <v>637</v>
      </c>
      <c r="C3164" s="89">
        <v>2020</v>
      </c>
      <c r="D3164" s="89">
        <v>4</v>
      </c>
      <c r="E3164" s="91">
        <v>53031</v>
      </c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</row>
    <row r="3165" spans="1:30" x14ac:dyDescent="0.2">
      <c r="A3165" s="89">
        <v>1415</v>
      </c>
      <c r="B3165" s="89" t="s">
        <v>637</v>
      </c>
      <c r="C3165" s="89">
        <v>2020</v>
      </c>
      <c r="D3165" s="89">
        <v>5</v>
      </c>
      <c r="E3165" s="91">
        <v>67763</v>
      </c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</row>
    <row r="3166" spans="1:30" x14ac:dyDescent="0.2">
      <c r="A3166" s="89">
        <v>1415</v>
      </c>
      <c r="B3166" s="89" t="s">
        <v>637</v>
      </c>
      <c r="C3166" s="89">
        <v>2020</v>
      </c>
      <c r="D3166" s="89">
        <v>6</v>
      </c>
      <c r="E3166" s="91">
        <v>3243</v>
      </c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</row>
    <row r="3167" spans="1:30" x14ac:dyDescent="0.2">
      <c r="A3167" s="89">
        <v>1416</v>
      </c>
      <c r="B3167" s="89" t="s">
        <v>161</v>
      </c>
      <c r="C3167" s="89">
        <v>2019</v>
      </c>
      <c r="D3167" s="89">
        <v>3</v>
      </c>
      <c r="E3167" s="91">
        <v>163287</v>
      </c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</row>
    <row r="3168" spans="1:30" x14ac:dyDescent="0.2">
      <c r="A3168" s="89">
        <v>1416</v>
      </c>
      <c r="B3168" s="89" t="s">
        <v>161</v>
      </c>
      <c r="C3168" s="89">
        <v>2019</v>
      </c>
      <c r="D3168" s="89">
        <v>4</v>
      </c>
      <c r="E3168" s="91">
        <v>282561</v>
      </c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</row>
    <row r="3169" spans="1:30" x14ac:dyDescent="0.2">
      <c r="A3169" s="89">
        <v>1416</v>
      </c>
      <c r="B3169" s="89" t="s">
        <v>161</v>
      </c>
      <c r="C3169" s="89">
        <v>2019</v>
      </c>
      <c r="D3169" s="89">
        <v>5</v>
      </c>
      <c r="E3169" s="91">
        <v>327804</v>
      </c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</row>
    <row r="3170" spans="1:30" x14ac:dyDescent="0.2">
      <c r="A3170" s="89">
        <v>1416</v>
      </c>
      <c r="B3170" s="89" t="s">
        <v>161</v>
      </c>
      <c r="C3170" s="89">
        <v>2019</v>
      </c>
      <c r="D3170" s="89">
        <v>6</v>
      </c>
      <c r="E3170" s="91">
        <v>354214</v>
      </c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</row>
    <row r="3171" spans="1:30" x14ac:dyDescent="0.2">
      <c r="A3171" s="89">
        <v>1416</v>
      </c>
      <c r="B3171" s="89" t="s">
        <v>161</v>
      </c>
      <c r="C3171" s="89">
        <v>2019</v>
      </c>
      <c r="D3171" s="89">
        <v>7</v>
      </c>
      <c r="E3171" s="91">
        <v>331549</v>
      </c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</row>
    <row r="3172" spans="1:30" x14ac:dyDescent="0.2">
      <c r="A3172" s="89">
        <v>1416</v>
      </c>
      <c r="B3172" s="89" t="s">
        <v>161</v>
      </c>
      <c r="C3172" s="89">
        <v>2019</v>
      </c>
      <c r="D3172" s="89">
        <v>8</v>
      </c>
      <c r="E3172" s="91">
        <v>901200</v>
      </c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</row>
    <row r="3173" spans="1:30" x14ac:dyDescent="0.2">
      <c r="A3173" s="89">
        <v>1416</v>
      </c>
      <c r="B3173" s="89" t="s">
        <v>161</v>
      </c>
      <c r="C3173" s="89">
        <v>2019</v>
      </c>
      <c r="D3173" s="89">
        <v>9</v>
      </c>
      <c r="E3173" s="91">
        <v>1518494</v>
      </c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</row>
    <row r="3174" spans="1:30" x14ac:dyDescent="0.2">
      <c r="A3174" s="89">
        <v>1416</v>
      </c>
      <c r="B3174" s="89" t="s">
        <v>161</v>
      </c>
      <c r="C3174" s="89">
        <v>2019</v>
      </c>
      <c r="D3174" s="89">
        <v>10</v>
      </c>
      <c r="E3174" s="91">
        <v>1641124</v>
      </c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</row>
    <row r="3175" spans="1:30" x14ac:dyDescent="0.2">
      <c r="A3175" s="89">
        <v>1416</v>
      </c>
      <c r="B3175" s="89" t="s">
        <v>161</v>
      </c>
      <c r="C3175" s="89">
        <v>2019</v>
      </c>
      <c r="D3175" s="89">
        <v>11</v>
      </c>
      <c r="E3175" s="91">
        <v>2000770</v>
      </c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</row>
    <row r="3176" spans="1:30" x14ac:dyDescent="0.2">
      <c r="A3176" s="89">
        <v>1416</v>
      </c>
      <c r="B3176" s="89" t="s">
        <v>161</v>
      </c>
      <c r="C3176" s="89">
        <v>2019</v>
      </c>
      <c r="D3176" s="89">
        <v>12</v>
      </c>
      <c r="E3176" s="91">
        <v>2032623</v>
      </c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</row>
    <row r="3177" spans="1:30" x14ac:dyDescent="0.2">
      <c r="A3177" s="89">
        <v>1416</v>
      </c>
      <c r="B3177" s="89" t="s">
        <v>161</v>
      </c>
      <c r="C3177" s="89">
        <v>2020</v>
      </c>
      <c r="D3177" s="89">
        <v>1</v>
      </c>
      <c r="E3177" s="91">
        <v>1237697</v>
      </c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</row>
    <row r="3178" spans="1:30" x14ac:dyDescent="0.2">
      <c r="A3178" s="89">
        <v>1416</v>
      </c>
      <c r="B3178" s="89" t="s">
        <v>161</v>
      </c>
      <c r="C3178" s="89">
        <v>2020</v>
      </c>
      <c r="D3178" s="89">
        <v>2</v>
      </c>
      <c r="E3178" s="91">
        <v>1020804</v>
      </c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</row>
    <row r="3179" spans="1:30" x14ac:dyDescent="0.2">
      <c r="A3179" s="89">
        <v>1416</v>
      </c>
      <c r="B3179" s="89" t="s">
        <v>161</v>
      </c>
      <c r="C3179" s="89">
        <v>2020</v>
      </c>
      <c r="D3179" s="89">
        <v>3</v>
      </c>
      <c r="E3179" s="91">
        <v>876149</v>
      </c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</row>
    <row r="3180" spans="1:30" x14ac:dyDescent="0.2">
      <c r="A3180" s="89">
        <v>1416</v>
      </c>
      <c r="B3180" s="89" t="s">
        <v>161</v>
      </c>
      <c r="C3180" s="89">
        <v>2020</v>
      </c>
      <c r="D3180" s="89">
        <v>4</v>
      </c>
      <c r="E3180" s="91">
        <v>1280042</v>
      </c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</row>
    <row r="3181" spans="1:30" x14ac:dyDescent="0.2">
      <c r="A3181" s="89">
        <v>1416</v>
      </c>
      <c r="B3181" s="89" t="s">
        <v>161</v>
      </c>
      <c r="C3181" s="89">
        <v>2020</v>
      </c>
      <c r="D3181" s="89">
        <v>5</v>
      </c>
      <c r="E3181" s="91">
        <v>1946170</v>
      </c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</row>
    <row r="3182" spans="1:30" x14ac:dyDescent="0.2">
      <c r="A3182" s="89">
        <v>1416</v>
      </c>
      <c r="B3182" s="89" t="s">
        <v>161</v>
      </c>
      <c r="C3182" s="89">
        <v>2020</v>
      </c>
      <c r="D3182" s="89">
        <v>6</v>
      </c>
      <c r="E3182" s="91">
        <v>93771</v>
      </c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</row>
    <row r="3183" spans="1:30" x14ac:dyDescent="0.2">
      <c r="A3183" s="89">
        <v>1417</v>
      </c>
      <c r="B3183" s="89" t="s">
        <v>57</v>
      </c>
      <c r="C3183" s="89">
        <v>2019</v>
      </c>
      <c r="D3183" s="89">
        <v>3</v>
      </c>
      <c r="E3183" s="91">
        <v>502083</v>
      </c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</row>
    <row r="3184" spans="1:30" x14ac:dyDescent="0.2">
      <c r="A3184" s="89">
        <v>1417</v>
      </c>
      <c r="B3184" s="89" t="s">
        <v>57</v>
      </c>
      <c r="C3184" s="89">
        <v>2019</v>
      </c>
      <c r="D3184" s="89">
        <v>4</v>
      </c>
      <c r="E3184" s="91">
        <v>502262</v>
      </c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</row>
    <row r="3185" spans="1:30" x14ac:dyDescent="0.2">
      <c r="A3185" s="89">
        <v>1417</v>
      </c>
      <c r="B3185" s="89" t="s">
        <v>57</v>
      </c>
      <c r="C3185" s="89">
        <v>2019</v>
      </c>
      <c r="D3185" s="89">
        <v>5</v>
      </c>
      <c r="E3185" s="91">
        <v>541112</v>
      </c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</row>
    <row r="3186" spans="1:30" x14ac:dyDescent="0.2">
      <c r="A3186" s="89">
        <v>1417</v>
      </c>
      <c r="B3186" s="89" t="s">
        <v>57</v>
      </c>
      <c r="C3186" s="89">
        <v>2019</v>
      </c>
      <c r="D3186" s="89">
        <v>6</v>
      </c>
      <c r="E3186" s="91">
        <v>485666</v>
      </c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</row>
    <row r="3187" spans="1:30" x14ac:dyDescent="0.2">
      <c r="A3187" s="89">
        <v>1417</v>
      </c>
      <c r="B3187" s="89" t="s">
        <v>57</v>
      </c>
      <c r="C3187" s="89">
        <v>2019</v>
      </c>
      <c r="D3187" s="89">
        <v>7</v>
      </c>
      <c r="E3187" s="91">
        <v>665751</v>
      </c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</row>
    <row r="3188" spans="1:30" x14ac:dyDescent="0.2">
      <c r="A3188" s="89">
        <v>1417</v>
      </c>
      <c r="B3188" s="89" t="s">
        <v>57</v>
      </c>
      <c r="C3188" s="89">
        <v>2019</v>
      </c>
      <c r="D3188" s="89">
        <v>8</v>
      </c>
      <c r="E3188" s="91">
        <v>676473</v>
      </c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</row>
    <row r="3189" spans="1:30" x14ac:dyDescent="0.2">
      <c r="A3189" s="89">
        <v>1417</v>
      </c>
      <c r="B3189" s="89" t="s">
        <v>57</v>
      </c>
      <c r="C3189" s="89">
        <v>2019</v>
      </c>
      <c r="D3189" s="89">
        <v>9</v>
      </c>
      <c r="E3189" s="91">
        <v>565204</v>
      </c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</row>
    <row r="3190" spans="1:30" x14ac:dyDescent="0.2">
      <c r="A3190" s="89">
        <v>1417</v>
      </c>
      <c r="B3190" s="89" t="s">
        <v>57</v>
      </c>
      <c r="C3190" s="89">
        <v>2019</v>
      </c>
      <c r="D3190" s="89">
        <v>10</v>
      </c>
      <c r="E3190" s="91">
        <v>559179</v>
      </c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</row>
    <row r="3191" spans="1:30" x14ac:dyDescent="0.2">
      <c r="A3191" s="89">
        <v>1417</v>
      </c>
      <c r="B3191" s="89" t="s">
        <v>57</v>
      </c>
      <c r="C3191" s="89">
        <v>2019</v>
      </c>
      <c r="D3191" s="89">
        <v>11</v>
      </c>
      <c r="E3191" s="91">
        <v>513083</v>
      </c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</row>
    <row r="3192" spans="1:30" x14ac:dyDescent="0.2">
      <c r="A3192" s="89">
        <v>1417</v>
      </c>
      <c r="B3192" s="89" t="s">
        <v>57</v>
      </c>
      <c r="C3192" s="89">
        <v>2019</v>
      </c>
      <c r="D3192" s="89">
        <v>12</v>
      </c>
      <c r="E3192" s="91">
        <v>416867</v>
      </c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</row>
    <row r="3193" spans="1:30" x14ac:dyDescent="0.2">
      <c r="A3193" s="89">
        <v>1417</v>
      </c>
      <c r="B3193" s="89" t="s">
        <v>57</v>
      </c>
      <c r="C3193" s="89">
        <v>2020</v>
      </c>
      <c r="D3193" s="89">
        <v>1</v>
      </c>
      <c r="E3193" s="91">
        <v>796972</v>
      </c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</row>
    <row r="3194" spans="1:30" x14ac:dyDescent="0.2">
      <c r="A3194" s="89">
        <v>1417</v>
      </c>
      <c r="B3194" s="89" t="s">
        <v>57</v>
      </c>
      <c r="C3194" s="89">
        <v>2020</v>
      </c>
      <c r="D3194" s="89">
        <v>2</v>
      </c>
      <c r="E3194" s="91">
        <v>647892</v>
      </c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</row>
    <row r="3195" spans="1:30" x14ac:dyDescent="0.2">
      <c r="A3195" s="89">
        <v>1417</v>
      </c>
      <c r="B3195" s="89" t="s">
        <v>57</v>
      </c>
      <c r="C3195" s="89">
        <v>2020</v>
      </c>
      <c r="D3195" s="89">
        <v>3</v>
      </c>
      <c r="E3195" s="91">
        <v>705497</v>
      </c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</row>
    <row r="3196" spans="1:30" x14ac:dyDescent="0.2">
      <c r="A3196" s="89">
        <v>1417</v>
      </c>
      <c r="B3196" s="89" t="s">
        <v>57</v>
      </c>
      <c r="C3196" s="89">
        <v>2020</v>
      </c>
      <c r="D3196" s="89">
        <v>4</v>
      </c>
      <c r="E3196" s="91">
        <v>787685</v>
      </c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</row>
    <row r="3197" spans="1:30" x14ac:dyDescent="0.2">
      <c r="A3197" s="89">
        <v>1417</v>
      </c>
      <c r="B3197" s="89" t="s">
        <v>57</v>
      </c>
      <c r="C3197" s="89">
        <v>2020</v>
      </c>
      <c r="D3197" s="89">
        <v>5</v>
      </c>
      <c r="E3197" s="91">
        <v>614949</v>
      </c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</row>
    <row r="3198" spans="1:30" x14ac:dyDescent="0.2">
      <c r="A3198" s="89">
        <v>1417</v>
      </c>
      <c r="B3198" s="89" t="s">
        <v>57</v>
      </c>
      <c r="C3198" s="89">
        <v>2020</v>
      </c>
      <c r="D3198" s="89">
        <v>6</v>
      </c>
      <c r="E3198" s="91">
        <v>61085</v>
      </c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</row>
    <row r="3199" spans="1:30" x14ac:dyDescent="0.2">
      <c r="A3199" s="89">
        <v>1418</v>
      </c>
      <c r="B3199" s="89" t="s">
        <v>413</v>
      </c>
      <c r="C3199" s="89">
        <v>2019</v>
      </c>
      <c r="D3199" s="89">
        <v>3</v>
      </c>
      <c r="E3199" s="91">
        <v>192</v>
      </c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</row>
    <row r="3200" spans="1:30" x14ac:dyDescent="0.2">
      <c r="A3200" s="89">
        <v>1418</v>
      </c>
      <c r="B3200" s="89" t="s">
        <v>413</v>
      </c>
      <c r="C3200" s="89">
        <v>2019</v>
      </c>
      <c r="D3200" s="89">
        <v>4</v>
      </c>
      <c r="E3200" s="91">
        <v>91</v>
      </c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</row>
    <row r="3201" spans="1:30" x14ac:dyDescent="0.2">
      <c r="A3201" s="89">
        <v>1418</v>
      </c>
      <c r="B3201" s="89" t="s">
        <v>413</v>
      </c>
      <c r="C3201" s="89">
        <v>2019</v>
      </c>
      <c r="D3201" s="89">
        <v>5</v>
      </c>
      <c r="E3201" s="91">
        <v>116</v>
      </c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</row>
    <row r="3202" spans="1:30" x14ac:dyDescent="0.2">
      <c r="A3202" s="89">
        <v>1418</v>
      </c>
      <c r="B3202" s="89" t="s">
        <v>413</v>
      </c>
      <c r="C3202" s="89">
        <v>2019</v>
      </c>
      <c r="D3202" s="89">
        <v>6</v>
      </c>
      <c r="E3202" s="91">
        <v>85</v>
      </c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</row>
    <row r="3203" spans="1:30" x14ac:dyDescent="0.2">
      <c r="A3203" s="89">
        <v>1418</v>
      </c>
      <c r="B3203" s="89" t="s">
        <v>413</v>
      </c>
      <c r="C3203" s="89">
        <v>2019</v>
      </c>
      <c r="D3203" s="89">
        <v>7</v>
      </c>
      <c r="E3203" s="91">
        <v>50</v>
      </c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</row>
    <row r="3204" spans="1:30" x14ac:dyDescent="0.2">
      <c r="A3204" s="89">
        <v>1418</v>
      </c>
      <c r="B3204" s="89" t="s">
        <v>413</v>
      </c>
      <c r="C3204" s="89">
        <v>2019</v>
      </c>
      <c r="D3204" s="89">
        <v>8</v>
      </c>
      <c r="E3204" s="91">
        <v>41</v>
      </c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</row>
    <row r="3205" spans="1:30" x14ac:dyDescent="0.2">
      <c r="A3205" s="89">
        <v>1418</v>
      </c>
      <c r="B3205" s="89" t="s">
        <v>413</v>
      </c>
      <c r="C3205" s="89">
        <v>2019</v>
      </c>
      <c r="D3205" s="89">
        <v>9</v>
      </c>
      <c r="E3205" s="91">
        <v>40</v>
      </c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</row>
    <row r="3206" spans="1:30" x14ac:dyDescent="0.2">
      <c r="A3206" s="89">
        <v>1418</v>
      </c>
      <c r="B3206" s="89" t="s">
        <v>413</v>
      </c>
      <c r="C3206" s="89">
        <v>2019</v>
      </c>
      <c r="D3206" s="89">
        <v>10</v>
      </c>
      <c r="E3206" s="91">
        <v>36</v>
      </c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</row>
    <row r="3207" spans="1:30" x14ac:dyDescent="0.2">
      <c r="A3207" s="89">
        <v>1418</v>
      </c>
      <c r="B3207" s="89" t="s">
        <v>413</v>
      </c>
      <c r="C3207" s="89">
        <v>2019</v>
      </c>
      <c r="D3207" s="89">
        <v>11</v>
      </c>
      <c r="E3207" s="91">
        <v>46</v>
      </c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</row>
    <row r="3208" spans="1:30" x14ac:dyDescent="0.2">
      <c r="A3208" s="89">
        <v>1418</v>
      </c>
      <c r="B3208" s="89" t="s">
        <v>413</v>
      </c>
      <c r="C3208" s="89">
        <v>2019</v>
      </c>
      <c r="D3208" s="89">
        <v>12</v>
      </c>
      <c r="E3208" s="91">
        <v>12</v>
      </c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</row>
    <row r="3209" spans="1:30" x14ac:dyDescent="0.2">
      <c r="A3209" s="89">
        <v>1418</v>
      </c>
      <c r="B3209" s="89" t="s">
        <v>413</v>
      </c>
      <c r="C3209" s="89">
        <v>2020</v>
      </c>
      <c r="D3209" s="89">
        <v>1</v>
      </c>
      <c r="E3209" s="91">
        <v>40</v>
      </c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</row>
    <row r="3210" spans="1:30" x14ac:dyDescent="0.2">
      <c r="A3210" s="89">
        <v>1418</v>
      </c>
      <c r="B3210" s="89" t="s">
        <v>413</v>
      </c>
      <c r="C3210" s="89">
        <v>2020</v>
      </c>
      <c r="D3210" s="89">
        <v>2</v>
      </c>
      <c r="E3210" s="91">
        <v>8</v>
      </c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</row>
    <row r="3211" spans="1:30" x14ac:dyDescent="0.2">
      <c r="A3211" s="89">
        <v>1418</v>
      </c>
      <c r="B3211" s="89" t="s">
        <v>413</v>
      </c>
      <c r="C3211" s="89">
        <v>2020</v>
      </c>
      <c r="D3211" s="89">
        <v>3</v>
      </c>
      <c r="E3211" s="91">
        <v>34</v>
      </c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</row>
    <row r="3212" spans="1:30" x14ac:dyDescent="0.2">
      <c r="A3212" s="89">
        <v>1418</v>
      </c>
      <c r="B3212" s="89" t="s">
        <v>413</v>
      </c>
      <c r="C3212" s="89">
        <v>2020</v>
      </c>
      <c r="D3212" s="89">
        <v>4</v>
      </c>
      <c r="E3212" s="91">
        <v>34</v>
      </c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</row>
    <row r="3213" spans="1:30" x14ac:dyDescent="0.2">
      <c r="A3213" s="89">
        <v>1418</v>
      </c>
      <c r="B3213" s="89" t="s">
        <v>413</v>
      </c>
      <c r="C3213" s="89">
        <v>2020</v>
      </c>
      <c r="D3213" s="89">
        <v>5</v>
      </c>
      <c r="E3213" s="91">
        <v>5</v>
      </c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</row>
    <row r="3214" spans="1:30" x14ac:dyDescent="0.2">
      <c r="A3214" s="89">
        <v>1419</v>
      </c>
      <c r="B3214" s="89" t="s">
        <v>635</v>
      </c>
      <c r="C3214" s="89">
        <v>2019</v>
      </c>
      <c r="D3214" s="89">
        <v>3</v>
      </c>
      <c r="E3214" s="91">
        <v>125360</v>
      </c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</row>
    <row r="3215" spans="1:30" x14ac:dyDescent="0.2">
      <c r="A3215" s="89">
        <v>1419</v>
      </c>
      <c r="B3215" s="89" t="s">
        <v>635</v>
      </c>
      <c r="C3215" s="89">
        <v>2019</v>
      </c>
      <c r="D3215" s="89">
        <v>4</v>
      </c>
      <c r="E3215" s="91">
        <v>119705</v>
      </c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</row>
    <row r="3216" spans="1:30" x14ac:dyDescent="0.2">
      <c r="A3216" s="89">
        <v>1419</v>
      </c>
      <c r="B3216" s="89" t="s">
        <v>635</v>
      </c>
      <c r="C3216" s="89">
        <v>2019</v>
      </c>
      <c r="D3216" s="89">
        <v>5</v>
      </c>
      <c r="E3216" s="91">
        <v>125282</v>
      </c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</row>
    <row r="3217" spans="1:30" x14ac:dyDescent="0.2">
      <c r="A3217" s="89">
        <v>1419</v>
      </c>
      <c r="B3217" s="89" t="s">
        <v>635</v>
      </c>
      <c r="C3217" s="89">
        <v>2019</v>
      </c>
      <c r="D3217" s="89">
        <v>6</v>
      </c>
      <c r="E3217" s="91">
        <v>97097</v>
      </c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</row>
    <row r="3218" spans="1:30" x14ac:dyDescent="0.2">
      <c r="A3218" s="89">
        <v>1419</v>
      </c>
      <c r="B3218" s="89" t="s">
        <v>635</v>
      </c>
      <c r="C3218" s="89">
        <v>2019</v>
      </c>
      <c r="D3218" s="89">
        <v>7</v>
      </c>
      <c r="E3218" s="91">
        <v>106199</v>
      </c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</row>
    <row r="3219" spans="1:30" x14ac:dyDescent="0.2">
      <c r="A3219" s="89">
        <v>1419</v>
      </c>
      <c r="B3219" s="89" t="s">
        <v>635</v>
      </c>
      <c r="C3219" s="89">
        <v>2019</v>
      </c>
      <c r="D3219" s="89">
        <v>8</v>
      </c>
      <c r="E3219" s="91">
        <v>118260</v>
      </c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</row>
    <row r="3220" spans="1:30" x14ac:dyDescent="0.2">
      <c r="A3220" s="89">
        <v>1419</v>
      </c>
      <c r="B3220" s="89" t="s">
        <v>635</v>
      </c>
      <c r="C3220" s="89">
        <v>2019</v>
      </c>
      <c r="D3220" s="89">
        <v>9</v>
      </c>
      <c r="E3220" s="91">
        <v>132303</v>
      </c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</row>
    <row r="3221" spans="1:30" x14ac:dyDescent="0.2">
      <c r="A3221" s="89">
        <v>1419</v>
      </c>
      <c r="B3221" s="89" t="s">
        <v>635</v>
      </c>
      <c r="C3221" s="89">
        <v>2019</v>
      </c>
      <c r="D3221" s="89">
        <v>10</v>
      </c>
      <c r="E3221" s="91">
        <v>109230</v>
      </c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</row>
    <row r="3222" spans="1:30" x14ac:dyDescent="0.2">
      <c r="A3222" s="89">
        <v>1419</v>
      </c>
      <c r="B3222" s="89" t="s">
        <v>635</v>
      </c>
      <c r="C3222" s="89">
        <v>2019</v>
      </c>
      <c r="D3222" s="89">
        <v>11</v>
      </c>
      <c r="E3222" s="91">
        <v>92430</v>
      </c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</row>
    <row r="3223" spans="1:30" x14ac:dyDescent="0.2">
      <c r="A3223" s="89">
        <v>1419</v>
      </c>
      <c r="B3223" s="89" t="s">
        <v>635</v>
      </c>
      <c r="C3223" s="89">
        <v>2019</v>
      </c>
      <c r="D3223" s="89">
        <v>12</v>
      </c>
      <c r="E3223" s="91">
        <v>69406</v>
      </c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</row>
    <row r="3224" spans="1:30" x14ac:dyDescent="0.2">
      <c r="A3224" s="89">
        <v>1419</v>
      </c>
      <c r="B3224" s="89" t="s">
        <v>635</v>
      </c>
      <c r="C3224" s="89">
        <v>2020</v>
      </c>
      <c r="D3224" s="89">
        <v>1</v>
      </c>
      <c r="E3224" s="91">
        <v>89968</v>
      </c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</row>
    <row r="3225" spans="1:30" x14ac:dyDescent="0.2">
      <c r="A3225" s="89">
        <v>1419</v>
      </c>
      <c r="B3225" s="89" t="s">
        <v>635</v>
      </c>
      <c r="C3225" s="89">
        <v>2020</v>
      </c>
      <c r="D3225" s="89">
        <v>2</v>
      </c>
      <c r="E3225" s="91">
        <v>73038</v>
      </c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</row>
    <row r="3226" spans="1:30" x14ac:dyDescent="0.2">
      <c r="A3226" s="89">
        <v>1419</v>
      </c>
      <c r="B3226" s="89" t="s">
        <v>635</v>
      </c>
      <c r="C3226" s="89">
        <v>2020</v>
      </c>
      <c r="D3226" s="89">
        <v>3</v>
      </c>
      <c r="E3226" s="91">
        <v>53995</v>
      </c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</row>
    <row r="3227" spans="1:30" x14ac:dyDescent="0.2">
      <c r="A3227" s="89">
        <v>1419</v>
      </c>
      <c r="B3227" s="89" t="s">
        <v>635</v>
      </c>
      <c r="C3227" s="89">
        <v>2020</v>
      </c>
      <c r="D3227" s="89">
        <v>4</v>
      </c>
      <c r="E3227" s="91">
        <v>61044</v>
      </c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</row>
    <row r="3228" spans="1:30" x14ac:dyDescent="0.2">
      <c r="A3228" s="89">
        <v>1419</v>
      </c>
      <c r="B3228" s="89" t="s">
        <v>635</v>
      </c>
      <c r="C3228" s="89">
        <v>2020</v>
      </c>
      <c r="D3228" s="89">
        <v>5</v>
      </c>
      <c r="E3228" s="91">
        <v>85627</v>
      </c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</row>
    <row r="3229" spans="1:30" x14ac:dyDescent="0.2">
      <c r="A3229" s="89">
        <v>1419</v>
      </c>
      <c r="B3229" s="89" t="s">
        <v>635</v>
      </c>
      <c r="C3229" s="89">
        <v>2020</v>
      </c>
      <c r="D3229" s="89">
        <v>6</v>
      </c>
      <c r="E3229" s="91">
        <v>4009</v>
      </c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</row>
    <row r="3230" spans="1:30" x14ac:dyDescent="0.2">
      <c r="A3230" s="89">
        <v>1420</v>
      </c>
      <c r="B3230" s="89" t="s">
        <v>636</v>
      </c>
      <c r="C3230" s="89">
        <v>2019</v>
      </c>
      <c r="D3230" s="89">
        <v>3</v>
      </c>
      <c r="E3230" s="91">
        <v>71745</v>
      </c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</row>
    <row r="3231" spans="1:30" x14ac:dyDescent="0.2">
      <c r="A3231" s="89">
        <v>1420</v>
      </c>
      <c r="B3231" s="89" t="s">
        <v>636</v>
      </c>
      <c r="C3231" s="89">
        <v>2019</v>
      </c>
      <c r="D3231" s="89">
        <v>4</v>
      </c>
      <c r="E3231" s="91">
        <v>72346</v>
      </c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</row>
    <row r="3232" spans="1:30" x14ac:dyDescent="0.2">
      <c r="A3232" s="89">
        <v>1420</v>
      </c>
      <c r="B3232" s="89" t="s">
        <v>636</v>
      </c>
      <c r="C3232" s="89">
        <v>2019</v>
      </c>
      <c r="D3232" s="89">
        <v>5</v>
      </c>
      <c r="E3232" s="91">
        <v>78765</v>
      </c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</row>
    <row r="3233" spans="1:30" x14ac:dyDescent="0.2">
      <c r="A3233" s="89">
        <v>1420</v>
      </c>
      <c r="B3233" s="89" t="s">
        <v>636</v>
      </c>
      <c r="C3233" s="89">
        <v>2019</v>
      </c>
      <c r="D3233" s="89">
        <v>6</v>
      </c>
      <c r="E3233" s="91">
        <v>62235</v>
      </c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</row>
    <row r="3234" spans="1:30" x14ac:dyDescent="0.2">
      <c r="A3234" s="89">
        <v>1420</v>
      </c>
      <c r="B3234" s="89" t="s">
        <v>636</v>
      </c>
      <c r="C3234" s="89">
        <v>2019</v>
      </c>
      <c r="D3234" s="89">
        <v>7</v>
      </c>
      <c r="E3234" s="91">
        <v>69268</v>
      </c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</row>
    <row r="3235" spans="1:30" x14ac:dyDescent="0.2">
      <c r="A3235" s="89">
        <v>1420</v>
      </c>
      <c r="B3235" s="89" t="s">
        <v>636</v>
      </c>
      <c r="C3235" s="89">
        <v>2019</v>
      </c>
      <c r="D3235" s="89">
        <v>8</v>
      </c>
      <c r="E3235" s="91">
        <v>86123</v>
      </c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</row>
    <row r="3236" spans="1:30" x14ac:dyDescent="0.2">
      <c r="A3236" s="89">
        <v>1420</v>
      </c>
      <c r="B3236" s="89" t="s">
        <v>636</v>
      </c>
      <c r="C3236" s="89">
        <v>2019</v>
      </c>
      <c r="D3236" s="89">
        <v>9</v>
      </c>
      <c r="E3236" s="91">
        <v>105614</v>
      </c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</row>
    <row r="3237" spans="1:30" x14ac:dyDescent="0.2">
      <c r="A3237" s="89">
        <v>1420</v>
      </c>
      <c r="B3237" s="89" t="s">
        <v>636</v>
      </c>
      <c r="C3237" s="89">
        <v>2019</v>
      </c>
      <c r="D3237" s="89">
        <v>10</v>
      </c>
      <c r="E3237" s="91">
        <v>93478</v>
      </c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</row>
    <row r="3238" spans="1:30" x14ac:dyDescent="0.2">
      <c r="A3238" s="89">
        <v>1420</v>
      </c>
      <c r="B3238" s="89" t="s">
        <v>636</v>
      </c>
      <c r="C3238" s="89">
        <v>2019</v>
      </c>
      <c r="D3238" s="89">
        <v>11</v>
      </c>
      <c r="E3238" s="91">
        <v>81714</v>
      </c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</row>
    <row r="3239" spans="1:30" x14ac:dyDescent="0.2">
      <c r="A3239" s="89">
        <v>1420</v>
      </c>
      <c r="B3239" s="89" t="s">
        <v>636</v>
      </c>
      <c r="C3239" s="89">
        <v>2019</v>
      </c>
      <c r="D3239" s="89">
        <v>12</v>
      </c>
      <c r="E3239" s="91">
        <v>57798</v>
      </c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</row>
    <row r="3240" spans="1:30" x14ac:dyDescent="0.2">
      <c r="A3240" s="89">
        <v>1420</v>
      </c>
      <c r="B3240" s="89" t="s">
        <v>636</v>
      </c>
      <c r="C3240" s="89">
        <v>2020</v>
      </c>
      <c r="D3240" s="89">
        <v>1</v>
      </c>
      <c r="E3240" s="91">
        <v>75422</v>
      </c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</row>
    <row r="3241" spans="1:30" x14ac:dyDescent="0.2">
      <c r="A3241" s="89">
        <v>1420</v>
      </c>
      <c r="B3241" s="89" t="s">
        <v>636</v>
      </c>
      <c r="C3241" s="89">
        <v>2020</v>
      </c>
      <c r="D3241" s="89">
        <v>2</v>
      </c>
      <c r="E3241" s="91">
        <v>66969</v>
      </c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</row>
    <row r="3242" spans="1:30" x14ac:dyDescent="0.2">
      <c r="A3242" s="89">
        <v>1420</v>
      </c>
      <c r="B3242" s="89" t="s">
        <v>636</v>
      </c>
      <c r="C3242" s="89">
        <v>2020</v>
      </c>
      <c r="D3242" s="89">
        <v>3</v>
      </c>
      <c r="E3242" s="91">
        <v>59238</v>
      </c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</row>
    <row r="3243" spans="1:30" x14ac:dyDescent="0.2">
      <c r="A3243" s="89">
        <v>1420</v>
      </c>
      <c r="B3243" s="89" t="s">
        <v>636</v>
      </c>
      <c r="C3243" s="89">
        <v>2020</v>
      </c>
      <c r="D3243" s="89">
        <v>4</v>
      </c>
      <c r="E3243" s="91">
        <v>67176</v>
      </c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</row>
    <row r="3244" spans="1:30" x14ac:dyDescent="0.2">
      <c r="A3244" s="89">
        <v>1420</v>
      </c>
      <c r="B3244" s="89" t="s">
        <v>636</v>
      </c>
      <c r="C3244" s="89">
        <v>2020</v>
      </c>
      <c r="D3244" s="89">
        <v>5</v>
      </c>
      <c r="E3244" s="91">
        <v>74545</v>
      </c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</row>
    <row r="3245" spans="1:30" x14ac:dyDescent="0.2">
      <c r="A3245" s="89">
        <v>1422</v>
      </c>
      <c r="B3245" s="89" t="s">
        <v>315</v>
      </c>
      <c r="C3245" s="89">
        <v>2019</v>
      </c>
      <c r="D3245" s="89">
        <v>4</v>
      </c>
      <c r="E3245" s="91">
        <v>4</v>
      </c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</row>
    <row r="3246" spans="1:30" x14ac:dyDescent="0.2">
      <c r="A3246" s="89">
        <v>1422</v>
      </c>
      <c r="B3246" s="89" t="s">
        <v>315</v>
      </c>
      <c r="C3246" s="89">
        <v>2019</v>
      </c>
      <c r="D3246" s="89">
        <v>10</v>
      </c>
      <c r="E3246" s="91">
        <v>1</v>
      </c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</row>
    <row r="3247" spans="1:30" x14ac:dyDescent="0.2">
      <c r="A3247" s="89">
        <v>1423</v>
      </c>
      <c r="B3247" s="89" t="s">
        <v>733</v>
      </c>
      <c r="C3247" s="89">
        <v>2019</v>
      </c>
      <c r="D3247" s="89">
        <v>10</v>
      </c>
      <c r="E3247" s="91">
        <v>2</v>
      </c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</row>
    <row r="3248" spans="1:30" x14ac:dyDescent="0.2">
      <c r="A3248" s="89">
        <v>1425</v>
      </c>
      <c r="B3248" s="89" t="s">
        <v>40</v>
      </c>
      <c r="C3248" s="89">
        <v>2019</v>
      </c>
      <c r="D3248" s="89">
        <v>3</v>
      </c>
      <c r="E3248" s="91">
        <v>30</v>
      </c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</row>
    <row r="3249" spans="1:30" x14ac:dyDescent="0.2">
      <c r="A3249" s="89">
        <v>1425</v>
      </c>
      <c r="B3249" s="89" t="s">
        <v>40</v>
      </c>
      <c r="C3249" s="89">
        <v>2019</v>
      </c>
      <c r="D3249" s="89">
        <v>4</v>
      </c>
      <c r="E3249" s="91">
        <v>24</v>
      </c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</row>
    <row r="3250" spans="1:30" x14ac:dyDescent="0.2">
      <c r="A3250" s="89">
        <v>1425</v>
      </c>
      <c r="B3250" s="89" t="s">
        <v>40</v>
      </c>
      <c r="C3250" s="89">
        <v>2019</v>
      </c>
      <c r="D3250" s="89">
        <v>5</v>
      </c>
      <c r="E3250" s="91">
        <v>21</v>
      </c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</row>
    <row r="3251" spans="1:30" x14ac:dyDescent="0.2">
      <c r="A3251" s="89">
        <v>1425</v>
      </c>
      <c r="B3251" s="89" t="s">
        <v>40</v>
      </c>
      <c r="C3251" s="89">
        <v>2019</v>
      </c>
      <c r="D3251" s="89">
        <v>6</v>
      </c>
      <c r="E3251" s="91">
        <v>23</v>
      </c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</row>
    <row r="3252" spans="1:30" x14ac:dyDescent="0.2">
      <c r="A3252" s="89">
        <v>1425</v>
      </c>
      <c r="B3252" s="89" t="s">
        <v>40</v>
      </c>
      <c r="C3252" s="89">
        <v>2019</v>
      </c>
      <c r="D3252" s="89">
        <v>7</v>
      </c>
      <c r="E3252" s="91">
        <v>17</v>
      </c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</row>
    <row r="3253" spans="1:30" x14ac:dyDescent="0.2">
      <c r="A3253" s="89">
        <v>1425</v>
      </c>
      <c r="B3253" s="89" t="s">
        <v>40</v>
      </c>
      <c r="C3253" s="89">
        <v>2019</v>
      </c>
      <c r="D3253" s="89">
        <v>8</v>
      </c>
      <c r="E3253" s="91">
        <v>12</v>
      </c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</row>
    <row r="3254" spans="1:30" x14ac:dyDescent="0.2">
      <c r="A3254" s="89">
        <v>1425</v>
      </c>
      <c r="B3254" s="89" t="s">
        <v>40</v>
      </c>
      <c r="C3254" s="89">
        <v>2019</v>
      </c>
      <c r="D3254" s="89">
        <v>9</v>
      </c>
      <c r="E3254" s="91">
        <v>7</v>
      </c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</row>
    <row r="3255" spans="1:30" x14ac:dyDescent="0.2">
      <c r="A3255" s="89">
        <v>1425</v>
      </c>
      <c r="B3255" s="89" t="s">
        <v>40</v>
      </c>
      <c r="C3255" s="89">
        <v>2019</v>
      </c>
      <c r="D3255" s="89">
        <v>10</v>
      </c>
      <c r="E3255" s="91">
        <v>7</v>
      </c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</row>
    <row r="3256" spans="1:30" x14ac:dyDescent="0.2">
      <c r="A3256" s="89">
        <v>1425</v>
      </c>
      <c r="B3256" s="89" t="s">
        <v>40</v>
      </c>
      <c r="C3256" s="89">
        <v>2019</v>
      </c>
      <c r="D3256" s="89">
        <v>11</v>
      </c>
      <c r="E3256" s="91">
        <v>9</v>
      </c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</row>
    <row r="3257" spans="1:30" x14ac:dyDescent="0.2">
      <c r="A3257" s="89">
        <v>1425</v>
      </c>
      <c r="B3257" s="89" t="s">
        <v>40</v>
      </c>
      <c r="C3257" s="89">
        <v>2019</v>
      </c>
      <c r="D3257" s="89">
        <v>12</v>
      </c>
      <c r="E3257" s="91">
        <v>4</v>
      </c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</row>
    <row r="3258" spans="1:30" x14ac:dyDescent="0.2">
      <c r="A3258" s="89">
        <v>1425</v>
      </c>
      <c r="B3258" s="89" t="s">
        <v>40</v>
      </c>
      <c r="C3258" s="89">
        <v>2020</v>
      </c>
      <c r="D3258" s="89">
        <v>1</v>
      </c>
      <c r="E3258" s="91">
        <v>11</v>
      </c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</row>
    <row r="3259" spans="1:30" x14ac:dyDescent="0.2">
      <c r="A3259" s="89">
        <v>1425</v>
      </c>
      <c r="B3259" s="89" t="s">
        <v>40</v>
      </c>
      <c r="C3259" s="89">
        <v>2020</v>
      </c>
      <c r="D3259" s="89">
        <v>2</v>
      </c>
      <c r="E3259" s="91">
        <v>5</v>
      </c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</row>
    <row r="3260" spans="1:30" x14ac:dyDescent="0.2">
      <c r="A3260" s="89">
        <v>1425</v>
      </c>
      <c r="B3260" s="89" t="s">
        <v>40</v>
      </c>
      <c r="C3260" s="89">
        <v>2020</v>
      </c>
      <c r="D3260" s="89">
        <v>3</v>
      </c>
      <c r="E3260" s="91">
        <v>16</v>
      </c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</row>
    <row r="3261" spans="1:30" x14ac:dyDescent="0.2">
      <c r="A3261" s="89">
        <v>1425</v>
      </c>
      <c r="B3261" s="89" t="s">
        <v>40</v>
      </c>
      <c r="C3261" s="89">
        <v>2020</v>
      </c>
      <c r="D3261" s="89">
        <v>4</v>
      </c>
      <c r="E3261" s="91">
        <v>6</v>
      </c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</row>
    <row r="3262" spans="1:30" x14ac:dyDescent="0.2">
      <c r="A3262" s="89">
        <v>1425</v>
      </c>
      <c r="B3262" s="89" t="s">
        <v>40</v>
      </c>
      <c r="C3262" s="89">
        <v>2020</v>
      </c>
      <c r="D3262" s="89">
        <v>5</v>
      </c>
      <c r="E3262" s="91">
        <v>4</v>
      </c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</row>
    <row r="3263" spans="1:30" x14ac:dyDescent="0.2">
      <c r="A3263" s="89">
        <v>1426</v>
      </c>
      <c r="B3263" s="89" t="s">
        <v>508</v>
      </c>
      <c r="C3263" s="89">
        <v>2019</v>
      </c>
      <c r="D3263" s="89">
        <v>7</v>
      </c>
      <c r="E3263" s="91">
        <v>590478</v>
      </c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</row>
    <row r="3264" spans="1:30" x14ac:dyDescent="0.2">
      <c r="A3264" s="89">
        <v>1426</v>
      </c>
      <c r="B3264" s="89" t="s">
        <v>508</v>
      </c>
      <c r="C3264" s="89">
        <v>2019</v>
      </c>
      <c r="D3264" s="89">
        <v>8</v>
      </c>
      <c r="E3264" s="91">
        <v>220839762</v>
      </c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</row>
    <row r="3265" spans="1:30" x14ac:dyDescent="0.2">
      <c r="A3265" s="89">
        <v>1426</v>
      </c>
      <c r="B3265" s="89" t="s">
        <v>508</v>
      </c>
      <c r="C3265" s="89">
        <v>2019</v>
      </c>
      <c r="D3265" s="89">
        <v>9</v>
      </c>
      <c r="E3265" s="91">
        <v>249938935</v>
      </c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</row>
    <row r="3266" spans="1:30" x14ac:dyDescent="0.2">
      <c r="A3266" s="89">
        <v>1426</v>
      </c>
      <c r="B3266" s="89" t="s">
        <v>508</v>
      </c>
      <c r="C3266" s="89">
        <v>2019</v>
      </c>
      <c r="D3266" s="89">
        <v>10</v>
      </c>
      <c r="E3266" s="91">
        <v>294338859</v>
      </c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</row>
    <row r="3267" spans="1:30" x14ac:dyDescent="0.2">
      <c r="A3267" s="89">
        <v>1426</v>
      </c>
      <c r="B3267" s="89" t="s">
        <v>508</v>
      </c>
      <c r="C3267" s="89">
        <v>2019</v>
      </c>
      <c r="D3267" s="89">
        <v>11</v>
      </c>
      <c r="E3267" s="91">
        <v>335696138</v>
      </c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</row>
    <row r="3268" spans="1:30" x14ac:dyDescent="0.2">
      <c r="A3268" s="89">
        <v>1426</v>
      </c>
      <c r="B3268" s="89" t="s">
        <v>508</v>
      </c>
      <c r="C3268" s="89">
        <v>2019</v>
      </c>
      <c r="D3268" s="89">
        <v>12</v>
      </c>
      <c r="E3268" s="91">
        <v>265400461</v>
      </c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</row>
    <row r="3269" spans="1:30" x14ac:dyDescent="0.2">
      <c r="A3269" s="89">
        <v>1426</v>
      </c>
      <c r="B3269" s="89" t="s">
        <v>508</v>
      </c>
      <c r="C3269" s="89">
        <v>2020</v>
      </c>
      <c r="D3269" s="89">
        <v>1</v>
      </c>
      <c r="E3269" s="91">
        <v>247466558</v>
      </c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</row>
    <row r="3270" spans="1:30" x14ac:dyDescent="0.2">
      <c r="A3270" s="89">
        <v>1426</v>
      </c>
      <c r="B3270" s="89" t="s">
        <v>508</v>
      </c>
      <c r="C3270" s="89">
        <v>2020</v>
      </c>
      <c r="D3270" s="89">
        <v>2</v>
      </c>
      <c r="E3270" s="91">
        <v>228208717</v>
      </c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</row>
    <row r="3271" spans="1:30" x14ac:dyDescent="0.2">
      <c r="A3271" s="89">
        <v>1426</v>
      </c>
      <c r="B3271" s="89" t="s">
        <v>508</v>
      </c>
      <c r="C3271" s="89">
        <v>2020</v>
      </c>
      <c r="D3271" s="89">
        <v>3</v>
      </c>
      <c r="E3271" s="91">
        <v>247134370</v>
      </c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</row>
    <row r="3272" spans="1:30" x14ac:dyDescent="0.2">
      <c r="A3272" s="89">
        <v>1426</v>
      </c>
      <c r="B3272" s="89" t="s">
        <v>508</v>
      </c>
      <c r="C3272" s="89">
        <v>2020</v>
      </c>
      <c r="D3272" s="89">
        <v>4</v>
      </c>
      <c r="E3272" s="91">
        <v>277330414</v>
      </c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</row>
    <row r="3273" spans="1:30" x14ac:dyDescent="0.2">
      <c r="A3273" s="89">
        <v>1426</v>
      </c>
      <c r="B3273" s="89" t="s">
        <v>508</v>
      </c>
      <c r="C3273" s="89">
        <v>2020</v>
      </c>
      <c r="D3273" s="89">
        <v>5</v>
      </c>
      <c r="E3273" s="91">
        <v>266505813</v>
      </c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</row>
    <row r="3274" spans="1:30" x14ac:dyDescent="0.2">
      <c r="A3274" s="89">
        <v>1426</v>
      </c>
      <c r="B3274" s="89" t="s">
        <v>508</v>
      </c>
      <c r="C3274" s="89">
        <v>2020</v>
      </c>
      <c r="D3274" s="89">
        <v>6</v>
      </c>
      <c r="E3274" s="91">
        <v>15878961</v>
      </c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</row>
    <row r="3275" spans="1:30" x14ac:dyDescent="0.2">
      <c r="A3275" s="89">
        <v>1427</v>
      </c>
      <c r="B3275" s="89" t="s">
        <v>100</v>
      </c>
      <c r="C3275" s="89">
        <v>2019</v>
      </c>
      <c r="D3275" s="89">
        <v>3</v>
      </c>
      <c r="E3275" s="91">
        <v>3</v>
      </c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</row>
    <row r="3276" spans="1:30" x14ac:dyDescent="0.2">
      <c r="A3276" s="89">
        <v>1427</v>
      </c>
      <c r="B3276" s="89" t="s">
        <v>100</v>
      </c>
      <c r="C3276" s="89">
        <v>2019</v>
      </c>
      <c r="D3276" s="89">
        <v>4</v>
      </c>
      <c r="E3276" s="91">
        <v>12</v>
      </c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</row>
    <row r="3277" spans="1:30" x14ac:dyDescent="0.2">
      <c r="A3277" s="89">
        <v>1427</v>
      </c>
      <c r="B3277" s="89" t="s">
        <v>100</v>
      </c>
      <c r="C3277" s="89">
        <v>2019</v>
      </c>
      <c r="D3277" s="89">
        <v>5</v>
      </c>
      <c r="E3277" s="91">
        <v>9</v>
      </c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</row>
    <row r="3278" spans="1:30" x14ac:dyDescent="0.2">
      <c r="A3278" s="89">
        <v>1427</v>
      </c>
      <c r="B3278" s="89" t="s">
        <v>100</v>
      </c>
      <c r="C3278" s="89">
        <v>2019</v>
      </c>
      <c r="D3278" s="89">
        <v>6</v>
      </c>
      <c r="E3278" s="91">
        <v>2</v>
      </c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</row>
    <row r="3279" spans="1:30" x14ac:dyDescent="0.2">
      <c r="A3279" s="89">
        <v>1427</v>
      </c>
      <c r="B3279" s="89" t="s">
        <v>100</v>
      </c>
      <c r="C3279" s="89">
        <v>2019</v>
      </c>
      <c r="D3279" s="89">
        <v>7</v>
      </c>
      <c r="E3279" s="91">
        <v>3</v>
      </c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</row>
    <row r="3280" spans="1:30" x14ac:dyDescent="0.2">
      <c r="A3280" s="89">
        <v>1427</v>
      </c>
      <c r="B3280" s="89" t="s">
        <v>100</v>
      </c>
      <c r="C3280" s="89">
        <v>2020</v>
      </c>
      <c r="D3280" s="89">
        <v>2</v>
      </c>
      <c r="E3280" s="91">
        <v>1</v>
      </c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</row>
    <row r="3281" spans="1:30" x14ac:dyDescent="0.2">
      <c r="A3281" s="89">
        <v>1428</v>
      </c>
      <c r="B3281" s="89" t="s">
        <v>149</v>
      </c>
      <c r="C3281" s="89">
        <v>2019</v>
      </c>
      <c r="D3281" s="89">
        <v>3</v>
      </c>
      <c r="E3281" s="91">
        <v>185486</v>
      </c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</row>
    <row r="3282" spans="1:30" x14ac:dyDescent="0.2">
      <c r="A3282" s="89">
        <v>1428</v>
      </c>
      <c r="B3282" s="89" t="s">
        <v>149</v>
      </c>
      <c r="C3282" s="89">
        <v>2019</v>
      </c>
      <c r="D3282" s="89">
        <v>4</v>
      </c>
      <c r="E3282" s="91">
        <v>136453</v>
      </c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</row>
    <row r="3283" spans="1:30" x14ac:dyDescent="0.2">
      <c r="A3283" s="89">
        <v>1428</v>
      </c>
      <c r="B3283" s="89" t="s">
        <v>149</v>
      </c>
      <c r="C3283" s="89">
        <v>2019</v>
      </c>
      <c r="D3283" s="89">
        <v>5</v>
      </c>
      <c r="E3283" s="91">
        <v>136943</v>
      </c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</row>
    <row r="3284" spans="1:30" x14ac:dyDescent="0.2">
      <c r="A3284" s="89">
        <v>1428</v>
      </c>
      <c r="B3284" s="89" t="s">
        <v>149</v>
      </c>
      <c r="C3284" s="89">
        <v>2019</v>
      </c>
      <c r="D3284" s="89">
        <v>6</v>
      </c>
      <c r="E3284" s="91">
        <v>100907</v>
      </c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</row>
    <row r="3285" spans="1:30" x14ac:dyDescent="0.2">
      <c r="A3285" s="89">
        <v>1428</v>
      </c>
      <c r="B3285" s="89" t="s">
        <v>149</v>
      </c>
      <c r="C3285" s="89">
        <v>2019</v>
      </c>
      <c r="D3285" s="89">
        <v>7</v>
      </c>
      <c r="E3285" s="91">
        <v>209302</v>
      </c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</row>
    <row r="3286" spans="1:30" x14ac:dyDescent="0.2">
      <c r="A3286" s="89">
        <v>1428</v>
      </c>
      <c r="B3286" s="89" t="s">
        <v>149</v>
      </c>
      <c r="C3286" s="89">
        <v>2019</v>
      </c>
      <c r="D3286" s="89">
        <v>8</v>
      </c>
      <c r="E3286" s="91">
        <v>173457</v>
      </c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</row>
    <row r="3287" spans="1:30" x14ac:dyDescent="0.2">
      <c r="A3287" s="89">
        <v>1428</v>
      </c>
      <c r="B3287" s="89" t="s">
        <v>149</v>
      </c>
      <c r="C3287" s="89">
        <v>2019</v>
      </c>
      <c r="D3287" s="89">
        <v>9</v>
      </c>
      <c r="E3287" s="91">
        <v>183198</v>
      </c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</row>
    <row r="3288" spans="1:30" x14ac:dyDescent="0.2">
      <c r="A3288" s="89">
        <v>1428</v>
      </c>
      <c r="B3288" s="89" t="s">
        <v>149</v>
      </c>
      <c r="C3288" s="89">
        <v>2019</v>
      </c>
      <c r="D3288" s="89">
        <v>10</v>
      </c>
      <c r="E3288" s="91">
        <v>301558</v>
      </c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</row>
    <row r="3289" spans="1:30" x14ac:dyDescent="0.2">
      <c r="A3289" s="89">
        <v>1428</v>
      </c>
      <c r="B3289" s="89" t="s">
        <v>149</v>
      </c>
      <c r="C3289" s="89">
        <v>2019</v>
      </c>
      <c r="D3289" s="89">
        <v>11</v>
      </c>
      <c r="E3289" s="91">
        <v>314122</v>
      </c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</row>
    <row r="3290" spans="1:30" x14ac:dyDescent="0.2">
      <c r="A3290" s="89">
        <v>1428</v>
      </c>
      <c r="B3290" s="89" t="s">
        <v>149</v>
      </c>
      <c r="C3290" s="89">
        <v>2019</v>
      </c>
      <c r="D3290" s="89">
        <v>12</v>
      </c>
      <c r="E3290" s="91">
        <v>295442</v>
      </c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</row>
    <row r="3291" spans="1:30" x14ac:dyDescent="0.2">
      <c r="A3291" s="89">
        <v>1428</v>
      </c>
      <c r="B3291" s="89" t="s">
        <v>149</v>
      </c>
      <c r="C3291" s="89">
        <v>2020</v>
      </c>
      <c r="D3291" s="89">
        <v>1</v>
      </c>
      <c r="E3291" s="91">
        <v>190269</v>
      </c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</row>
    <row r="3292" spans="1:30" x14ac:dyDescent="0.2">
      <c r="A3292" s="89">
        <v>1428</v>
      </c>
      <c r="B3292" s="89" t="s">
        <v>149</v>
      </c>
      <c r="C3292" s="89">
        <v>2020</v>
      </c>
      <c r="D3292" s="89">
        <v>2</v>
      </c>
      <c r="E3292" s="91">
        <v>272813</v>
      </c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</row>
    <row r="3293" spans="1:30" x14ac:dyDescent="0.2">
      <c r="A3293" s="89">
        <v>1428</v>
      </c>
      <c r="B3293" s="89" t="s">
        <v>149</v>
      </c>
      <c r="C3293" s="89">
        <v>2020</v>
      </c>
      <c r="D3293" s="89">
        <v>3</v>
      </c>
      <c r="E3293" s="91">
        <v>138155</v>
      </c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</row>
    <row r="3294" spans="1:30" x14ac:dyDescent="0.2">
      <c r="A3294" s="89">
        <v>1428</v>
      </c>
      <c r="B3294" s="89" t="s">
        <v>149</v>
      </c>
      <c r="C3294" s="89">
        <v>2020</v>
      </c>
      <c r="D3294" s="89">
        <v>4</v>
      </c>
      <c r="E3294" s="91">
        <v>124816</v>
      </c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</row>
    <row r="3295" spans="1:30" x14ac:dyDescent="0.2">
      <c r="A3295" s="89">
        <v>1428</v>
      </c>
      <c r="B3295" s="89" t="s">
        <v>149</v>
      </c>
      <c r="C3295" s="89">
        <v>2020</v>
      </c>
      <c r="D3295" s="89">
        <v>5</v>
      </c>
      <c r="E3295" s="91">
        <v>144256</v>
      </c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</row>
    <row r="3296" spans="1:30" x14ac:dyDescent="0.2">
      <c r="A3296" s="89">
        <v>1428</v>
      </c>
      <c r="B3296" s="89" t="s">
        <v>149</v>
      </c>
      <c r="C3296" s="89">
        <v>2020</v>
      </c>
      <c r="D3296" s="89">
        <v>6</v>
      </c>
      <c r="E3296" s="91">
        <v>10347</v>
      </c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</row>
    <row r="3297" spans="1:30" x14ac:dyDescent="0.2">
      <c r="A3297" s="89">
        <v>1429</v>
      </c>
      <c r="B3297" s="89" t="s">
        <v>444</v>
      </c>
      <c r="C3297" s="89">
        <v>2019</v>
      </c>
      <c r="D3297" s="89">
        <v>3</v>
      </c>
      <c r="E3297" s="91">
        <v>9</v>
      </c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</row>
    <row r="3298" spans="1:30" x14ac:dyDescent="0.2">
      <c r="A3298" s="89">
        <v>1429</v>
      </c>
      <c r="B3298" s="89" t="s">
        <v>444</v>
      </c>
      <c r="C3298" s="89">
        <v>2019</v>
      </c>
      <c r="D3298" s="89">
        <v>4</v>
      </c>
      <c r="E3298" s="91">
        <v>3</v>
      </c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</row>
    <row r="3299" spans="1:30" x14ac:dyDescent="0.2">
      <c r="A3299" s="89">
        <v>1429</v>
      </c>
      <c r="B3299" s="89" t="s">
        <v>444</v>
      </c>
      <c r="C3299" s="89">
        <v>2019</v>
      </c>
      <c r="D3299" s="89">
        <v>5</v>
      </c>
      <c r="E3299" s="91">
        <v>3</v>
      </c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</row>
    <row r="3300" spans="1:30" x14ac:dyDescent="0.2">
      <c r="A3300" s="89">
        <v>1429</v>
      </c>
      <c r="B3300" s="89" t="s">
        <v>444</v>
      </c>
      <c r="C3300" s="89">
        <v>2019</v>
      </c>
      <c r="D3300" s="89">
        <v>6</v>
      </c>
      <c r="E3300" s="91">
        <v>1</v>
      </c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</row>
    <row r="3301" spans="1:30" x14ac:dyDescent="0.2">
      <c r="A3301" s="89">
        <v>1429</v>
      </c>
      <c r="B3301" s="89" t="s">
        <v>444</v>
      </c>
      <c r="C3301" s="89">
        <v>2019</v>
      </c>
      <c r="D3301" s="89">
        <v>8</v>
      </c>
      <c r="E3301" s="91">
        <v>5</v>
      </c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</row>
    <row r="3302" spans="1:30" x14ac:dyDescent="0.2">
      <c r="A3302" s="89">
        <v>1429</v>
      </c>
      <c r="B3302" s="89" t="s">
        <v>444</v>
      </c>
      <c r="C3302" s="89">
        <v>2019</v>
      </c>
      <c r="D3302" s="89">
        <v>9</v>
      </c>
      <c r="E3302" s="91">
        <v>2</v>
      </c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</row>
    <row r="3303" spans="1:30" x14ac:dyDescent="0.2">
      <c r="A3303" s="89">
        <v>1429</v>
      </c>
      <c r="B3303" s="89" t="s">
        <v>444</v>
      </c>
      <c r="C3303" s="89">
        <v>2019</v>
      </c>
      <c r="D3303" s="89">
        <v>10</v>
      </c>
      <c r="E3303" s="91">
        <v>2</v>
      </c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</row>
    <row r="3304" spans="1:30" x14ac:dyDescent="0.2">
      <c r="A3304" s="89">
        <v>1429</v>
      </c>
      <c r="B3304" s="89" t="s">
        <v>444</v>
      </c>
      <c r="C3304" s="89">
        <v>2019</v>
      </c>
      <c r="D3304" s="89">
        <v>11</v>
      </c>
      <c r="E3304" s="91">
        <v>6</v>
      </c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</row>
    <row r="3305" spans="1:30" x14ac:dyDescent="0.2">
      <c r="A3305" s="89">
        <v>1429</v>
      </c>
      <c r="B3305" s="89" t="s">
        <v>444</v>
      </c>
      <c r="C3305" s="89">
        <v>2019</v>
      </c>
      <c r="D3305" s="89">
        <v>12</v>
      </c>
      <c r="E3305" s="91">
        <v>1</v>
      </c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</row>
    <row r="3306" spans="1:30" x14ac:dyDescent="0.2">
      <c r="A3306" s="89">
        <v>1429</v>
      </c>
      <c r="B3306" s="89" t="s">
        <v>444</v>
      </c>
      <c r="C3306" s="89">
        <v>2020</v>
      </c>
      <c r="D3306" s="89">
        <v>1</v>
      </c>
      <c r="E3306" s="91">
        <v>2</v>
      </c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</row>
    <row r="3307" spans="1:30" x14ac:dyDescent="0.2">
      <c r="A3307" s="89">
        <v>1429</v>
      </c>
      <c r="B3307" s="89" t="s">
        <v>444</v>
      </c>
      <c r="C3307" s="89">
        <v>2020</v>
      </c>
      <c r="D3307" s="89">
        <v>2</v>
      </c>
      <c r="E3307" s="91">
        <v>2</v>
      </c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</row>
    <row r="3308" spans="1:30" x14ac:dyDescent="0.2">
      <c r="A3308" s="89">
        <v>1429</v>
      </c>
      <c r="B3308" s="89" t="s">
        <v>444</v>
      </c>
      <c r="C3308" s="89">
        <v>2020</v>
      </c>
      <c r="D3308" s="89">
        <v>3</v>
      </c>
      <c r="E3308" s="91">
        <v>2</v>
      </c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</row>
    <row r="3309" spans="1:30" x14ac:dyDescent="0.2">
      <c r="A3309" s="89">
        <v>1429</v>
      </c>
      <c r="B3309" s="89" t="s">
        <v>444</v>
      </c>
      <c r="C3309" s="89">
        <v>2020</v>
      </c>
      <c r="D3309" s="89">
        <v>4</v>
      </c>
      <c r="E3309" s="91">
        <v>1</v>
      </c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</row>
    <row r="3310" spans="1:30" x14ac:dyDescent="0.2">
      <c r="A3310" s="89">
        <v>1430</v>
      </c>
      <c r="B3310" s="89" t="s">
        <v>64</v>
      </c>
      <c r="C3310" s="89">
        <v>2019</v>
      </c>
      <c r="D3310" s="89">
        <v>3</v>
      </c>
      <c r="E3310" s="91">
        <v>1631892</v>
      </c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</row>
    <row r="3311" spans="1:30" x14ac:dyDescent="0.2">
      <c r="A3311" s="89">
        <v>1430</v>
      </c>
      <c r="B3311" s="89" t="s">
        <v>64</v>
      </c>
      <c r="C3311" s="89">
        <v>2019</v>
      </c>
      <c r="D3311" s="89">
        <v>4</v>
      </c>
      <c r="E3311" s="91">
        <v>4970764</v>
      </c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</row>
    <row r="3312" spans="1:30" x14ac:dyDescent="0.2">
      <c r="A3312" s="89">
        <v>1430</v>
      </c>
      <c r="B3312" s="89" t="s">
        <v>64</v>
      </c>
      <c r="C3312" s="89">
        <v>2019</v>
      </c>
      <c r="D3312" s="89">
        <v>5</v>
      </c>
      <c r="E3312" s="91">
        <v>2554616</v>
      </c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</row>
    <row r="3313" spans="1:30" x14ac:dyDescent="0.2">
      <c r="A3313" s="89">
        <v>1430</v>
      </c>
      <c r="B3313" s="89" t="s">
        <v>64</v>
      </c>
      <c r="C3313" s="89">
        <v>2019</v>
      </c>
      <c r="D3313" s="89">
        <v>6</v>
      </c>
      <c r="E3313" s="91">
        <v>1198432</v>
      </c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</row>
    <row r="3314" spans="1:30" x14ac:dyDescent="0.2">
      <c r="A3314" s="89">
        <v>1430</v>
      </c>
      <c r="B3314" s="89" t="s">
        <v>64</v>
      </c>
      <c r="C3314" s="89">
        <v>2019</v>
      </c>
      <c r="D3314" s="89">
        <v>7</v>
      </c>
      <c r="E3314" s="91">
        <v>1447412</v>
      </c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</row>
    <row r="3315" spans="1:30" x14ac:dyDescent="0.2">
      <c r="A3315" s="89">
        <v>1430</v>
      </c>
      <c r="B3315" s="89" t="s">
        <v>64</v>
      </c>
      <c r="C3315" s="89">
        <v>2019</v>
      </c>
      <c r="D3315" s="89">
        <v>8</v>
      </c>
      <c r="E3315" s="91">
        <v>829012</v>
      </c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</row>
    <row r="3316" spans="1:30" x14ac:dyDescent="0.2">
      <c r="A3316" s="89">
        <v>1430</v>
      </c>
      <c r="B3316" s="89" t="s">
        <v>64</v>
      </c>
      <c r="C3316" s="89">
        <v>2019</v>
      </c>
      <c r="D3316" s="89">
        <v>9</v>
      </c>
      <c r="E3316" s="91">
        <v>914810</v>
      </c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</row>
    <row r="3317" spans="1:30" x14ac:dyDescent="0.2">
      <c r="A3317" s="89">
        <v>1430</v>
      </c>
      <c r="B3317" s="89" t="s">
        <v>64</v>
      </c>
      <c r="C3317" s="89">
        <v>2019</v>
      </c>
      <c r="D3317" s="89">
        <v>10</v>
      </c>
      <c r="E3317" s="91">
        <v>1009642</v>
      </c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</row>
    <row r="3318" spans="1:30" x14ac:dyDescent="0.2">
      <c r="A3318" s="89">
        <v>1430</v>
      </c>
      <c r="B3318" s="89" t="s">
        <v>64</v>
      </c>
      <c r="C3318" s="89">
        <v>2019</v>
      </c>
      <c r="D3318" s="89">
        <v>11</v>
      </c>
      <c r="E3318" s="91">
        <v>845276</v>
      </c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</row>
    <row r="3319" spans="1:30" x14ac:dyDescent="0.2">
      <c r="A3319" s="89">
        <v>1430</v>
      </c>
      <c r="B3319" s="89" t="s">
        <v>64</v>
      </c>
      <c r="C3319" s="89">
        <v>2019</v>
      </c>
      <c r="D3319" s="89">
        <v>12</v>
      </c>
      <c r="E3319" s="91">
        <v>697302</v>
      </c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</row>
    <row r="3320" spans="1:30" x14ac:dyDescent="0.2">
      <c r="A3320" s="89">
        <v>1430</v>
      </c>
      <c r="B3320" s="89" t="s">
        <v>64</v>
      </c>
      <c r="C3320" s="89">
        <v>2020</v>
      </c>
      <c r="D3320" s="89">
        <v>1</v>
      </c>
      <c r="E3320" s="91">
        <v>690426</v>
      </c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</row>
    <row r="3321" spans="1:30" x14ac:dyDescent="0.2">
      <c r="A3321" s="89">
        <v>1430</v>
      </c>
      <c r="B3321" s="89" t="s">
        <v>64</v>
      </c>
      <c r="C3321" s="89">
        <v>2020</v>
      </c>
      <c r="D3321" s="89">
        <v>2</v>
      </c>
      <c r="E3321" s="91">
        <v>413</v>
      </c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</row>
    <row r="3322" spans="1:30" x14ac:dyDescent="0.2">
      <c r="A3322" s="89">
        <v>1430</v>
      </c>
      <c r="B3322" s="89" t="s">
        <v>64</v>
      </c>
      <c r="C3322" s="89">
        <v>2020</v>
      </c>
      <c r="D3322" s="89">
        <v>3</v>
      </c>
      <c r="E3322" s="91">
        <v>147</v>
      </c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</row>
    <row r="3323" spans="1:30" x14ac:dyDescent="0.2">
      <c r="A3323" s="89">
        <v>1430</v>
      </c>
      <c r="B3323" s="89" t="s">
        <v>64</v>
      </c>
      <c r="C3323" s="89">
        <v>2020</v>
      </c>
      <c r="D3323" s="89">
        <v>4</v>
      </c>
      <c r="E3323" s="91">
        <v>104</v>
      </c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</row>
    <row r="3324" spans="1:30" x14ac:dyDescent="0.2">
      <c r="A3324" s="89">
        <v>1430</v>
      </c>
      <c r="B3324" s="89" t="s">
        <v>64</v>
      </c>
      <c r="C3324" s="89">
        <v>2020</v>
      </c>
      <c r="D3324" s="89">
        <v>5</v>
      </c>
      <c r="E3324" s="91">
        <v>36</v>
      </c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</row>
    <row r="3325" spans="1:30" x14ac:dyDescent="0.2">
      <c r="A3325" s="89">
        <v>1430</v>
      </c>
      <c r="B3325" s="89" t="s">
        <v>64</v>
      </c>
      <c r="C3325" s="89">
        <v>2020</v>
      </c>
      <c r="D3325" s="89">
        <v>6</v>
      </c>
      <c r="E3325" s="91">
        <v>1</v>
      </c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</row>
    <row r="3326" spans="1:30" x14ac:dyDescent="0.2">
      <c r="A3326" s="89">
        <v>1431</v>
      </c>
      <c r="B3326" s="89" t="s">
        <v>234</v>
      </c>
      <c r="C3326" s="89">
        <v>2019</v>
      </c>
      <c r="D3326" s="89">
        <v>3</v>
      </c>
      <c r="E3326" s="91">
        <v>8041751</v>
      </c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</row>
    <row r="3327" spans="1:30" x14ac:dyDescent="0.2">
      <c r="A3327" s="89">
        <v>1431</v>
      </c>
      <c r="B3327" s="89" t="s">
        <v>234</v>
      </c>
      <c r="C3327" s="89">
        <v>2019</v>
      </c>
      <c r="D3327" s="89">
        <v>4</v>
      </c>
      <c r="E3327" s="91">
        <v>9211316</v>
      </c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</row>
    <row r="3328" spans="1:30" x14ac:dyDescent="0.2">
      <c r="A3328" s="89">
        <v>1431</v>
      </c>
      <c r="B3328" s="89" t="s">
        <v>234</v>
      </c>
      <c r="C3328" s="89">
        <v>2019</v>
      </c>
      <c r="D3328" s="89">
        <v>5</v>
      </c>
      <c r="E3328" s="91">
        <v>9009020</v>
      </c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</row>
    <row r="3329" spans="1:30" x14ac:dyDescent="0.2">
      <c r="A3329" s="89">
        <v>1431</v>
      </c>
      <c r="B3329" s="89" t="s">
        <v>234</v>
      </c>
      <c r="C3329" s="89">
        <v>2019</v>
      </c>
      <c r="D3329" s="89">
        <v>6</v>
      </c>
      <c r="E3329" s="91">
        <v>8436100</v>
      </c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</row>
    <row r="3330" spans="1:30" x14ac:dyDescent="0.2">
      <c r="A3330" s="89">
        <v>1431</v>
      </c>
      <c r="B3330" s="89" t="s">
        <v>234</v>
      </c>
      <c r="C3330" s="89">
        <v>2019</v>
      </c>
      <c r="D3330" s="89">
        <v>7</v>
      </c>
      <c r="E3330" s="91">
        <v>10051797</v>
      </c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</row>
    <row r="3331" spans="1:30" x14ac:dyDescent="0.2">
      <c r="A3331" s="89">
        <v>1431</v>
      </c>
      <c r="B3331" s="89" t="s">
        <v>234</v>
      </c>
      <c r="C3331" s="89">
        <v>2019</v>
      </c>
      <c r="D3331" s="89">
        <v>8</v>
      </c>
      <c r="E3331" s="91">
        <v>10778389</v>
      </c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</row>
    <row r="3332" spans="1:30" x14ac:dyDescent="0.2">
      <c r="A3332" s="89">
        <v>1431</v>
      </c>
      <c r="B3332" s="89" t="s">
        <v>234</v>
      </c>
      <c r="C3332" s="89">
        <v>2019</v>
      </c>
      <c r="D3332" s="89">
        <v>9</v>
      </c>
      <c r="E3332" s="91">
        <v>13016200</v>
      </c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</row>
    <row r="3333" spans="1:30" x14ac:dyDescent="0.2">
      <c r="A3333" s="89">
        <v>1431</v>
      </c>
      <c r="B3333" s="89" t="s">
        <v>234</v>
      </c>
      <c r="C3333" s="89">
        <v>2019</v>
      </c>
      <c r="D3333" s="89">
        <v>10</v>
      </c>
      <c r="E3333" s="91">
        <v>13849572</v>
      </c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</row>
    <row r="3334" spans="1:30" x14ac:dyDescent="0.2">
      <c r="A3334" s="89">
        <v>1431</v>
      </c>
      <c r="B3334" s="89" t="s">
        <v>234</v>
      </c>
      <c r="C3334" s="89">
        <v>2019</v>
      </c>
      <c r="D3334" s="89">
        <v>11</v>
      </c>
      <c r="E3334" s="91">
        <v>18531286</v>
      </c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</row>
    <row r="3335" spans="1:30" x14ac:dyDescent="0.2">
      <c r="A3335" s="89">
        <v>1431</v>
      </c>
      <c r="B3335" s="89" t="s">
        <v>234</v>
      </c>
      <c r="C3335" s="89">
        <v>2019</v>
      </c>
      <c r="D3335" s="89">
        <v>12</v>
      </c>
      <c r="E3335" s="91">
        <v>17024490</v>
      </c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</row>
    <row r="3336" spans="1:30" x14ac:dyDescent="0.2">
      <c r="A3336" s="89">
        <v>1431</v>
      </c>
      <c r="B3336" s="89" t="s">
        <v>234</v>
      </c>
      <c r="C3336" s="89">
        <v>2020</v>
      </c>
      <c r="D3336" s="89">
        <v>1</v>
      </c>
      <c r="E3336" s="91">
        <v>15701288</v>
      </c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</row>
    <row r="3337" spans="1:30" x14ac:dyDescent="0.2">
      <c r="A3337" s="89">
        <v>1431</v>
      </c>
      <c r="B3337" s="89" t="s">
        <v>234</v>
      </c>
      <c r="C3337" s="89">
        <v>2020</v>
      </c>
      <c r="D3337" s="89">
        <v>2</v>
      </c>
      <c r="E3337" s="91">
        <v>15404665</v>
      </c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</row>
    <row r="3338" spans="1:30" x14ac:dyDescent="0.2">
      <c r="A3338" s="89">
        <v>1431</v>
      </c>
      <c r="B3338" s="89" t="s">
        <v>234</v>
      </c>
      <c r="C3338" s="89">
        <v>2020</v>
      </c>
      <c r="D3338" s="89">
        <v>3</v>
      </c>
      <c r="E3338" s="91">
        <v>11899449</v>
      </c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</row>
    <row r="3339" spans="1:30" x14ac:dyDescent="0.2">
      <c r="A3339" s="89">
        <v>1431</v>
      </c>
      <c r="B3339" s="89" t="s">
        <v>234</v>
      </c>
      <c r="C3339" s="89">
        <v>2020</v>
      </c>
      <c r="D3339" s="89">
        <v>4</v>
      </c>
      <c r="E3339" s="91">
        <v>4145715</v>
      </c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</row>
    <row r="3340" spans="1:30" x14ac:dyDescent="0.2">
      <c r="A3340" s="89">
        <v>1431</v>
      </c>
      <c r="B3340" s="89" t="s">
        <v>234</v>
      </c>
      <c r="C3340" s="89">
        <v>2020</v>
      </c>
      <c r="D3340" s="89">
        <v>5</v>
      </c>
      <c r="E3340" s="91">
        <v>846</v>
      </c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</row>
    <row r="3341" spans="1:30" x14ac:dyDescent="0.2">
      <c r="A3341" s="89">
        <v>1431</v>
      </c>
      <c r="B3341" s="89" t="s">
        <v>234</v>
      </c>
      <c r="C3341" s="89">
        <v>2020</v>
      </c>
      <c r="D3341" s="89">
        <v>6</v>
      </c>
      <c r="E3341" s="91">
        <v>24</v>
      </c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</row>
    <row r="3342" spans="1:30" x14ac:dyDescent="0.2">
      <c r="A3342" s="89">
        <v>1432</v>
      </c>
      <c r="B3342" s="89" t="s">
        <v>622</v>
      </c>
      <c r="C3342" s="89">
        <v>2019</v>
      </c>
      <c r="D3342" s="89">
        <v>3</v>
      </c>
      <c r="E3342" s="91">
        <v>735722</v>
      </c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</row>
    <row r="3343" spans="1:30" x14ac:dyDescent="0.2">
      <c r="A3343" s="89">
        <v>1432</v>
      </c>
      <c r="B3343" s="89" t="s">
        <v>622</v>
      </c>
      <c r="C3343" s="89">
        <v>2019</v>
      </c>
      <c r="D3343" s="89">
        <v>4</v>
      </c>
      <c r="E3343" s="91">
        <v>848390</v>
      </c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</row>
    <row r="3344" spans="1:30" x14ac:dyDescent="0.2">
      <c r="A3344" s="89">
        <v>1432</v>
      </c>
      <c r="B3344" s="89" t="s">
        <v>622</v>
      </c>
      <c r="C3344" s="89">
        <v>2019</v>
      </c>
      <c r="D3344" s="89">
        <v>5</v>
      </c>
      <c r="E3344" s="91">
        <v>808187</v>
      </c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</row>
    <row r="3345" spans="1:30" x14ac:dyDescent="0.2">
      <c r="A3345" s="89">
        <v>1432</v>
      </c>
      <c r="B3345" s="89" t="s">
        <v>622</v>
      </c>
      <c r="C3345" s="89">
        <v>2019</v>
      </c>
      <c r="D3345" s="89">
        <v>6</v>
      </c>
      <c r="E3345" s="91">
        <v>1395130</v>
      </c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</row>
    <row r="3346" spans="1:30" x14ac:dyDescent="0.2">
      <c r="A3346" s="89">
        <v>1432</v>
      </c>
      <c r="B3346" s="89" t="s">
        <v>622</v>
      </c>
      <c r="C3346" s="89">
        <v>2019</v>
      </c>
      <c r="D3346" s="89">
        <v>7</v>
      </c>
      <c r="E3346" s="91">
        <v>1004258</v>
      </c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</row>
    <row r="3347" spans="1:30" x14ac:dyDescent="0.2">
      <c r="A3347" s="89">
        <v>1432</v>
      </c>
      <c r="B3347" s="89" t="s">
        <v>622</v>
      </c>
      <c r="C3347" s="89">
        <v>2019</v>
      </c>
      <c r="D3347" s="89">
        <v>8</v>
      </c>
      <c r="E3347" s="91">
        <v>376992</v>
      </c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</row>
    <row r="3348" spans="1:30" x14ac:dyDescent="0.2">
      <c r="A3348" s="89">
        <v>1432</v>
      </c>
      <c r="B3348" s="89" t="s">
        <v>622</v>
      </c>
      <c r="C3348" s="89">
        <v>2019</v>
      </c>
      <c r="D3348" s="89">
        <v>9</v>
      </c>
      <c r="E3348" s="91">
        <v>314170</v>
      </c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</row>
    <row r="3349" spans="1:30" x14ac:dyDescent="0.2">
      <c r="A3349" s="89">
        <v>1432</v>
      </c>
      <c r="B3349" s="89" t="s">
        <v>622</v>
      </c>
      <c r="C3349" s="89">
        <v>2019</v>
      </c>
      <c r="D3349" s="89">
        <v>10</v>
      </c>
      <c r="E3349" s="91">
        <v>346806</v>
      </c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</row>
    <row r="3350" spans="1:30" x14ac:dyDescent="0.2">
      <c r="A3350" s="89">
        <v>1432</v>
      </c>
      <c r="B3350" s="89" t="s">
        <v>622</v>
      </c>
      <c r="C3350" s="89">
        <v>2019</v>
      </c>
      <c r="D3350" s="89">
        <v>11</v>
      </c>
      <c r="E3350" s="91">
        <v>304623</v>
      </c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</row>
    <row r="3351" spans="1:30" x14ac:dyDescent="0.2">
      <c r="A3351" s="89">
        <v>1432</v>
      </c>
      <c r="B3351" s="89" t="s">
        <v>622</v>
      </c>
      <c r="C3351" s="89">
        <v>2019</v>
      </c>
      <c r="D3351" s="89">
        <v>12</v>
      </c>
      <c r="E3351" s="91">
        <v>293878</v>
      </c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</row>
    <row r="3352" spans="1:30" x14ac:dyDescent="0.2">
      <c r="A3352" s="89">
        <v>1432</v>
      </c>
      <c r="B3352" s="89" t="s">
        <v>622</v>
      </c>
      <c r="C3352" s="89">
        <v>2020</v>
      </c>
      <c r="D3352" s="89">
        <v>1</v>
      </c>
      <c r="E3352" s="91">
        <v>347880</v>
      </c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</row>
    <row r="3353" spans="1:30" x14ac:dyDescent="0.2">
      <c r="A3353" s="89">
        <v>1432</v>
      </c>
      <c r="B3353" s="89" t="s">
        <v>622</v>
      </c>
      <c r="C3353" s="89">
        <v>2020</v>
      </c>
      <c r="D3353" s="89">
        <v>2</v>
      </c>
      <c r="E3353" s="91">
        <v>331185</v>
      </c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</row>
    <row r="3354" spans="1:30" x14ac:dyDescent="0.2">
      <c r="A3354" s="89">
        <v>1432</v>
      </c>
      <c r="B3354" s="89" t="s">
        <v>622</v>
      </c>
      <c r="C3354" s="89">
        <v>2020</v>
      </c>
      <c r="D3354" s="89">
        <v>3</v>
      </c>
      <c r="E3354" s="91">
        <v>301881</v>
      </c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</row>
    <row r="3355" spans="1:30" x14ac:dyDescent="0.2">
      <c r="A3355" s="89">
        <v>1432</v>
      </c>
      <c r="B3355" s="89" t="s">
        <v>622</v>
      </c>
      <c r="C3355" s="89">
        <v>2020</v>
      </c>
      <c r="D3355" s="89">
        <v>4</v>
      </c>
      <c r="E3355" s="91">
        <v>406249</v>
      </c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</row>
    <row r="3356" spans="1:30" x14ac:dyDescent="0.2">
      <c r="A3356" s="89">
        <v>1432</v>
      </c>
      <c r="B3356" s="89" t="s">
        <v>622</v>
      </c>
      <c r="C3356" s="89">
        <v>2020</v>
      </c>
      <c r="D3356" s="89">
        <v>5</v>
      </c>
      <c r="E3356" s="91">
        <v>372933</v>
      </c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</row>
    <row r="3357" spans="1:30" x14ac:dyDescent="0.2">
      <c r="A3357" s="89">
        <v>1432</v>
      </c>
      <c r="B3357" s="89" t="s">
        <v>622</v>
      </c>
      <c r="C3357" s="89">
        <v>2020</v>
      </c>
      <c r="D3357" s="89">
        <v>6</v>
      </c>
      <c r="E3357" s="91">
        <v>15918</v>
      </c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</row>
    <row r="3358" spans="1:30" x14ac:dyDescent="0.2">
      <c r="A3358" s="89">
        <v>1433</v>
      </c>
      <c r="B3358" s="89" t="s">
        <v>292</v>
      </c>
      <c r="C3358" s="89">
        <v>2019</v>
      </c>
      <c r="D3358" s="89">
        <v>3</v>
      </c>
      <c r="E3358" s="91">
        <v>4706555</v>
      </c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</row>
    <row r="3359" spans="1:30" x14ac:dyDescent="0.2">
      <c r="A3359" s="89">
        <v>1433</v>
      </c>
      <c r="B3359" s="89" t="s">
        <v>292</v>
      </c>
      <c r="C3359" s="89">
        <v>2019</v>
      </c>
      <c r="D3359" s="89">
        <v>4</v>
      </c>
      <c r="E3359" s="91">
        <v>5440469</v>
      </c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</row>
    <row r="3360" spans="1:30" x14ac:dyDescent="0.2">
      <c r="A3360" s="89">
        <v>1433</v>
      </c>
      <c r="B3360" s="89" t="s">
        <v>292</v>
      </c>
      <c r="C3360" s="89">
        <v>2019</v>
      </c>
      <c r="D3360" s="89">
        <v>5</v>
      </c>
      <c r="E3360" s="91">
        <v>5158133</v>
      </c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</row>
    <row r="3361" spans="1:30" x14ac:dyDescent="0.2">
      <c r="A3361" s="89">
        <v>1433</v>
      </c>
      <c r="B3361" s="89" t="s">
        <v>292</v>
      </c>
      <c r="C3361" s="89">
        <v>2019</v>
      </c>
      <c r="D3361" s="89">
        <v>6</v>
      </c>
      <c r="E3361" s="91">
        <v>4828455</v>
      </c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</row>
    <row r="3362" spans="1:30" x14ac:dyDescent="0.2">
      <c r="A3362" s="89">
        <v>1433</v>
      </c>
      <c r="B3362" s="89" t="s">
        <v>292</v>
      </c>
      <c r="C3362" s="89">
        <v>2019</v>
      </c>
      <c r="D3362" s="89">
        <v>7</v>
      </c>
      <c r="E3362" s="91">
        <v>5645537</v>
      </c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</row>
    <row r="3363" spans="1:30" x14ac:dyDescent="0.2">
      <c r="A3363" s="89">
        <v>1433</v>
      </c>
      <c r="B3363" s="89" t="s">
        <v>292</v>
      </c>
      <c r="C3363" s="89">
        <v>2019</v>
      </c>
      <c r="D3363" s="89">
        <v>8</v>
      </c>
      <c r="E3363" s="91">
        <v>5014674</v>
      </c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</row>
    <row r="3364" spans="1:30" x14ac:dyDescent="0.2">
      <c r="A3364" s="89">
        <v>1433</v>
      </c>
      <c r="B3364" s="89" t="s">
        <v>292</v>
      </c>
      <c r="C3364" s="89">
        <v>2019</v>
      </c>
      <c r="D3364" s="89">
        <v>9</v>
      </c>
      <c r="E3364" s="91">
        <v>5481221</v>
      </c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</row>
    <row r="3365" spans="1:30" x14ac:dyDescent="0.2">
      <c r="A3365" s="89">
        <v>1433</v>
      </c>
      <c r="B3365" s="89" t="s">
        <v>292</v>
      </c>
      <c r="C3365" s="89">
        <v>2019</v>
      </c>
      <c r="D3365" s="89">
        <v>10</v>
      </c>
      <c r="E3365" s="91">
        <v>6300698</v>
      </c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</row>
    <row r="3366" spans="1:30" x14ac:dyDescent="0.2">
      <c r="A3366" s="89">
        <v>1433</v>
      </c>
      <c r="B3366" s="89" t="s">
        <v>292</v>
      </c>
      <c r="C3366" s="89">
        <v>2019</v>
      </c>
      <c r="D3366" s="89">
        <v>11</v>
      </c>
      <c r="E3366" s="91">
        <v>6005877</v>
      </c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</row>
    <row r="3367" spans="1:30" x14ac:dyDescent="0.2">
      <c r="A3367" s="89">
        <v>1433</v>
      </c>
      <c r="B3367" s="89" t="s">
        <v>292</v>
      </c>
      <c r="C3367" s="89">
        <v>2019</v>
      </c>
      <c r="D3367" s="89">
        <v>12</v>
      </c>
      <c r="E3367" s="91">
        <v>6247450</v>
      </c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</row>
    <row r="3368" spans="1:30" x14ac:dyDescent="0.2">
      <c r="A3368" s="89">
        <v>1433</v>
      </c>
      <c r="B3368" s="89" t="s">
        <v>292</v>
      </c>
      <c r="C3368" s="89">
        <v>2020</v>
      </c>
      <c r="D3368" s="89">
        <v>1</v>
      </c>
      <c r="E3368" s="91">
        <v>7313981</v>
      </c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</row>
    <row r="3369" spans="1:30" x14ac:dyDescent="0.2">
      <c r="A3369" s="89">
        <v>1433</v>
      </c>
      <c r="B3369" s="89" t="s">
        <v>292</v>
      </c>
      <c r="C3369" s="89">
        <v>2020</v>
      </c>
      <c r="D3369" s="89">
        <v>2</v>
      </c>
      <c r="E3369" s="91">
        <v>6669543</v>
      </c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</row>
    <row r="3370" spans="1:30" x14ac:dyDescent="0.2">
      <c r="A3370" s="89">
        <v>1433</v>
      </c>
      <c r="B3370" s="89" t="s">
        <v>292</v>
      </c>
      <c r="C3370" s="89">
        <v>2020</v>
      </c>
      <c r="D3370" s="89">
        <v>3</v>
      </c>
      <c r="E3370" s="91">
        <v>6527164</v>
      </c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</row>
    <row r="3371" spans="1:30" x14ac:dyDescent="0.2">
      <c r="A3371" s="89">
        <v>1433</v>
      </c>
      <c r="B3371" s="89" t="s">
        <v>292</v>
      </c>
      <c r="C3371" s="89">
        <v>2020</v>
      </c>
      <c r="D3371" s="89">
        <v>4</v>
      </c>
      <c r="E3371" s="91">
        <v>7350427</v>
      </c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</row>
    <row r="3372" spans="1:30" x14ac:dyDescent="0.2">
      <c r="A3372" s="89">
        <v>1433</v>
      </c>
      <c r="B3372" s="89" t="s">
        <v>292</v>
      </c>
      <c r="C3372" s="89">
        <v>2020</v>
      </c>
      <c r="D3372" s="89">
        <v>5</v>
      </c>
      <c r="E3372" s="91">
        <v>7610122</v>
      </c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</row>
    <row r="3373" spans="1:30" x14ac:dyDescent="0.2">
      <c r="A3373" s="89">
        <v>1433</v>
      </c>
      <c r="B3373" s="89" t="s">
        <v>292</v>
      </c>
      <c r="C3373" s="89">
        <v>2020</v>
      </c>
      <c r="D3373" s="89">
        <v>6</v>
      </c>
      <c r="E3373" s="91">
        <v>358571</v>
      </c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</row>
    <row r="3374" spans="1:30" x14ac:dyDescent="0.2">
      <c r="A3374" s="89">
        <v>1434</v>
      </c>
      <c r="B3374" s="89" t="s">
        <v>734</v>
      </c>
      <c r="C3374" s="89">
        <v>2019</v>
      </c>
      <c r="D3374" s="89">
        <v>4</v>
      </c>
      <c r="E3374" s="91">
        <v>3</v>
      </c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</row>
    <row r="3375" spans="1:30" x14ac:dyDescent="0.2">
      <c r="A3375" s="89">
        <v>1434</v>
      </c>
      <c r="B3375" s="89" t="s">
        <v>734</v>
      </c>
      <c r="C3375" s="89">
        <v>2019</v>
      </c>
      <c r="D3375" s="89">
        <v>7</v>
      </c>
      <c r="E3375" s="91">
        <v>2</v>
      </c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</row>
    <row r="3376" spans="1:30" x14ac:dyDescent="0.2">
      <c r="A3376" s="89">
        <v>1434</v>
      </c>
      <c r="B3376" s="89" t="s">
        <v>734</v>
      </c>
      <c r="C3376" s="89">
        <v>2019</v>
      </c>
      <c r="D3376" s="89">
        <v>12</v>
      </c>
      <c r="E3376" s="91">
        <v>1</v>
      </c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</row>
    <row r="3377" spans="1:30" x14ac:dyDescent="0.2">
      <c r="A3377" s="89">
        <v>1434</v>
      </c>
      <c r="B3377" s="89" t="s">
        <v>734</v>
      </c>
      <c r="C3377" s="89">
        <v>2020</v>
      </c>
      <c r="D3377" s="89">
        <v>3</v>
      </c>
      <c r="E3377" s="91">
        <v>5</v>
      </c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</row>
    <row r="3378" spans="1:30" x14ac:dyDescent="0.2">
      <c r="A3378" s="89">
        <v>1435</v>
      </c>
      <c r="B3378" s="89" t="s">
        <v>316</v>
      </c>
      <c r="C3378" s="89">
        <v>2019</v>
      </c>
      <c r="D3378" s="89">
        <v>3</v>
      </c>
      <c r="E3378" s="91">
        <v>1390959</v>
      </c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</row>
    <row r="3379" spans="1:30" x14ac:dyDescent="0.2">
      <c r="A3379" s="89">
        <v>1435</v>
      </c>
      <c r="B3379" s="89" t="s">
        <v>316</v>
      </c>
      <c r="C3379" s="89">
        <v>2019</v>
      </c>
      <c r="D3379" s="89">
        <v>4</v>
      </c>
      <c r="E3379" s="91">
        <v>1242557</v>
      </c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</row>
    <row r="3380" spans="1:30" x14ac:dyDescent="0.2">
      <c r="A3380" s="89">
        <v>1435</v>
      </c>
      <c r="B3380" s="89" t="s">
        <v>316</v>
      </c>
      <c r="C3380" s="89">
        <v>2019</v>
      </c>
      <c r="D3380" s="89">
        <v>5</v>
      </c>
      <c r="E3380" s="91">
        <v>1339031</v>
      </c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</row>
    <row r="3381" spans="1:30" x14ac:dyDescent="0.2">
      <c r="A3381" s="89">
        <v>1435</v>
      </c>
      <c r="B3381" s="89" t="s">
        <v>316</v>
      </c>
      <c r="C3381" s="89">
        <v>2019</v>
      </c>
      <c r="D3381" s="89">
        <v>6</v>
      </c>
      <c r="E3381" s="91">
        <v>2095471</v>
      </c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</row>
    <row r="3382" spans="1:30" x14ac:dyDescent="0.2">
      <c r="A3382" s="89">
        <v>1435</v>
      </c>
      <c r="B3382" s="89" t="s">
        <v>316</v>
      </c>
      <c r="C3382" s="89">
        <v>2019</v>
      </c>
      <c r="D3382" s="89">
        <v>7</v>
      </c>
      <c r="E3382" s="91">
        <v>1993344</v>
      </c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</row>
    <row r="3383" spans="1:30" x14ac:dyDescent="0.2">
      <c r="A3383" s="89">
        <v>1435</v>
      </c>
      <c r="B3383" s="89" t="s">
        <v>316</v>
      </c>
      <c r="C3383" s="89">
        <v>2019</v>
      </c>
      <c r="D3383" s="89">
        <v>8</v>
      </c>
      <c r="E3383" s="91">
        <v>1105995</v>
      </c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</row>
    <row r="3384" spans="1:30" x14ac:dyDescent="0.2">
      <c r="A3384" s="89">
        <v>1435</v>
      </c>
      <c r="B3384" s="89" t="s">
        <v>316</v>
      </c>
      <c r="C3384" s="89">
        <v>2019</v>
      </c>
      <c r="D3384" s="89">
        <v>9</v>
      </c>
      <c r="E3384" s="91">
        <v>1751594</v>
      </c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</row>
    <row r="3385" spans="1:30" x14ac:dyDescent="0.2">
      <c r="A3385" s="89">
        <v>1435</v>
      </c>
      <c r="B3385" s="89" t="s">
        <v>316</v>
      </c>
      <c r="C3385" s="89">
        <v>2019</v>
      </c>
      <c r="D3385" s="89">
        <v>10</v>
      </c>
      <c r="E3385" s="91">
        <v>1533934</v>
      </c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</row>
    <row r="3386" spans="1:30" x14ac:dyDescent="0.2">
      <c r="A3386" s="89">
        <v>1435</v>
      </c>
      <c r="B3386" s="89" t="s">
        <v>316</v>
      </c>
      <c r="C3386" s="89">
        <v>2019</v>
      </c>
      <c r="D3386" s="89">
        <v>11</v>
      </c>
      <c r="E3386" s="91">
        <v>1652714</v>
      </c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</row>
    <row r="3387" spans="1:30" x14ac:dyDescent="0.2">
      <c r="A3387" s="89">
        <v>1435</v>
      </c>
      <c r="B3387" s="89" t="s">
        <v>316</v>
      </c>
      <c r="C3387" s="89">
        <v>2019</v>
      </c>
      <c r="D3387" s="89">
        <v>12</v>
      </c>
      <c r="E3387" s="91">
        <v>2398729</v>
      </c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</row>
    <row r="3388" spans="1:30" x14ac:dyDescent="0.2">
      <c r="A3388" s="89">
        <v>1435</v>
      </c>
      <c r="B3388" s="89" t="s">
        <v>316</v>
      </c>
      <c r="C3388" s="89">
        <v>2020</v>
      </c>
      <c r="D3388" s="89">
        <v>1</v>
      </c>
      <c r="E3388" s="91">
        <v>1715016</v>
      </c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</row>
    <row r="3389" spans="1:30" x14ac:dyDescent="0.2">
      <c r="A3389" s="89">
        <v>1435</v>
      </c>
      <c r="B3389" s="89" t="s">
        <v>316</v>
      </c>
      <c r="C3389" s="89">
        <v>2020</v>
      </c>
      <c r="D3389" s="89">
        <v>2</v>
      </c>
      <c r="E3389" s="91">
        <v>1998628</v>
      </c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</row>
    <row r="3390" spans="1:30" x14ac:dyDescent="0.2">
      <c r="A3390" s="89">
        <v>1435</v>
      </c>
      <c r="B3390" s="89" t="s">
        <v>316</v>
      </c>
      <c r="C3390" s="89">
        <v>2020</v>
      </c>
      <c r="D3390" s="89">
        <v>3</v>
      </c>
      <c r="E3390" s="91">
        <v>1974188</v>
      </c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</row>
    <row r="3391" spans="1:30" x14ac:dyDescent="0.2">
      <c r="A3391" s="89">
        <v>1435</v>
      </c>
      <c r="B3391" s="89" t="s">
        <v>316</v>
      </c>
      <c r="C3391" s="89">
        <v>2020</v>
      </c>
      <c r="D3391" s="89">
        <v>4</v>
      </c>
      <c r="E3391" s="91">
        <v>2167453</v>
      </c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</row>
    <row r="3392" spans="1:30" x14ac:dyDescent="0.2">
      <c r="A3392" s="89">
        <v>1435</v>
      </c>
      <c r="B3392" s="89" t="s">
        <v>316</v>
      </c>
      <c r="C3392" s="89">
        <v>2020</v>
      </c>
      <c r="D3392" s="89">
        <v>5</v>
      </c>
      <c r="E3392" s="91">
        <v>2144221</v>
      </c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</row>
    <row r="3393" spans="1:30" x14ac:dyDescent="0.2">
      <c r="A3393" s="89">
        <v>1435</v>
      </c>
      <c r="B3393" s="89" t="s">
        <v>316</v>
      </c>
      <c r="C3393" s="89">
        <v>2020</v>
      </c>
      <c r="D3393" s="89">
        <v>6</v>
      </c>
      <c r="E3393" s="91">
        <v>76283</v>
      </c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</row>
    <row r="3394" spans="1:30" x14ac:dyDescent="0.2">
      <c r="A3394" s="89">
        <v>1436</v>
      </c>
      <c r="B3394" s="89" t="s">
        <v>182</v>
      </c>
      <c r="C3394" s="89">
        <v>2019</v>
      </c>
      <c r="D3394" s="89">
        <v>3</v>
      </c>
      <c r="E3394" s="91">
        <v>1</v>
      </c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</row>
    <row r="3395" spans="1:30" x14ac:dyDescent="0.2">
      <c r="A3395" s="89">
        <v>1436</v>
      </c>
      <c r="B3395" s="89" t="s">
        <v>182</v>
      </c>
      <c r="C3395" s="89">
        <v>2019</v>
      </c>
      <c r="D3395" s="89">
        <v>6</v>
      </c>
      <c r="E3395" s="91">
        <v>1</v>
      </c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</row>
    <row r="3396" spans="1:30" x14ac:dyDescent="0.2">
      <c r="A3396" s="89">
        <v>1437</v>
      </c>
      <c r="B3396" s="89" t="s">
        <v>265</v>
      </c>
      <c r="C3396" s="89">
        <v>2019</v>
      </c>
      <c r="D3396" s="89">
        <v>3</v>
      </c>
      <c r="E3396" s="91">
        <v>7100</v>
      </c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</row>
    <row r="3397" spans="1:30" x14ac:dyDescent="0.2">
      <c r="A3397" s="89">
        <v>1437</v>
      </c>
      <c r="B3397" s="89" t="s">
        <v>265</v>
      </c>
      <c r="C3397" s="89">
        <v>2019</v>
      </c>
      <c r="D3397" s="89">
        <v>4</v>
      </c>
      <c r="E3397" s="91">
        <v>14390</v>
      </c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</row>
    <row r="3398" spans="1:30" x14ac:dyDescent="0.2">
      <c r="A3398" s="89">
        <v>1437</v>
      </c>
      <c r="B3398" s="89" t="s">
        <v>265</v>
      </c>
      <c r="C3398" s="89">
        <v>2019</v>
      </c>
      <c r="D3398" s="89">
        <v>5</v>
      </c>
      <c r="E3398" s="91">
        <v>19295</v>
      </c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</row>
    <row r="3399" spans="1:30" x14ac:dyDescent="0.2">
      <c r="A3399" s="89">
        <v>1437</v>
      </c>
      <c r="B3399" s="89" t="s">
        <v>265</v>
      </c>
      <c r="C3399" s="89">
        <v>2019</v>
      </c>
      <c r="D3399" s="89">
        <v>6</v>
      </c>
      <c r="E3399" s="91">
        <v>10737</v>
      </c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</row>
    <row r="3400" spans="1:30" x14ac:dyDescent="0.2">
      <c r="A3400" s="89">
        <v>1437</v>
      </c>
      <c r="B3400" s="89" t="s">
        <v>265</v>
      </c>
      <c r="C3400" s="89">
        <v>2019</v>
      </c>
      <c r="D3400" s="89">
        <v>7</v>
      </c>
      <c r="E3400" s="91">
        <v>13794</v>
      </c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</row>
    <row r="3401" spans="1:30" x14ac:dyDescent="0.2">
      <c r="A3401" s="89">
        <v>1437</v>
      </c>
      <c r="B3401" s="89" t="s">
        <v>265</v>
      </c>
      <c r="C3401" s="89">
        <v>2019</v>
      </c>
      <c r="D3401" s="89">
        <v>8</v>
      </c>
      <c r="E3401" s="91">
        <v>18302</v>
      </c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</row>
    <row r="3402" spans="1:30" x14ac:dyDescent="0.2">
      <c r="A3402" s="89">
        <v>1437</v>
      </c>
      <c r="B3402" s="89" t="s">
        <v>265</v>
      </c>
      <c r="C3402" s="89">
        <v>2019</v>
      </c>
      <c r="D3402" s="89">
        <v>9</v>
      </c>
      <c r="E3402" s="91">
        <v>18911</v>
      </c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</row>
    <row r="3403" spans="1:30" x14ac:dyDescent="0.2">
      <c r="A3403" s="89">
        <v>1437</v>
      </c>
      <c r="B3403" s="89" t="s">
        <v>265</v>
      </c>
      <c r="C3403" s="89">
        <v>2019</v>
      </c>
      <c r="D3403" s="89">
        <v>10</v>
      </c>
      <c r="E3403" s="91">
        <v>8670</v>
      </c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</row>
    <row r="3404" spans="1:30" x14ac:dyDescent="0.2">
      <c r="A3404" s="89">
        <v>1437</v>
      </c>
      <c r="B3404" s="89" t="s">
        <v>265</v>
      </c>
      <c r="C3404" s="89">
        <v>2019</v>
      </c>
      <c r="D3404" s="89">
        <v>11</v>
      </c>
      <c r="E3404" s="91">
        <v>5975</v>
      </c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</row>
    <row r="3405" spans="1:30" x14ac:dyDescent="0.2">
      <c r="A3405" s="89">
        <v>1437</v>
      </c>
      <c r="B3405" s="89" t="s">
        <v>265</v>
      </c>
      <c r="C3405" s="89">
        <v>2019</v>
      </c>
      <c r="D3405" s="89">
        <v>12</v>
      </c>
      <c r="E3405" s="91">
        <v>4180</v>
      </c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</row>
    <row r="3406" spans="1:30" x14ac:dyDescent="0.2">
      <c r="A3406" s="89">
        <v>1437</v>
      </c>
      <c r="B3406" s="89" t="s">
        <v>265</v>
      </c>
      <c r="C3406" s="89">
        <v>2020</v>
      </c>
      <c r="D3406" s="89">
        <v>1</v>
      </c>
      <c r="E3406" s="91">
        <v>4942</v>
      </c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</row>
    <row r="3407" spans="1:30" x14ac:dyDescent="0.2">
      <c r="A3407" s="89">
        <v>1437</v>
      </c>
      <c r="B3407" s="89" t="s">
        <v>265</v>
      </c>
      <c r="C3407" s="89">
        <v>2020</v>
      </c>
      <c r="D3407" s="89">
        <v>2</v>
      </c>
      <c r="E3407" s="91">
        <v>3246</v>
      </c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</row>
    <row r="3408" spans="1:30" x14ac:dyDescent="0.2">
      <c r="A3408" s="89">
        <v>1437</v>
      </c>
      <c r="B3408" s="89" t="s">
        <v>265</v>
      </c>
      <c r="C3408" s="89">
        <v>2020</v>
      </c>
      <c r="D3408" s="89">
        <v>3</v>
      </c>
      <c r="E3408" s="91">
        <v>3705</v>
      </c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</row>
    <row r="3409" spans="1:30" x14ac:dyDescent="0.2">
      <c r="A3409" s="89">
        <v>1437</v>
      </c>
      <c r="B3409" s="89" t="s">
        <v>265</v>
      </c>
      <c r="C3409" s="89">
        <v>2020</v>
      </c>
      <c r="D3409" s="89">
        <v>4</v>
      </c>
      <c r="E3409" s="91">
        <v>3115</v>
      </c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</row>
    <row r="3410" spans="1:30" x14ac:dyDescent="0.2">
      <c r="A3410" s="89">
        <v>1437</v>
      </c>
      <c r="B3410" s="89" t="s">
        <v>265</v>
      </c>
      <c r="C3410" s="89">
        <v>2020</v>
      </c>
      <c r="D3410" s="89">
        <v>5</v>
      </c>
      <c r="E3410" s="91">
        <v>6750</v>
      </c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</row>
    <row r="3411" spans="1:30" x14ac:dyDescent="0.2">
      <c r="A3411" s="89">
        <v>1437</v>
      </c>
      <c r="B3411" s="89" t="s">
        <v>265</v>
      </c>
      <c r="C3411" s="89">
        <v>2020</v>
      </c>
      <c r="D3411" s="89">
        <v>6</v>
      </c>
      <c r="E3411" s="91">
        <v>553</v>
      </c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</row>
    <row r="3412" spans="1:30" x14ac:dyDescent="0.2">
      <c r="A3412" s="89">
        <v>1438</v>
      </c>
      <c r="B3412" s="89" t="s">
        <v>16</v>
      </c>
      <c r="C3412" s="89">
        <v>2019</v>
      </c>
      <c r="D3412" s="89">
        <v>3</v>
      </c>
      <c r="E3412" s="91">
        <v>1032364</v>
      </c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</row>
    <row r="3413" spans="1:30" x14ac:dyDescent="0.2">
      <c r="A3413" s="89">
        <v>1438</v>
      </c>
      <c r="B3413" s="89" t="s">
        <v>16</v>
      </c>
      <c r="C3413" s="89">
        <v>2019</v>
      </c>
      <c r="D3413" s="89">
        <v>4</v>
      </c>
      <c r="E3413" s="91">
        <v>1013179</v>
      </c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</row>
    <row r="3414" spans="1:30" x14ac:dyDescent="0.2">
      <c r="A3414" s="89">
        <v>1438</v>
      </c>
      <c r="B3414" s="89" t="s">
        <v>16</v>
      </c>
      <c r="C3414" s="89">
        <v>2019</v>
      </c>
      <c r="D3414" s="89">
        <v>5</v>
      </c>
      <c r="E3414" s="91">
        <v>362265</v>
      </c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</row>
    <row r="3415" spans="1:30" x14ac:dyDescent="0.2">
      <c r="A3415" s="89">
        <v>1438</v>
      </c>
      <c r="B3415" s="89" t="s">
        <v>16</v>
      </c>
      <c r="C3415" s="89">
        <v>2019</v>
      </c>
      <c r="D3415" s="89">
        <v>6</v>
      </c>
      <c r="E3415" s="91">
        <v>493</v>
      </c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</row>
    <row r="3416" spans="1:30" x14ac:dyDescent="0.2">
      <c r="A3416" s="89">
        <v>1438</v>
      </c>
      <c r="B3416" s="89" t="s">
        <v>16</v>
      </c>
      <c r="C3416" s="89">
        <v>2019</v>
      </c>
      <c r="D3416" s="89">
        <v>7</v>
      </c>
      <c r="E3416" s="91">
        <v>113</v>
      </c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</row>
    <row r="3417" spans="1:30" x14ac:dyDescent="0.2">
      <c r="A3417" s="89">
        <v>1438</v>
      </c>
      <c r="B3417" s="89" t="s">
        <v>16</v>
      </c>
      <c r="C3417" s="89">
        <v>2019</v>
      </c>
      <c r="D3417" s="89">
        <v>8</v>
      </c>
      <c r="E3417" s="91">
        <v>83</v>
      </c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</row>
    <row r="3418" spans="1:30" x14ac:dyDescent="0.2">
      <c r="A3418" s="89">
        <v>1438</v>
      </c>
      <c r="B3418" s="89" t="s">
        <v>16</v>
      </c>
      <c r="C3418" s="89">
        <v>2019</v>
      </c>
      <c r="D3418" s="89">
        <v>9</v>
      </c>
      <c r="E3418" s="91">
        <v>41</v>
      </c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</row>
    <row r="3419" spans="1:30" x14ac:dyDescent="0.2">
      <c r="A3419" s="89">
        <v>1438</v>
      </c>
      <c r="B3419" s="89" t="s">
        <v>16</v>
      </c>
      <c r="C3419" s="89">
        <v>2019</v>
      </c>
      <c r="D3419" s="89">
        <v>10</v>
      </c>
      <c r="E3419" s="91">
        <v>21</v>
      </c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</row>
    <row r="3420" spans="1:30" x14ac:dyDescent="0.2">
      <c r="A3420" s="89">
        <v>1438</v>
      </c>
      <c r="B3420" s="89" t="s">
        <v>16</v>
      </c>
      <c r="C3420" s="89">
        <v>2019</v>
      </c>
      <c r="D3420" s="89">
        <v>11</v>
      </c>
      <c r="E3420" s="91">
        <v>16</v>
      </c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</row>
    <row r="3421" spans="1:30" x14ac:dyDescent="0.2">
      <c r="A3421" s="89">
        <v>1438</v>
      </c>
      <c r="B3421" s="89" t="s">
        <v>16</v>
      </c>
      <c r="C3421" s="89">
        <v>2019</v>
      </c>
      <c r="D3421" s="89">
        <v>12</v>
      </c>
      <c r="E3421" s="91">
        <v>10</v>
      </c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</row>
    <row r="3422" spans="1:30" x14ac:dyDescent="0.2">
      <c r="A3422" s="89">
        <v>1438</v>
      </c>
      <c r="B3422" s="89" t="s">
        <v>16</v>
      </c>
      <c r="C3422" s="89">
        <v>2020</v>
      </c>
      <c r="D3422" s="89">
        <v>1</v>
      </c>
      <c r="E3422" s="91">
        <v>12</v>
      </c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</row>
    <row r="3423" spans="1:30" x14ac:dyDescent="0.2">
      <c r="A3423" s="89">
        <v>1438</v>
      </c>
      <c r="B3423" s="89" t="s">
        <v>16</v>
      </c>
      <c r="C3423" s="89">
        <v>2020</v>
      </c>
      <c r="D3423" s="89">
        <v>2</v>
      </c>
      <c r="E3423" s="91">
        <v>8</v>
      </c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</row>
    <row r="3424" spans="1:30" x14ac:dyDescent="0.2">
      <c r="A3424" s="89">
        <v>1438</v>
      </c>
      <c r="B3424" s="89" t="s">
        <v>16</v>
      </c>
      <c r="C3424" s="89">
        <v>2020</v>
      </c>
      <c r="D3424" s="89">
        <v>3</v>
      </c>
      <c r="E3424" s="91">
        <v>11</v>
      </c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</row>
    <row r="3425" spans="1:30" x14ac:dyDescent="0.2">
      <c r="A3425" s="89">
        <v>1438</v>
      </c>
      <c r="B3425" s="89" t="s">
        <v>16</v>
      </c>
      <c r="C3425" s="89">
        <v>2020</v>
      </c>
      <c r="D3425" s="89">
        <v>4</v>
      </c>
      <c r="E3425" s="91">
        <v>3</v>
      </c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</row>
    <row r="3426" spans="1:30" x14ac:dyDescent="0.2">
      <c r="A3426" s="89">
        <v>1438</v>
      </c>
      <c r="B3426" s="89" t="s">
        <v>16</v>
      </c>
      <c r="C3426" s="89">
        <v>2020</v>
      </c>
      <c r="D3426" s="89">
        <v>5</v>
      </c>
      <c r="E3426" s="91">
        <v>1</v>
      </c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</row>
    <row r="3427" spans="1:30" x14ac:dyDescent="0.2">
      <c r="A3427" s="89">
        <v>1439</v>
      </c>
      <c r="B3427" s="89" t="s">
        <v>735</v>
      </c>
      <c r="C3427" s="89">
        <v>2019</v>
      </c>
      <c r="D3427" s="89">
        <v>3</v>
      </c>
      <c r="E3427" s="91">
        <v>393488</v>
      </c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</row>
    <row r="3428" spans="1:30" x14ac:dyDescent="0.2">
      <c r="A3428" s="89">
        <v>1439</v>
      </c>
      <c r="B3428" s="89" t="s">
        <v>735</v>
      </c>
      <c r="C3428" s="89">
        <v>2019</v>
      </c>
      <c r="D3428" s="89">
        <v>4</v>
      </c>
      <c r="E3428" s="91">
        <v>482912</v>
      </c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</row>
    <row r="3429" spans="1:30" x14ac:dyDescent="0.2">
      <c r="A3429" s="89">
        <v>1439</v>
      </c>
      <c r="B3429" s="89" t="s">
        <v>735</v>
      </c>
      <c r="C3429" s="89">
        <v>2019</v>
      </c>
      <c r="D3429" s="89">
        <v>5</v>
      </c>
      <c r="E3429" s="91">
        <v>483253</v>
      </c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</row>
    <row r="3430" spans="1:30" x14ac:dyDescent="0.2">
      <c r="A3430" s="89">
        <v>1439</v>
      </c>
      <c r="B3430" s="89" t="s">
        <v>735</v>
      </c>
      <c r="C3430" s="89">
        <v>2019</v>
      </c>
      <c r="D3430" s="89">
        <v>6</v>
      </c>
      <c r="E3430" s="91">
        <v>491588</v>
      </c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</row>
    <row r="3431" spans="1:30" x14ac:dyDescent="0.2">
      <c r="A3431" s="89">
        <v>1439</v>
      </c>
      <c r="B3431" s="89" t="s">
        <v>735</v>
      </c>
      <c r="C3431" s="89">
        <v>2019</v>
      </c>
      <c r="D3431" s="89">
        <v>7</v>
      </c>
      <c r="E3431" s="91">
        <v>564867</v>
      </c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</row>
    <row r="3432" spans="1:30" x14ac:dyDescent="0.2">
      <c r="A3432" s="89">
        <v>1439</v>
      </c>
      <c r="B3432" s="89" t="s">
        <v>735</v>
      </c>
      <c r="C3432" s="89">
        <v>2019</v>
      </c>
      <c r="D3432" s="89">
        <v>8</v>
      </c>
      <c r="E3432" s="91">
        <v>483944</v>
      </c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</row>
    <row r="3433" spans="1:30" x14ac:dyDescent="0.2">
      <c r="A3433" s="89">
        <v>1439</v>
      </c>
      <c r="B3433" s="89" t="s">
        <v>735</v>
      </c>
      <c r="C3433" s="89">
        <v>2019</v>
      </c>
      <c r="D3433" s="89">
        <v>9</v>
      </c>
      <c r="E3433" s="91">
        <v>23</v>
      </c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</row>
    <row r="3434" spans="1:30" x14ac:dyDescent="0.2">
      <c r="A3434" s="89">
        <v>1439</v>
      </c>
      <c r="B3434" s="89" t="s">
        <v>735</v>
      </c>
      <c r="C3434" s="89">
        <v>2019</v>
      </c>
      <c r="D3434" s="89">
        <v>10</v>
      </c>
      <c r="E3434" s="91">
        <v>6</v>
      </c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</row>
    <row r="3435" spans="1:30" x14ac:dyDescent="0.2">
      <c r="A3435" s="89">
        <v>1439</v>
      </c>
      <c r="B3435" s="89" t="s">
        <v>735</v>
      </c>
      <c r="C3435" s="89">
        <v>2019</v>
      </c>
      <c r="D3435" s="89">
        <v>12</v>
      </c>
      <c r="E3435" s="91">
        <v>2</v>
      </c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</row>
    <row r="3436" spans="1:30" x14ac:dyDescent="0.2">
      <c r="A3436" s="89">
        <v>1439</v>
      </c>
      <c r="B3436" s="89" t="s">
        <v>735</v>
      </c>
      <c r="C3436" s="89">
        <v>2020</v>
      </c>
      <c r="D3436" s="89">
        <v>1</v>
      </c>
      <c r="E3436" s="91">
        <v>2</v>
      </c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</row>
    <row r="3437" spans="1:30" x14ac:dyDescent="0.2">
      <c r="A3437" s="89">
        <v>1439</v>
      </c>
      <c r="B3437" s="89" t="s">
        <v>735</v>
      </c>
      <c r="C3437" s="89">
        <v>2020</v>
      </c>
      <c r="D3437" s="89">
        <v>4</v>
      </c>
      <c r="E3437" s="91">
        <v>16</v>
      </c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</row>
    <row r="3438" spans="1:30" x14ac:dyDescent="0.2">
      <c r="A3438" s="89">
        <v>1440</v>
      </c>
      <c r="B3438" s="89" t="s">
        <v>386</v>
      </c>
      <c r="C3438" s="89">
        <v>2019</v>
      </c>
      <c r="D3438" s="89">
        <v>3</v>
      </c>
      <c r="E3438" s="91">
        <v>234995</v>
      </c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</row>
    <row r="3439" spans="1:30" x14ac:dyDescent="0.2">
      <c r="A3439" s="89">
        <v>1440</v>
      </c>
      <c r="B3439" s="89" t="s">
        <v>386</v>
      </c>
      <c r="C3439" s="89">
        <v>2019</v>
      </c>
      <c r="D3439" s="89">
        <v>4</v>
      </c>
      <c r="E3439" s="91">
        <v>295183</v>
      </c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</row>
    <row r="3440" spans="1:30" x14ac:dyDescent="0.2">
      <c r="A3440" s="89">
        <v>1440</v>
      </c>
      <c r="B3440" s="89" t="s">
        <v>386</v>
      </c>
      <c r="C3440" s="89">
        <v>2019</v>
      </c>
      <c r="D3440" s="89">
        <v>5</v>
      </c>
      <c r="E3440" s="91">
        <v>488883</v>
      </c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</row>
    <row r="3441" spans="1:30" x14ac:dyDescent="0.2">
      <c r="A3441" s="89">
        <v>1440</v>
      </c>
      <c r="B3441" s="89" t="s">
        <v>386</v>
      </c>
      <c r="C3441" s="89">
        <v>2019</v>
      </c>
      <c r="D3441" s="89">
        <v>6</v>
      </c>
      <c r="E3441" s="91">
        <v>544744</v>
      </c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</row>
    <row r="3442" spans="1:30" x14ac:dyDescent="0.2">
      <c r="A3442" s="89">
        <v>1440</v>
      </c>
      <c r="B3442" s="89" t="s">
        <v>386</v>
      </c>
      <c r="C3442" s="89">
        <v>2019</v>
      </c>
      <c r="D3442" s="89">
        <v>7</v>
      </c>
      <c r="E3442" s="91">
        <v>365465</v>
      </c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</row>
    <row r="3443" spans="1:30" x14ac:dyDescent="0.2">
      <c r="A3443" s="89">
        <v>1440</v>
      </c>
      <c r="B3443" s="89" t="s">
        <v>386</v>
      </c>
      <c r="C3443" s="89">
        <v>2019</v>
      </c>
      <c r="D3443" s="89">
        <v>8</v>
      </c>
      <c r="E3443" s="91">
        <v>268115</v>
      </c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</row>
    <row r="3444" spans="1:30" x14ac:dyDescent="0.2">
      <c r="A3444" s="89">
        <v>1440</v>
      </c>
      <c r="B3444" s="89" t="s">
        <v>386</v>
      </c>
      <c r="C3444" s="89">
        <v>2019</v>
      </c>
      <c r="D3444" s="89">
        <v>9</v>
      </c>
      <c r="E3444" s="91">
        <v>270717</v>
      </c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</row>
    <row r="3445" spans="1:30" x14ac:dyDescent="0.2">
      <c r="A3445" s="89">
        <v>1440</v>
      </c>
      <c r="B3445" s="89" t="s">
        <v>386</v>
      </c>
      <c r="C3445" s="89">
        <v>2019</v>
      </c>
      <c r="D3445" s="89">
        <v>10</v>
      </c>
      <c r="E3445" s="91">
        <v>336596</v>
      </c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</row>
    <row r="3446" spans="1:30" x14ac:dyDescent="0.2">
      <c r="A3446" s="89">
        <v>1440</v>
      </c>
      <c r="B3446" s="89" t="s">
        <v>386</v>
      </c>
      <c r="C3446" s="89">
        <v>2019</v>
      </c>
      <c r="D3446" s="89">
        <v>11</v>
      </c>
      <c r="E3446" s="91">
        <v>629125</v>
      </c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</row>
    <row r="3447" spans="1:30" x14ac:dyDescent="0.2">
      <c r="A3447" s="89">
        <v>1440</v>
      </c>
      <c r="B3447" s="89" t="s">
        <v>386</v>
      </c>
      <c r="C3447" s="89">
        <v>2019</v>
      </c>
      <c r="D3447" s="89">
        <v>12</v>
      </c>
      <c r="E3447" s="91">
        <v>402713</v>
      </c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</row>
    <row r="3448" spans="1:30" x14ac:dyDescent="0.2">
      <c r="A3448" s="89">
        <v>1440</v>
      </c>
      <c r="B3448" s="89" t="s">
        <v>386</v>
      </c>
      <c r="C3448" s="89">
        <v>2020</v>
      </c>
      <c r="D3448" s="89">
        <v>1</v>
      </c>
      <c r="E3448" s="91">
        <v>2493</v>
      </c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</row>
    <row r="3449" spans="1:30" x14ac:dyDescent="0.2">
      <c r="A3449" s="89">
        <v>1440</v>
      </c>
      <c r="B3449" s="89" t="s">
        <v>386</v>
      </c>
      <c r="C3449" s="89">
        <v>2020</v>
      </c>
      <c r="D3449" s="89">
        <v>2</v>
      </c>
      <c r="E3449" s="91">
        <v>3317</v>
      </c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</row>
    <row r="3450" spans="1:30" x14ac:dyDescent="0.2">
      <c r="A3450" s="89">
        <v>1440</v>
      </c>
      <c r="B3450" s="89" t="s">
        <v>386</v>
      </c>
      <c r="C3450" s="89">
        <v>2020</v>
      </c>
      <c r="D3450" s="89">
        <v>3</v>
      </c>
      <c r="E3450" s="91">
        <v>1713</v>
      </c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</row>
    <row r="3451" spans="1:30" x14ac:dyDescent="0.2">
      <c r="A3451" s="89">
        <v>1440</v>
      </c>
      <c r="B3451" s="89" t="s">
        <v>386</v>
      </c>
      <c r="C3451" s="89">
        <v>2020</v>
      </c>
      <c r="D3451" s="89">
        <v>4</v>
      </c>
      <c r="E3451" s="91">
        <v>2759</v>
      </c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</row>
    <row r="3452" spans="1:30" x14ac:dyDescent="0.2">
      <c r="A3452" s="89">
        <v>1440</v>
      </c>
      <c r="B3452" s="89" t="s">
        <v>386</v>
      </c>
      <c r="C3452" s="89">
        <v>2020</v>
      </c>
      <c r="D3452" s="89">
        <v>5</v>
      </c>
      <c r="E3452" s="91">
        <v>6</v>
      </c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</row>
    <row r="3453" spans="1:30" x14ac:dyDescent="0.2">
      <c r="A3453" s="89">
        <v>1442</v>
      </c>
      <c r="B3453" s="89" t="s">
        <v>399</v>
      </c>
      <c r="C3453" s="89">
        <v>2019</v>
      </c>
      <c r="D3453" s="89">
        <v>3</v>
      </c>
      <c r="E3453" s="91">
        <v>168</v>
      </c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</row>
    <row r="3454" spans="1:30" x14ac:dyDescent="0.2">
      <c r="A3454" s="89">
        <v>1442</v>
      </c>
      <c r="B3454" s="89" t="s">
        <v>399</v>
      </c>
      <c r="C3454" s="89">
        <v>2019</v>
      </c>
      <c r="D3454" s="89">
        <v>4</v>
      </c>
      <c r="E3454" s="91">
        <v>132</v>
      </c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</row>
    <row r="3455" spans="1:30" x14ac:dyDescent="0.2">
      <c r="A3455" s="89">
        <v>1442</v>
      </c>
      <c r="B3455" s="89" t="s">
        <v>399</v>
      </c>
      <c r="C3455" s="89">
        <v>2019</v>
      </c>
      <c r="D3455" s="89">
        <v>5</v>
      </c>
      <c r="E3455" s="91">
        <v>177</v>
      </c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</row>
    <row r="3456" spans="1:30" x14ac:dyDescent="0.2">
      <c r="A3456" s="89">
        <v>1442</v>
      </c>
      <c r="B3456" s="89" t="s">
        <v>399</v>
      </c>
      <c r="C3456" s="89">
        <v>2019</v>
      </c>
      <c r="D3456" s="89">
        <v>6</v>
      </c>
      <c r="E3456" s="91">
        <v>159</v>
      </c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</row>
    <row r="3457" spans="1:30" x14ac:dyDescent="0.2">
      <c r="A3457" s="89">
        <v>1442</v>
      </c>
      <c r="B3457" s="89" t="s">
        <v>399</v>
      </c>
      <c r="C3457" s="89">
        <v>2019</v>
      </c>
      <c r="D3457" s="89">
        <v>7</v>
      </c>
      <c r="E3457" s="91">
        <v>125</v>
      </c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</row>
    <row r="3458" spans="1:30" x14ac:dyDescent="0.2">
      <c r="A3458" s="89">
        <v>1442</v>
      </c>
      <c r="B3458" s="89" t="s">
        <v>399</v>
      </c>
      <c r="C3458" s="89">
        <v>2019</v>
      </c>
      <c r="D3458" s="89">
        <v>8</v>
      </c>
      <c r="E3458" s="91">
        <v>32</v>
      </c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</row>
    <row r="3459" spans="1:30" x14ac:dyDescent="0.2">
      <c r="A3459" s="89">
        <v>1442</v>
      </c>
      <c r="B3459" s="89" t="s">
        <v>399</v>
      </c>
      <c r="C3459" s="89">
        <v>2019</v>
      </c>
      <c r="D3459" s="89">
        <v>9</v>
      </c>
      <c r="E3459" s="91">
        <v>55</v>
      </c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</row>
    <row r="3460" spans="1:30" x14ac:dyDescent="0.2">
      <c r="A3460" s="89">
        <v>1442</v>
      </c>
      <c r="B3460" s="89" t="s">
        <v>399</v>
      </c>
      <c r="C3460" s="89">
        <v>2019</v>
      </c>
      <c r="D3460" s="89">
        <v>10</v>
      </c>
      <c r="E3460" s="91">
        <v>25</v>
      </c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</row>
    <row r="3461" spans="1:30" x14ac:dyDescent="0.2">
      <c r="A3461" s="89">
        <v>1442</v>
      </c>
      <c r="B3461" s="89" t="s">
        <v>399</v>
      </c>
      <c r="C3461" s="89">
        <v>2019</v>
      </c>
      <c r="D3461" s="89">
        <v>11</v>
      </c>
      <c r="E3461" s="91">
        <v>67</v>
      </c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</row>
    <row r="3462" spans="1:30" x14ac:dyDescent="0.2">
      <c r="A3462" s="89">
        <v>1442</v>
      </c>
      <c r="B3462" s="89" t="s">
        <v>399</v>
      </c>
      <c r="C3462" s="89">
        <v>2019</v>
      </c>
      <c r="D3462" s="89">
        <v>12</v>
      </c>
      <c r="E3462" s="91">
        <v>37</v>
      </c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</row>
    <row r="3463" spans="1:30" x14ac:dyDescent="0.2">
      <c r="A3463" s="89">
        <v>1442</v>
      </c>
      <c r="B3463" s="89" t="s">
        <v>399</v>
      </c>
      <c r="C3463" s="89">
        <v>2020</v>
      </c>
      <c r="D3463" s="89">
        <v>1</v>
      </c>
      <c r="E3463" s="91">
        <v>41</v>
      </c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</row>
    <row r="3464" spans="1:30" x14ac:dyDescent="0.2">
      <c r="A3464" s="89">
        <v>1442</v>
      </c>
      <c r="B3464" s="89" t="s">
        <v>399</v>
      </c>
      <c r="C3464" s="89">
        <v>2020</v>
      </c>
      <c r="D3464" s="89">
        <v>2</v>
      </c>
      <c r="E3464" s="91">
        <v>35</v>
      </c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</row>
    <row r="3465" spans="1:30" x14ac:dyDescent="0.2">
      <c r="A3465" s="89">
        <v>1442</v>
      </c>
      <c r="B3465" s="89" t="s">
        <v>399</v>
      </c>
      <c r="C3465" s="89">
        <v>2020</v>
      </c>
      <c r="D3465" s="89">
        <v>3</v>
      </c>
      <c r="E3465" s="91">
        <v>57</v>
      </c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</row>
    <row r="3466" spans="1:30" x14ac:dyDescent="0.2">
      <c r="A3466" s="89">
        <v>1442</v>
      </c>
      <c r="B3466" s="89" t="s">
        <v>399</v>
      </c>
      <c r="C3466" s="89">
        <v>2020</v>
      </c>
      <c r="D3466" s="89">
        <v>4</v>
      </c>
      <c r="E3466" s="91">
        <v>30</v>
      </c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</row>
    <row r="3467" spans="1:30" x14ac:dyDescent="0.2">
      <c r="A3467" s="89">
        <v>1442</v>
      </c>
      <c r="B3467" s="89" t="s">
        <v>399</v>
      </c>
      <c r="C3467" s="89">
        <v>2020</v>
      </c>
      <c r="D3467" s="89">
        <v>5</v>
      </c>
      <c r="E3467" s="91">
        <v>21</v>
      </c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</row>
    <row r="3468" spans="1:30" x14ac:dyDescent="0.2">
      <c r="A3468" s="89">
        <v>1443</v>
      </c>
      <c r="B3468" s="89" t="s">
        <v>672</v>
      </c>
      <c r="C3468" s="89">
        <v>2019</v>
      </c>
      <c r="D3468" s="89">
        <v>3</v>
      </c>
      <c r="E3468" s="91">
        <v>14616397</v>
      </c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</row>
    <row r="3469" spans="1:30" x14ac:dyDescent="0.2">
      <c r="A3469" s="89">
        <v>1443</v>
      </c>
      <c r="B3469" s="89" t="s">
        <v>672</v>
      </c>
      <c r="C3469" s="89">
        <v>2019</v>
      </c>
      <c r="D3469" s="89">
        <v>4</v>
      </c>
      <c r="E3469" s="91">
        <v>14316221</v>
      </c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</row>
    <row r="3470" spans="1:30" x14ac:dyDescent="0.2">
      <c r="A3470" s="89">
        <v>1443</v>
      </c>
      <c r="B3470" s="89" t="s">
        <v>672</v>
      </c>
      <c r="C3470" s="89">
        <v>2019</v>
      </c>
      <c r="D3470" s="89">
        <v>5</v>
      </c>
      <c r="E3470" s="91">
        <v>6342420</v>
      </c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</row>
    <row r="3471" spans="1:30" x14ac:dyDescent="0.2">
      <c r="A3471" s="89">
        <v>1443</v>
      </c>
      <c r="B3471" s="89" t="s">
        <v>672</v>
      </c>
      <c r="C3471" s="89">
        <v>2019</v>
      </c>
      <c r="D3471" s="89">
        <v>6</v>
      </c>
      <c r="E3471" s="91">
        <v>2388</v>
      </c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</row>
    <row r="3472" spans="1:30" x14ac:dyDescent="0.2">
      <c r="A3472" s="89">
        <v>1443</v>
      </c>
      <c r="B3472" s="89" t="s">
        <v>672</v>
      </c>
      <c r="C3472" s="89">
        <v>2019</v>
      </c>
      <c r="D3472" s="89">
        <v>7</v>
      </c>
      <c r="E3472" s="91">
        <v>850</v>
      </c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</row>
    <row r="3473" spans="1:30" x14ac:dyDescent="0.2">
      <c r="A3473" s="89">
        <v>1443</v>
      </c>
      <c r="B3473" s="89" t="s">
        <v>672</v>
      </c>
      <c r="C3473" s="89">
        <v>2019</v>
      </c>
      <c r="D3473" s="89">
        <v>8</v>
      </c>
      <c r="E3473" s="91">
        <v>465</v>
      </c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</row>
    <row r="3474" spans="1:30" x14ac:dyDescent="0.2">
      <c r="A3474" s="89">
        <v>1443</v>
      </c>
      <c r="B3474" s="89" t="s">
        <v>672</v>
      </c>
      <c r="C3474" s="89">
        <v>2019</v>
      </c>
      <c r="D3474" s="89">
        <v>9</v>
      </c>
      <c r="E3474" s="91">
        <v>243</v>
      </c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</row>
    <row r="3475" spans="1:30" x14ac:dyDescent="0.2">
      <c r="A3475" s="89">
        <v>1443</v>
      </c>
      <c r="B3475" s="89" t="s">
        <v>672</v>
      </c>
      <c r="C3475" s="89">
        <v>2019</v>
      </c>
      <c r="D3475" s="89">
        <v>10</v>
      </c>
      <c r="E3475" s="91">
        <v>180</v>
      </c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</row>
    <row r="3476" spans="1:30" x14ac:dyDescent="0.2">
      <c r="A3476" s="89">
        <v>1443</v>
      </c>
      <c r="B3476" s="89" t="s">
        <v>672</v>
      </c>
      <c r="C3476" s="89">
        <v>2019</v>
      </c>
      <c r="D3476" s="89">
        <v>11</v>
      </c>
      <c r="E3476" s="91">
        <v>125</v>
      </c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</row>
    <row r="3477" spans="1:30" x14ac:dyDescent="0.2">
      <c r="A3477" s="89">
        <v>1443</v>
      </c>
      <c r="B3477" s="89" t="s">
        <v>672</v>
      </c>
      <c r="C3477" s="89">
        <v>2019</v>
      </c>
      <c r="D3477" s="89">
        <v>12</v>
      </c>
      <c r="E3477" s="91">
        <v>67</v>
      </c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</row>
    <row r="3478" spans="1:30" x14ac:dyDescent="0.2">
      <c r="A3478" s="89">
        <v>1443</v>
      </c>
      <c r="B3478" s="89" t="s">
        <v>672</v>
      </c>
      <c r="C3478" s="89">
        <v>2020</v>
      </c>
      <c r="D3478" s="89">
        <v>1</v>
      </c>
      <c r="E3478" s="91">
        <v>64</v>
      </c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</row>
    <row r="3479" spans="1:30" x14ac:dyDescent="0.2">
      <c r="A3479" s="89">
        <v>1443</v>
      </c>
      <c r="B3479" s="89" t="s">
        <v>672</v>
      </c>
      <c r="C3479" s="89">
        <v>2020</v>
      </c>
      <c r="D3479" s="89">
        <v>2</v>
      </c>
      <c r="E3479" s="91">
        <v>63</v>
      </c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</row>
    <row r="3480" spans="1:30" x14ac:dyDescent="0.2">
      <c r="A3480" s="89">
        <v>1443</v>
      </c>
      <c r="B3480" s="89" t="s">
        <v>672</v>
      </c>
      <c r="C3480" s="89">
        <v>2020</v>
      </c>
      <c r="D3480" s="89">
        <v>3</v>
      </c>
      <c r="E3480" s="91">
        <v>36</v>
      </c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</row>
    <row r="3481" spans="1:30" x14ac:dyDescent="0.2">
      <c r="A3481" s="89">
        <v>1443</v>
      </c>
      <c r="B3481" s="89" t="s">
        <v>672</v>
      </c>
      <c r="C3481" s="89">
        <v>2020</v>
      </c>
      <c r="D3481" s="89">
        <v>4</v>
      </c>
      <c r="E3481" s="91">
        <v>48</v>
      </c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</row>
    <row r="3482" spans="1:30" x14ac:dyDescent="0.2">
      <c r="A3482" s="89">
        <v>1443</v>
      </c>
      <c r="B3482" s="89" t="s">
        <v>672</v>
      </c>
      <c r="C3482" s="89">
        <v>2020</v>
      </c>
      <c r="D3482" s="89">
        <v>5</v>
      </c>
      <c r="E3482" s="91">
        <v>39</v>
      </c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</row>
    <row r="3483" spans="1:30" x14ac:dyDescent="0.2">
      <c r="A3483" s="89">
        <v>1443</v>
      </c>
      <c r="B3483" s="89" t="s">
        <v>672</v>
      </c>
      <c r="C3483" s="89">
        <v>2020</v>
      </c>
      <c r="D3483" s="89">
        <v>6</v>
      </c>
      <c r="E3483" s="91">
        <v>2</v>
      </c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</row>
    <row r="3484" spans="1:30" x14ac:dyDescent="0.2">
      <c r="A3484" s="89">
        <v>1445</v>
      </c>
      <c r="B3484" s="89" t="s">
        <v>110</v>
      </c>
      <c r="C3484" s="89">
        <v>2019</v>
      </c>
      <c r="D3484" s="89">
        <v>3</v>
      </c>
      <c r="E3484" s="91">
        <v>57</v>
      </c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</row>
    <row r="3485" spans="1:30" x14ac:dyDescent="0.2">
      <c r="A3485" s="89">
        <v>1445</v>
      </c>
      <c r="B3485" s="89" t="s">
        <v>110</v>
      </c>
      <c r="C3485" s="89">
        <v>2019</v>
      </c>
      <c r="D3485" s="89">
        <v>4</v>
      </c>
      <c r="E3485" s="91">
        <v>49</v>
      </c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</row>
    <row r="3486" spans="1:30" x14ac:dyDescent="0.2">
      <c r="A3486" s="89">
        <v>1445</v>
      </c>
      <c r="B3486" s="89" t="s">
        <v>110</v>
      </c>
      <c r="C3486" s="89">
        <v>2019</v>
      </c>
      <c r="D3486" s="89">
        <v>5</v>
      </c>
      <c r="E3486" s="91">
        <v>42</v>
      </c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</row>
    <row r="3487" spans="1:30" x14ac:dyDescent="0.2">
      <c r="A3487" s="89">
        <v>1445</v>
      </c>
      <c r="B3487" s="89" t="s">
        <v>110</v>
      </c>
      <c r="C3487" s="89">
        <v>2019</v>
      </c>
      <c r="D3487" s="89">
        <v>6</v>
      </c>
      <c r="E3487" s="91">
        <v>36</v>
      </c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</row>
    <row r="3488" spans="1:30" x14ac:dyDescent="0.2">
      <c r="A3488" s="89">
        <v>1445</v>
      </c>
      <c r="B3488" s="89" t="s">
        <v>110</v>
      </c>
      <c r="C3488" s="89">
        <v>2019</v>
      </c>
      <c r="D3488" s="89">
        <v>7</v>
      </c>
      <c r="E3488" s="91">
        <v>26</v>
      </c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</row>
    <row r="3489" spans="1:30" x14ac:dyDescent="0.2">
      <c r="A3489" s="89">
        <v>1445</v>
      </c>
      <c r="B3489" s="89" t="s">
        <v>110</v>
      </c>
      <c r="C3489" s="89">
        <v>2019</v>
      </c>
      <c r="D3489" s="89">
        <v>8</v>
      </c>
      <c r="E3489" s="91">
        <v>33</v>
      </c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</row>
    <row r="3490" spans="1:30" x14ac:dyDescent="0.2">
      <c r="A3490" s="89">
        <v>1445</v>
      </c>
      <c r="B3490" s="89" t="s">
        <v>110</v>
      </c>
      <c r="C3490" s="89">
        <v>2019</v>
      </c>
      <c r="D3490" s="89">
        <v>9</v>
      </c>
      <c r="E3490" s="91">
        <v>23</v>
      </c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</row>
    <row r="3491" spans="1:30" x14ac:dyDescent="0.2">
      <c r="A3491" s="89">
        <v>1445</v>
      </c>
      <c r="B3491" s="89" t="s">
        <v>110</v>
      </c>
      <c r="C3491" s="89">
        <v>2019</v>
      </c>
      <c r="D3491" s="89">
        <v>10</v>
      </c>
      <c r="E3491" s="91">
        <v>18</v>
      </c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</row>
    <row r="3492" spans="1:30" x14ac:dyDescent="0.2">
      <c r="A3492" s="89">
        <v>1445</v>
      </c>
      <c r="B3492" s="89" t="s">
        <v>110</v>
      </c>
      <c r="C3492" s="89">
        <v>2019</v>
      </c>
      <c r="D3492" s="89">
        <v>11</v>
      </c>
      <c r="E3492" s="91">
        <v>3</v>
      </c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</row>
    <row r="3493" spans="1:30" x14ac:dyDescent="0.2">
      <c r="A3493" s="89">
        <v>1445</v>
      </c>
      <c r="B3493" s="89" t="s">
        <v>110</v>
      </c>
      <c r="C3493" s="89">
        <v>2019</v>
      </c>
      <c r="D3493" s="89">
        <v>12</v>
      </c>
      <c r="E3493" s="91">
        <v>9</v>
      </c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</row>
    <row r="3494" spans="1:30" x14ac:dyDescent="0.2">
      <c r="A3494" s="89">
        <v>1445</v>
      </c>
      <c r="B3494" s="89" t="s">
        <v>110</v>
      </c>
      <c r="C3494" s="89">
        <v>2020</v>
      </c>
      <c r="D3494" s="89">
        <v>1</v>
      </c>
      <c r="E3494" s="91">
        <v>8</v>
      </c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</row>
    <row r="3495" spans="1:30" x14ac:dyDescent="0.2">
      <c r="A3495" s="89">
        <v>1445</v>
      </c>
      <c r="B3495" s="89" t="s">
        <v>110</v>
      </c>
      <c r="C3495" s="89">
        <v>2020</v>
      </c>
      <c r="D3495" s="89">
        <v>2</v>
      </c>
      <c r="E3495" s="91">
        <v>10</v>
      </c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</row>
    <row r="3496" spans="1:30" x14ac:dyDescent="0.2">
      <c r="A3496" s="89">
        <v>1445</v>
      </c>
      <c r="B3496" s="89" t="s">
        <v>110</v>
      </c>
      <c r="C3496" s="89">
        <v>2020</v>
      </c>
      <c r="D3496" s="89">
        <v>3</v>
      </c>
      <c r="E3496" s="91">
        <v>6</v>
      </c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</row>
    <row r="3497" spans="1:30" x14ac:dyDescent="0.2">
      <c r="A3497" s="89">
        <v>1445</v>
      </c>
      <c r="B3497" s="89" t="s">
        <v>110</v>
      </c>
      <c r="C3497" s="89">
        <v>2020</v>
      </c>
      <c r="D3497" s="89">
        <v>4</v>
      </c>
      <c r="E3497" s="91">
        <v>9</v>
      </c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</row>
    <row r="3498" spans="1:30" x14ac:dyDescent="0.2">
      <c r="A3498" s="89">
        <v>1445</v>
      </c>
      <c r="B3498" s="89" t="s">
        <v>110</v>
      </c>
      <c r="C3498" s="89">
        <v>2020</v>
      </c>
      <c r="D3498" s="89">
        <v>5</v>
      </c>
      <c r="E3498" s="91">
        <v>10</v>
      </c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</row>
    <row r="3499" spans="1:30" x14ac:dyDescent="0.2">
      <c r="A3499" s="89">
        <v>1447</v>
      </c>
      <c r="B3499" s="89" t="s">
        <v>96</v>
      </c>
      <c r="C3499" s="89">
        <v>2019</v>
      </c>
      <c r="D3499" s="89">
        <v>5</v>
      </c>
      <c r="E3499" s="91">
        <v>1</v>
      </c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</row>
    <row r="3500" spans="1:30" x14ac:dyDescent="0.2">
      <c r="A3500" s="89">
        <v>1447</v>
      </c>
      <c r="B3500" s="89" t="s">
        <v>96</v>
      </c>
      <c r="C3500" s="89">
        <v>2019</v>
      </c>
      <c r="D3500" s="89">
        <v>9</v>
      </c>
      <c r="E3500" s="91">
        <v>6</v>
      </c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</row>
    <row r="3501" spans="1:30" x14ac:dyDescent="0.2">
      <c r="A3501" s="89">
        <v>1447</v>
      </c>
      <c r="B3501" s="89" t="s">
        <v>96</v>
      </c>
      <c r="C3501" s="89">
        <v>2019</v>
      </c>
      <c r="D3501" s="89">
        <v>10</v>
      </c>
      <c r="E3501" s="91">
        <v>2</v>
      </c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</row>
    <row r="3502" spans="1:30" x14ac:dyDescent="0.2">
      <c r="A3502" s="89">
        <v>1447</v>
      </c>
      <c r="B3502" s="89" t="s">
        <v>96</v>
      </c>
      <c r="C3502" s="89">
        <v>2019</v>
      </c>
      <c r="D3502" s="89">
        <v>12</v>
      </c>
      <c r="E3502" s="91">
        <v>1</v>
      </c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</row>
    <row r="3503" spans="1:30" x14ac:dyDescent="0.2">
      <c r="A3503" s="89">
        <v>1447</v>
      </c>
      <c r="B3503" s="89" t="s">
        <v>96</v>
      </c>
      <c r="C3503" s="89">
        <v>2020</v>
      </c>
      <c r="D3503" s="89">
        <v>1</v>
      </c>
      <c r="E3503" s="91">
        <v>3</v>
      </c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</row>
    <row r="3504" spans="1:30" x14ac:dyDescent="0.2">
      <c r="A3504" s="89">
        <v>1447</v>
      </c>
      <c r="B3504" s="89" t="s">
        <v>96</v>
      </c>
      <c r="C3504" s="89">
        <v>2020</v>
      </c>
      <c r="D3504" s="89">
        <v>3</v>
      </c>
      <c r="E3504" s="91">
        <v>2</v>
      </c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</row>
    <row r="3505" spans="1:30" x14ac:dyDescent="0.2">
      <c r="A3505" s="89">
        <v>1447</v>
      </c>
      <c r="B3505" s="89" t="s">
        <v>96</v>
      </c>
      <c r="C3505" s="89">
        <v>2020</v>
      </c>
      <c r="D3505" s="89">
        <v>4</v>
      </c>
      <c r="E3505" s="91">
        <v>1</v>
      </c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</row>
    <row r="3506" spans="1:30" x14ac:dyDescent="0.2">
      <c r="A3506" s="89">
        <v>1447</v>
      </c>
      <c r="B3506" s="89" t="s">
        <v>96</v>
      </c>
      <c r="C3506" s="89">
        <v>2020</v>
      </c>
      <c r="D3506" s="89">
        <v>5</v>
      </c>
      <c r="E3506" s="91">
        <v>3</v>
      </c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</row>
    <row r="3507" spans="1:30" x14ac:dyDescent="0.2">
      <c r="A3507" s="89">
        <v>1448</v>
      </c>
      <c r="B3507" s="89" t="s">
        <v>214</v>
      </c>
      <c r="C3507" s="89">
        <v>2019</v>
      </c>
      <c r="D3507" s="89">
        <v>4</v>
      </c>
      <c r="E3507" s="91">
        <v>3</v>
      </c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</row>
    <row r="3508" spans="1:30" x14ac:dyDescent="0.2">
      <c r="A3508" s="89">
        <v>1448</v>
      </c>
      <c r="B3508" s="89" t="s">
        <v>214</v>
      </c>
      <c r="C3508" s="89">
        <v>2019</v>
      </c>
      <c r="D3508" s="89">
        <v>10</v>
      </c>
      <c r="E3508" s="91">
        <v>1</v>
      </c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</row>
    <row r="3509" spans="1:30" x14ac:dyDescent="0.2">
      <c r="A3509" s="89">
        <v>1448</v>
      </c>
      <c r="B3509" s="89" t="s">
        <v>214</v>
      </c>
      <c r="C3509" s="89">
        <v>2020</v>
      </c>
      <c r="D3509" s="89">
        <v>2</v>
      </c>
      <c r="E3509" s="91">
        <v>1</v>
      </c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</row>
    <row r="3510" spans="1:30" x14ac:dyDescent="0.2">
      <c r="A3510" s="89">
        <v>1448</v>
      </c>
      <c r="B3510" s="89" t="s">
        <v>214</v>
      </c>
      <c r="C3510" s="89">
        <v>2020</v>
      </c>
      <c r="D3510" s="89">
        <v>3</v>
      </c>
      <c r="E3510" s="91">
        <v>1</v>
      </c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</row>
    <row r="3511" spans="1:30" x14ac:dyDescent="0.2">
      <c r="A3511" s="89">
        <v>1450</v>
      </c>
      <c r="B3511" s="89" t="s">
        <v>439</v>
      </c>
      <c r="C3511" s="89">
        <v>2019</v>
      </c>
      <c r="D3511" s="89">
        <v>3</v>
      </c>
      <c r="E3511" s="91">
        <v>1202773</v>
      </c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</row>
    <row r="3512" spans="1:30" x14ac:dyDescent="0.2">
      <c r="A3512" s="89">
        <v>1450</v>
      </c>
      <c r="B3512" s="89" t="s">
        <v>439</v>
      </c>
      <c r="C3512" s="89">
        <v>2019</v>
      </c>
      <c r="D3512" s="89">
        <v>4</v>
      </c>
      <c r="E3512" s="91">
        <v>434190</v>
      </c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</row>
    <row r="3513" spans="1:30" x14ac:dyDescent="0.2">
      <c r="A3513" s="89">
        <v>1450</v>
      </c>
      <c r="B3513" s="89" t="s">
        <v>439</v>
      </c>
      <c r="C3513" s="89">
        <v>2019</v>
      </c>
      <c r="D3513" s="89">
        <v>5</v>
      </c>
      <c r="E3513" s="91">
        <v>255108</v>
      </c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</row>
    <row r="3514" spans="1:30" x14ac:dyDescent="0.2">
      <c r="A3514" s="89">
        <v>1450</v>
      </c>
      <c r="B3514" s="89" t="s">
        <v>439</v>
      </c>
      <c r="C3514" s="89">
        <v>2019</v>
      </c>
      <c r="D3514" s="89">
        <v>6</v>
      </c>
      <c r="E3514" s="91">
        <v>345704</v>
      </c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</row>
    <row r="3515" spans="1:30" x14ac:dyDescent="0.2">
      <c r="A3515" s="89">
        <v>1450</v>
      </c>
      <c r="B3515" s="89" t="s">
        <v>439</v>
      </c>
      <c r="C3515" s="89">
        <v>2019</v>
      </c>
      <c r="D3515" s="89">
        <v>7</v>
      </c>
      <c r="E3515" s="91">
        <v>404116</v>
      </c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</row>
    <row r="3516" spans="1:30" x14ac:dyDescent="0.2">
      <c r="A3516" s="89">
        <v>1450</v>
      </c>
      <c r="B3516" s="89" t="s">
        <v>439</v>
      </c>
      <c r="C3516" s="89">
        <v>2019</v>
      </c>
      <c r="D3516" s="89">
        <v>8</v>
      </c>
      <c r="E3516" s="91">
        <v>524188</v>
      </c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</row>
    <row r="3517" spans="1:30" x14ac:dyDescent="0.2">
      <c r="A3517" s="89">
        <v>1450</v>
      </c>
      <c r="B3517" s="89" t="s">
        <v>439</v>
      </c>
      <c r="C3517" s="89">
        <v>2019</v>
      </c>
      <c r="D3517" s="89">
        <v>9</v>
      </c>
      <c r="E3517" s="91">
        <v>515418</v>
      </c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</row>
    <row r="3518" spans="1:30" x14ac:dyDescent="0.2">
      <c r="A3518" s="89">
        <v>1450</v>
      </c>
      <c r="B3518" s="89" t="s">
        <v>439</v>
      </c>
      <c r="C3518" s="89">
        <v>2019</v>
      </c>
      <c r="D3518" s="89">
        <v>10</v>
      </c>
      <c r="E3518" s="91">
        <v>827477</v>
      </c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</row>
    <row r="3519" spans="1:30" x14ac:dyDescent="0.2">
      <c r="A3519" s="89">
        <v>1450</v>
      </c>
      <c r="B3519" s="89" t="s">
        <v>439</v>
      </c>
      <c r="C3519" s="89">
        <v>2019</v>
      </c>
      <c r="D3519" s="89">
        <v>11</v>
      </c>
      <c r="E3519" s="91">
        <v>1125510</v>
      </c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</row>
    <row r="3520" spans="1:30" x14ac:dyDescent="0.2">
      <c r="A3520" s="89">
        <v>1450</v>
      </c>
      <c r="B3520" s="89" t="s">
        <v>439</v>
      </c>
      <c r="C3520" s="89">
        <v>2019</v>
      </c>
      <c r="D3520" s="89">
        <v>12</v>
      </c>
      <c r="E3520" s="91">
        <v>1681417</v>
      </c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</row>
    <row r="3521" spans="1:30" x14ac:dyDescent="0.2">
      <c r="A3521" s="89">
        <v>1450</v>
      </c>
      <c r="B3521" s="89" t="s">
        <v>439</v>
      </c>
      <c r="C3521" s="89">
        <v>2020</v>
      </c>
      <c r="D3521" s="89">
        <v>1</v>
      </c>
      <c r="E3521" s="91">
        <v>2245445</v>
      </c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</row>
    <row r="3522" spans="1:30" x14ac:dyDescent="0.2">
      <c r="A3522" s="89">
        <v>1450</v>
      </c>
      <c r="B3522" s="89" t="s">
        <v>439</v>
      </c>
      <c r="C3522" s="89">
        <v>2020</v>
      </c>
      <c r="D3522" s="89">
        <v>2</v>
      </c>
      <c r="E3522" s="91">
        <v>1911498</v>
      </c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</row>
    <row r="3523" spans="1:30" x14ac:dyDescent="0.2">
      <c r="A3523" s="89">
        <v>1450</v>
      </c>
      <c r="B3523" s="89" t="s">
        <v>439</v>
      </c>
      <c r="C3523" s="89">
        <v>2020</v>
      </c>
      <c r="D3523" s="89">
        <v>3</v>
      </c>
      <c r="E3523" s="91">
        <v>834179</v>
      </c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</row>
    <row r="3524" spans="1:30" x14ac:dyDescent="0.2">
      <c r="A3524" s="89">
        <v>1450</v>
      </c>
      <c r="B3524" s="89" t="s">
        <v>439</v>
      </c>
      <c r="C3524" s="89">
        <v>2020</v>
      </c>
      <c r="D3524" s="89">
        <v>4</v>
      </c>
      <c r="E3524" s="91">
        <v>119682</v>
      </c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</row>
    <row r="3525" spans="1:30" x14ac:dyDescent="0.2">
      <c r="A3525" s="89">
        <v>1450</v>
      </c>
      <c r="B3525" s="89" t="s">
        <v>439</v>
      </c>
      <c r="C3525" s="89">
        <v>2020</v>
      </c>
      <c r="D3525" s="89">
        <v>5</v>
      </c>
      <c r="E3525" s="91">
        <v>125528</v>
      </c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</row>
    <row r="3526" spans="1:30" x14ac:dyDescent="0.2">
      <c r="A3526" s="89">
        <v>1450</v>
      </c>
      <c r="B3526" s="89" t="s">
        <v>439</v>
      </c>
      <c r="C3526" s="89">
        <v>2020</v>
      </c>
      <c r="D3526" s="89">
        <v>6</v>
      </c>
      <c r="E3526" s="91">
        <v>14984</v>
      </c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</row>
    <row r="3527" spans="1:30" x14ac:dyDescent="0.2">
      <c r="A3527" s="89">
        <v>1451</v>
      </c>
      <c r="B3527" s="89" t="s">
        <v>428</v>
      </c>
      <c r="C3527" s="89">
        <v>2019</v>
      </c>
      <c r="D3527" s="89">
        <v>3</v>
      </c>
      <c r="E3527" s="91">
        <v>1140596</v>
      </c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</row>
    <row r="3528" spans="1:30" x14ac:dyDescent="0.2">
      <c r="A3528" s="89">
        <v>1451</v>
      </c>
      <c r="B3528" s="89" t="s">
        <v>428</v>
      </c>
      <c r="C3528" s="89">
        <v>2019</v>
      </c>
      <c r="D3528" s="89">
        <v>4</v>
      </c>
      <c r="E3528" s="91">
        <v>949211</v>
      </c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</row>
    <row r="3529" spans="1:30" x14ac:dyDescent="0.2">
      <c r="A3529" s="89">
        <v>1451</v>
      </c>
      <c r="B3529" s="89" t="s">
        <v>428</v>
      </c>
      <c r="C3529" s="89">
        <v>2019</v>
      </c>
      <c r="D3529" s="89">
        <v>5</v>
      </c>
      <c r="E3529" s="91">
        <v>951094</v>
      </c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</row>
    <row r="3530" spans="1:30" x14ac:dyDescent="0.2">
      <c r="A3530" s="89">
        <v>1451</v>
      </c>
      <c r="B3530" s="89" t="s">
        <v>428</v>
      </c>
      <c r="C3530" s="89">
        <v>2019</v>
      </c>
      <c r="D3530" s="89">
        <v>6</v>
      </c>
      <c r="E3530" s="91">
        <v>1096360</v>
      </c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</row>
    <row r="3531" spans="1:30" x14ac:dyDescent="0.2">
      <c r="A3531" s="89">
        <v>1451</v>
      </c>
      <c r="B3531" s="89" t="s">
        <v>428</v>
      </c>
      <c r="C3531" s="89">
        <v>2019</v>
      </c>
      <c r="D3531" s="89">
        <v>7</v>
      </c>
      <c r="E3531" s="91">
        <v>887436</v>
      </c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</row>
    <row r="3532" spans="1:30" x14ac:dyDescent="0.2">
      <c r="A3532" s="89">
        <v>1451</v>
      </c>
      <c r="B3532" s="89" t="s">
        <v>428</v>
      </c>
      <c r="C3532" s="89">
        <v>2019</v>
      </c>
      <c r="D3532" s="89">
        <v>8</v>
      </c>
      <c r="E3532" s="91">
        <v>1214675</v>
      </c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</row>
    <row r="3533" spans="1:30" x14ac:dyDescent="0.2">
      <c r="A3533" s="89">
        <v>1451</v>
      </c>
      <c r="B3533" s="89" t="s">
        <v>428</v>
      </c>
      <c r="C3533" s="89">
        <v>2019</v>
      </c>
      <c r="D3533" s="89">
        <v>9</v>
      </c>
      <c r="E3533" s="91">
        <v>1824674</v>
      </c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</row>
    <row r="3534" spans="1:30" x14ac:dyDescent="0.2">
      <c r="A3534" s="89">
        <v>1451</v>
      </c>
      <c r="B3534" s="89" t="s">
        <v>428</v>
      </c>
      <c r="C3534" s="89">
        <v>2019</v>
      </c>
      <c r="D3534" s="89">
        <v>10</v>
      </c>
      <c r="E3534" s="91">
        <v>1750968</v>
      </c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</row>
    <row r="3535" spans="1:30" x14ac:dyDescent="0.2">
      <c r="A3535" s="89">
        <v>1451</v>
      </c>
      <c r="B3535" s="89" t="s">
        <v>428</v>
      </c>
      <c r="C3535" s="89">
        <v>2019</v>
      </c>
      <c r="D3535" s="89">
        <v>11</v>
      </c>
      <c r="E3535" s="91">
        <v>3014501</v>
      </c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</row>
    <row r="3536" spans="1:30" x14ac:dyDescent="0.2">
      <c r="A3536" s="89">
        <v>1451</v>
      </c>
      <c r="B3536" s="89" t="s">
        <v>428</v>
      </c>
      <c r="C3536" s="89">
        <v>2019</v>
      </c>
      <c r="D3536" s="89">
        <v>12</v>
      </c>
      <c r="E3536" s="91">
        <v>2238348</v>
      </c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</row>
    <row r="3537" spans="1:30" x14ac:dyDescent="0.2">
      <c r="A3537" s="89">
        <v>1451</v>
      </c>
      <c r="B3537" s="89" t="s">
        <v>428</v>
      </c>
      <c r="C3537" s="89">
        <v>2020</v>
      </c>
      <c r="D3537" s="89">
        <v>1</v>
      </c>
      <c r="E3537" s="91">
        <v>3035911</v>
      </c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</row>
    <row r="3538" spans="1:30" x14ac:dyDescent="0.2">
      <c r="A3538" s="89">
        <v>1451</v>
      </c>
      <c r="B3538" s="89" t="s">
        <v>428</v>
      </c>
      <c r="C3538" s="89">
        <v>2020</v>
      </c>
      <c r="D3538" s="89">
        <v>2</v>
      </c>
      <c r="E3538" s="91">
        <v>2321894</v>
      </c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</row>
    <row r="3539" spans="1:30" x14ac:dyDescent="0.2">
      <c r="A3539" s="89">
        <v>1451</v>
      </c>
      <c r="B3539" s="89" t="s">
        <v>428</v>
      </c>
      <c r="C3539" s="89">
        <v>2020</v>
      </c>
      <c r="D3539" s="89">
        <v>3</v>
      </c>
      <c r="E3539" s="91">
        <v>2160244</v>
      </c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</row>
    <row r="3540" spans="1:30" x14ac:dyDescent="0.2">
      <c r="A3540" s="89">
        <v>1451</v>
      </c>
      <c r="B3540" s="89" t="s">
        <v>428</v>
      </c>
      <c r="C3540" s="89">
        <v>2020</v>
      </c>
      <c r="D3540" s="89">
        <v>4</v>
      </c>
      <c r="E3540" s="91">
        <v>4720835</v>
      </c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</row>
    <row r="3541" spans="1:30" x14ac:dyDescent="0.2">
      <c r="A3541" s="89">
        <v>1451</v>
      </c>
      <c r="B3541" s="89" t="s">
        <v>428</v>
      </c>
      <c r="C3541" s="89">
        <v>2020</v>
      </c>
      <c r="D3541" s="89">
        <v>5</v>
      </c>
      <c r="E3541" s="91">
        <v>4594262</v>
      </c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</row>
    <row r="3542" spans="1:30" x14ac:dyDescent="0.2">
      <c r="A3542" s="89">
        <v>1451</v>
      </c>
      <c r="B3542" s="89" t="s">
        <v>428</v>
      </c>
      <c r="C3542" s="89">
        <v>2020</v>
      </c>
      <c r="D3542" s="89">
        <v>6</v>
      </c>
      <c r="E3542" s="91">
        <v>168519</v>
      </c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</row>
    <row r="3543" spans="1:30" x14ac:dyDescent="0.2">
      <c r="A3543" s="89">
        <v>1452</v>
      </c>
      <c r="B3543" s="89" t="s">
        <v>736</v>
      </c>
      <c r="C3543" s="89">
        <v>2019</v>
      </c>
      <c r="D3543" s="89">
        <v>5</v>
      </c>
      <c r="E3543" s="91">
        <v>1</v>
      </c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</row>
    <row r="3544" spans="1:30" x14ac:dyDescent="0.2">
      <c r="A3544" s="89">
        <v>1452</v>
      </c>
      <c r="B3544" s="89" t="s">
        <v>736</v>
      </c>
      <c r="C3544" s="89">
        <v>2019</v>
      </c>
      <c r="D3544" s="89">
        <v>8</v>
      </c>
      <c r="E3544" s="91">
        <v>1</v>
      </c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</row>
    <row r="3545" spans="1:30" x14ac:dyDescent="0.2">
      <c r="A3545" s="89">
        <v>1452</v>
      </c>
      <c r="B3545" s="89" t="s">
        <v>736</v>
      </c>
      <c r="C3545" s="89">
        <v>2019</v>
      </c>
      <c r="D3545" s="89">
        <v>12</v>
      </c>
      <c r="E3545" s="91">
        <v>1</v>
      </c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</row>
    <row r="3546" spans="1:30" x14ac:dyDescent="0.2">
      <c r="A3546" s="89">
        <v>1453</v>
      </c>
      <c r="B3546" s="89" t="s">
        <v>737</v>
      </c>
      <c r="C3546" s="89">
        <v>2019</v>
      </c>
      <c r="D3546" s="89">
        <v>3</v>
      </c>
      <c r="E3546" s="91">
        <v>49</v>
      </c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</row>
    <row r="3547" spans="1:30" x14ac:dyDescent="0.2">
      <c r="A3547" s="89">
        <v>1453</v>
      </c>
      <c r="B3547" s="89" t="s">
        <v>737</v>
      </c>
      <c r="C3547" s="89">
        <v>2019</v>
      </c>
      <c r="D3547" s="89">
        <v>4</v>
      </c>
      <c r="E3547" s="91">
        <v>36</v>
      </c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</row>
    <row r="3548" spans="1:30" x14ac:dyDescent="0.2">
      <c r="A3548" s="89">
        <v>1453</v>
      </c>
      <c r="B3548" s="89" t="s">
        <v>737</v>
      </c>
      <c r="C3548" s="89">
        <v>2019</v>
      </c>
      <c r="D3548" s="89">
        <v>5</v>
      </c>
      <c r="E3548" s="91">
        <v>78</v>
      </c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</row>
    <row r="3549" spans="1:30" x14ac:dyDescent="0.2">
      <c r="A3549" s="89">
        <v>1453</v>
      </c>
      <c r="B3549" s="89" t="s">
        <v>737</v>
      </c>
      <c r="C3549" s="89">
        <v>2019</v>
      </c>
      <c r="D3549" s="89">
        <v>6</v>
      </c>
      <c r="E3549" s="91">
        <v>30</v>
      </c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</row>
    <row r="3550" spans="1:30" x14ac:dyDescent="0.2">
      <c r="A3550" s="89">
        <v>1453</v>
      </c>
      <c r="B3550" s="89" t="s">
        <v>737</v>
      </c>
      <c r="C3550" s="89">
        <v>2019</v>
      </c>
      <c r="D3550" s="89">
        <v>7</v>
      </c>
      <c r="E3550" s="91">
        <v>52</v>
      </c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</row>
    <row r="3551" spans="1:30" x14ac:dyDescent="0.2">
      <c r="A3551" s="89">
        <v>1453</v>
      </c>
      <c r="B3551" s="89" t="s">
        <v>737</v>
      </c>
      <c r="C3551" s="89">
        <v>2019</v>
      </c>
      <c r="D3551" s="89">
        <v>9</v>
      </c>
      <c r="E3551" s="91">
        <v>2</v>
      </c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</row>
    <row r="3552" spans="1:30" x14ac:dyDescent="0.2">
      <c r="A3552" s="89">
        <v>1453</v>
      </c>
      <c r="B3552" s="89" t="s">
        <v>737</v>
      </c>
      <c r="C3552" s="89">
        <v>2019</v>
      </c>
      <c r="D3552" s="89">
        <v>10</v>
      </c>
      <c r="E3552" s="91">
        <v>1</v>
      </c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</row>
    <row r="3553" spans="1:30" x14ac:dyDescent="0.2">
      <c r="A3553" s="89">
        <v>1454</v>
      </c>
      <c r="B3553" s="89" t="s">
        <v>74</v>
      </c>
      <c r="C3553" s="89">
        <v>2019</v>
      </c>
      <c r="D3553" s="89">
        <v>3</v>
      </c>
      <c r="E3553" s="91">
        <v>1833979</v>
      </c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</row>
    <row r="3554" spans="1:30" x14ac:dyDescent="0.2">
      <c r="A3554" s="89">
        <v>1454</v>
      </c>
      <c r="B3554" s="89" t="s">
        <v>74</v>
      </c>
      <c r="C3554" s="89">
        <v>2019</v>
      </c>
      <c r="D3554" s="89">
        <v>4</v>
      </c>
      <c r="E3554" s="91">
        <v>1840331</v>
      </c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</row>
    <row r="3555" spans="1:30" x14ac:dyDescent="0.2">
      <c r="A3555" s="89">
        <v>1454</v>
      </c>
      <c r="B3555" s="89" t="s">
        <v>74</v>
      </c>
      <c r="C3555" s="89">
        <v>2019</v>
      </c>
      <c r="D3555" s="89">
        <v>5</v>
      </c>
      <c r="E3555" s="91">
        <v>1869478</v>
      </c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</row>
    <row r="3556" spans="1:30" x14ac:dyDescent="0.2">
      <c r="A3556" s="89">
        <v>1454</v>
      </c>
      <c r="B3556" s="89" t="s">
        <v>74</v>
      </c>
      <c r="C3556" s="89">
        <v>2019</v>
      </c>
      <c r="D3556" s="89">
        <v>6</v>
      </c>
      <c r="E3556" s="91">
        <v>1735776</v>
      </c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</row>
    <row r="3557" spans="1:30" x14ac:dyDescent="0.2">
      <c r="A3557" s="89">
        <v>1454</v>
      </c>
      <c r="B3557" s="89" t="s">
        <v>74</v>
      </c>
      <c r="C3557" s="89">
        <v>2019</v>
      </c>
      <c r="D3557" s="89">
        <v>7</v>
      </c>
      <c r="E3557" s="91">
        <v>1895064</v>
      </c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</row>
    <row r="3558" spans="1:30" x14ac:dyDescent="0.2">
      <c r="A3558" s="89">
        <v>1454</v>
      </c>
      <c r="B3558" s="89" t="s">
        <v>74</v>
      </c>
      <c r="C3558" s="89">
        <v>2019</v>
      </c>
      <c r="D3558" s="89">
        <v>8</v>
      </c>
      <c r="E3558" s="91">
        <v>1759007</v>
      </c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</row>
    <row r="3559" spans="1:30" x14ac:dyDescent="0.2">
      <c r="A3559" s="89">
        <v>1454</v>
      </c>
      <c r="B3559" s="89" t="s">
        <v>74</v>
      </c>
      <c r="C3559" s="89">
        <v>2019</v>
      </c>
      <c r="D3559" s="89">
        <v>9</v>
      </c>
      <c r="E3559" s="91">
        <v>1583850</v>
      </c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</row>
    <row r="3560" spans="1:30" x14ac:dyDescent="0.2">
      <c r="A3560" s="89">
        <v>1454</v>
      </c>
      <c r="B3560" s="89" t="s">
        <v>74</v>
      </c>
      <c r="C3560" s="89">
        <v>2019</v>
      </c>
      <c r="D3560" s="89">
        <v>10</v>
      </c>
      <c r="E3560" s="91">
        <v>1555374</v>
      </c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</row>
    <row r="3561" spans="1:30" x14ac:dyDescent="0.2">
      <c r="A3561" s="89">
        <v>1454</v>
      </c>
      <c r="B3561" s="89" t="s">
        <v>74</v>
      </c>
      <c r="C3561" s="89">
        <v>2019</v>
      </c>
      <c r="D3561" s="89">
        <v>11</v>
      </c>
      <c r="E3561" s="91">
        <v>2007813</v>
      </c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</row>
    <row r="3562" spans="1:30" x14ac:dyDescent="0.2">
      <c r="A3562" s="89">
        <v>1454</v>
      </c>
      <c r="B3562" s="89" t="s">
        <v>74</v>
      </c>
      <c r="C3562" s="89">
        <v>2019</v>
      </c>
      <c r="D3562" s="89">
        <v>12</v>
      </c>
      <c r="E3562" s="91">
        <v>1560638</v>
      </c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</row>
    <row r="3563" spans="1:30" x14ac:dyDescent="0.2">
      <c r="A3563" s="89">
        <v>1454</v>
      </c>
      <c r="B3563" s="89" t="s">
        <v>74</v>
      </c>
      <c r="C3563" s="89">
        <v>2020</v>
      </c>
      <c r="D3563" s="89">
        <v>1</v>
      </c>
      <c r="E3563" s="91">
        <v>1675604</v>
      </c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</row>
    <row r="3564" spans="1:30" x14ac:dyDescent="0.2">
      <c r="A3564" s="89">
        <v>1454</v>
      </c>
      <c r="B3564" s="89" t="s">
        <v>74</v>
      </c>
      <c r="C3564" s="89">
        <v>2020</v>
      </c>
      <c r="D3564" s="89">
        <v>2</v>
      </c>
      <c r="E3564" s="91">
        <v>1740195</v>
      </c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</row>
    <row r="3565" spans="1:30" x14ac:dyDescent="0.2">
      <c r="A3565" s="89">
        <v>1454</v>
      </c>
      <c r="B3565" s="89" t="s">
        <v>74</v>
      </c>
      <c r="C3565" s="89">
        <v>2020</v>
      </c>
      <c r="D3565" s="89">
        <v>3</v>
      </c>
      <c r="E3565" s="91">
        <v>2309713</v>
      </c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</row>
    <row r="3566" spans="1:30" x14ac:dyDescent="0.2">
      <c r="A3566" s="89">
        <v>1454</v>
      </c>
      <c r="B3566" s="89" t="s">
        <v>74</v>
      </c>
      <c r="C3566" s="89">
        <v>2020</v>
      </c>
      <c r="D3566" s="89">
        <v>4</v>
      </c>
      <c r="E3566" s="91">
        <v>3718785</v>
      </c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</row>
    <row r="3567" spans="1:30" x14ac:dyDescent="0.2">
      <c r="A3567" s="89">
        <v>1454</v>
      </c>
      <c r="B3567" s="89" t="s">
        <v>74</v>
      </c>
      <c r="C3567" s="89">
        <v>2020</v>
      </c>
      <c r="D3567" s="89">
        <v>5</v>
      </c>
      <c r="E3567" s="91">
        <v>3535082</v>
      </c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</row>
    <row r="3568" spans="1:30" x14ac:dyDescent="0.2">
      <c r="A3568" s="89">
        <v>1454</v>
      </c>
      <c r="B3568" s="89" t="s">
        <v>74</v>
      </c>
      <c r="C3568" s="89">
        <v>2020</v>
      </c>
      <c r="D3568" s="89">
        <v>6</v>
      </c>
      <c r="E3568" s="91">
        <v>184200</v>
      </c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</row>
    <row r="3569" spans="1:30" x14ac:dyDescent="0.2">
      <c r="A3569" s="89">
        <v>1455</v>
      </c>
      <c r="B3569" s="89" t="s">
        <v>383</v>
      </c>
      <c r="C3569" s="89">
        <v>2019</v>
      </c>
      <c r="D3569" s="89">
        <v>3</v>
      </c>
      <c r="E3569" s="91">
        <v>369314</v>
      </c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</row>
    <row r="3570" spans="1:30" x14ac:dyDescent="0.2">
      <c r="A3570" s="89">
        <v>1455</v>
      </c>
      <c r="B3570" s="89" t="s">
        <v>383</v>
      </c>
      <c r="C3570" s="89">
        <v>2019</v>
      </c>
      <c r="D3570" s="89">
        <v>4</v>
      </c>
      <c r="E3570" s="91">
        <v>489085</v>
      </c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</row>
    <row r="3571" spans="1:30" x14ac:dyDescent="0.2">
      <c r="A3571" s="89">
        <v>1455</v>
      </c>
      <c r="B3571" s="89" t="s">
        <v>383</v>
      </c>
      <c r="C3571" s="89">
        <v>2019</v>
      </c>
      <c r="D3571" s="89">
        <v>5</v>
      </c>
      <c r="E3571" s="91">
        <v>653748</v>
      </c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</row>
    <row r="3572" spans="1:30" x14ac:dyDescent="0.2">
      <c r="A3572" s="89">
        <v>1455</v>
      </c>
      <c r="B3572" s="89" t="s">
        <v>383</v>
      </c>
      <c r="C3572" s="89">
        <v>2019</v>
      </c>
      <c r="D3572" s="89">
        <v>6</v>
      </c>
      <c r="E3572" s="91">
        <v>757108</v>
      </c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</row>
    <row r="3573" spans="1:30" x14ac:dyDescent="0.2">
      <c r="A3573" s="89">
        <v>1455</v>
      </c>
      <c r="B3573" s="89" t="s">
        <v>383</v>
      </c>
      <c r="C3573" s="89">
        <v>2019</v>
      </c>
      <c r="D3573" s="89">
        <v>7</v>
      </c>
      <c r="E3573" s="91">
        <v>527553</v>
      </c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</row>
    <row r="3574" spans="1:30" x14ac:dyDescent="0.2">
      <c r="A3574" s="89">
        <v>1455</v>
      </c>
      <c r="B3574" s="89" t="s">
        <v>383</v>
      </c>
      <c r="C3574" s="89">
        <v>2019</v>
      </c>
      <c r="D3574" s="89">
        <v>8</v>
      </c>
      <c r="E3574" s="91">
        <v>432167</v>
      </c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</row>
    <row r="3575" spans="1:30" x14ac:dyDescent="0.2">
      <c r="A3575" s="89">
        <v>1455</v>
      </c>
      <c r="B3575" s="89" t="s">
        <v>383</v>
      </c>
      <c r="C3575" s="89">
        <v>2019</v>
      </c>
      <c r="D3575" s="89">
        <v>9</v>
      </c>
      <c r="E3575" s="91">
        <v>358177</v>
      </c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</row>
    <row r="3576" spans="1:30" x14ac:dyDescent="0.2">
      <c r="A3576" s="89">
        <v>1455</v>
      </c>
      <c r="B3576" s="89" t="s">
        <v>383</v>
      </c>
      <c r="C3576" s="89">
        <v>2019</v>
      </c>
      <c r="D3576" s="89">
        <v>10</v>
      </c>
      <c r="E3576" s="91">
        <v>457115</v>
      </c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</row>
    <row r="3577" spans="1:30" x14ac:dyDescent="0.2">
      <c r="A3577" s="89">
        <v>1455</v>
      </c>
      <c r="B3577" s="89" t="s">
        <v>383</v>
      </c>
      <c r="C3577" s="89">
        <v>2019</v>
      </c>
      <c r="D3577" s="89">
        <v>11</v>
      </c>
      <c r="E3577" s="91">
        <v>801335</v>
      </c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</row>
    <row r="3578" spans="1:30" x14ac:dyDescent="0.2">
      <c r="A3578" s="89">
        <v>1455</v>
      </c>
      <c r="B3578" s="89" t="s">
        <v>383</v>
      </c>
      <c r="C3578" s="89">
        <v>2019</v>
      </c>
      <c r="D3578" s="89">
        <v>12</v>
      </c>
      <c r="E3578" s="91">
        <v>1489445</v>
      </c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</row>
    <row r="3579" spans="1:30" x14ac:dyDescent="0.2">
      <c r="A3579" s="89">
        <v>1455</v>
      </c>
      <c r="B3579" s="89" t="s">
        <v>383</v>
      </c>
      <c r="C3579" s="89">
        <v>2020</v>
      </c>
      <c r="D3579" s="89">
        <v>1</v>
      </c>
      <c r="E3579" s="91">
        <v>359974</v>
      </c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</row>
    <row r="3580" spans="1:30" x14ac:dyDescent="0.2">
      <c r="A3580" s="89">
        <v>1455</v>
      </c>
      <c r="B3580" s="89" t="s">
        <v>383</v>
      </c>
      <c r="C3580" s="89">
        <v>2020</v>
      </c>
      <c r="D3580" s="89">
        <v>2</v>
      </c>
      <c r="E3580" s="91">
        <v>310201</v>
      </c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</row>
    <row r="3581" spans="1:30" x14ac:dyDescent="0.2">
      <c r="A3581" s="89">
        <v>1455</v>
      </c>
      <c r="B3581" s="89" t="s">
        <v>383</v>
      </c>
      <c r="C3581" s="89">
        <v>2020</v>
      </c>
      <c r="D3581" s="89">
        <v>3</v>
      </c>
      <c r="E3581" s="91">
        <v>208119</v>
      </c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</row>
    <row r="3582" spans="1:30" x14ac:dyDescent="0.2">
      <c r="A3582" s="89">
        <v>1455</v>
      </c>
      <c r="B3582" s="89" t="s">
        <v>383</v>
      </c>
      <c r="C3582" s="89">
        <v>2020</v>
      </c>
      <c r="D3582" s="89">
        <v>4</v>
      </c>
      <c r="E3582" s="91">
        <v>300903</v>
      </c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</row>
    <row r="3583" spans="1:30" x14ac:dyDescent="0.2">
      <c r="A3583" s="89">
        <v>1455</v>
      </c>
      <c r="B3583" s="89" t="s">
        <v>383</v>
      </c>
      <c r="C3583" s="89">
        <v>2020</v>
      </c>
      <c r="D3583" s="89">
        <v>5</v>
      </c>
      <c r="E3583" s="91">
        <v>487617</v>
      </c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</row>
    <row r="3584" spans="1:30" x14ac:dyDescent="0.2">
      <c r="A3584" s="89">
        <v>1455</v>
      </c>
      <c r="B3584" s="89" t="s">
        <v>383</v>
      </c>
      <c r="C3584" s="89">
        <v>2020</v>
      </c>
      <c r="D3584" s="89">
        <v>6</v>
      </c>
      <c r="E3584" s="91">
        <v>23562</v>
      </c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</row>
    <row r="3585" spans="1:30" x14ac:dyDescent="0.2">
      <c r="A3585" s="89">
        <v>1456</v>
      </c>
      <c r="B3585" s="89" t="s">
        <v>615</v>
      </c>
      <c r="C3585" s="89">
        <v>2019</v>
      </c>
      <c r="D3585" s="89">
        <v>3</v>
      </c>
      <c r="E3585" s="91">
        <v>185505</v>
      </c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</row>
    <row r="3586" spans="1:30" x14ac:dyDescent="0.2">
      <c r="A3586" s="89">
        <v>1456</v>
      </c>
      <c r="B3586" s="89" t="s">
        <v>615</v>
      </c>
      <c r="C3586" s="89">
        <v>2019</v>
      </c>
      <c r="D3586" s="89">
        <v>4</v>
      </c>
      <c r="E3586" s="91">
        <v>202562</v>
      </c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</row>
    <row r="3587" spans="1:30" x14ac:dyDescent="0.2">
      <c r="A3587" s="89">
        <v>1456</v>
      </c>
      <c r="B3587" s="89" t="s">
        <v>615</v>
      </c>
      <c r="C3587" s="89">
        <v>2019</v>
      </c>
      <c r="D3587" s="89">
        <v>5</v>
      </c>
      <c r="E3587" s="91">
        <v>245102</v>
      </c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</row>
    <row r="3588" spans="1:30" x14ac:dyDescent="0.2">
      <c r="A3588" s="89">
        <v>1456</v>
      </c>
      <c r="B3588" s="89" t="s">
        <v>615</v>
      </c>
      <c r="C3588" s="89">
        <v>2019</v>
      </c>
      <c r="D3588" s="89">
        <v>6</v>
      </c>
      <c r="E3588" s="91">
        <v>210883</v>
      </c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</row>
    <row r="3589" spans="1:30" x14ac:dyDescent="0.2">
      <c r="A3589" s="89">
        <v>1456</v>
      </c>
      <c r="B3589" s="89" t="s">
        <v>615</v>
      </c>
      <c r="C3589" s="89">
        <v>2019</v>
      </c>
      <c r="D3589" s="89">
        <v>7</v>
      </c>
      <c r="E3589" s="91">
        <v>197321</v>
      </c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</row>
    <row r="3590" spans="1:30" x14ac:dyDescent="0.2">
      <c r="A3590" s="89">
        <v>1456</v>
      </c>
      <c r="B3590" s="89" t="s">
        <v>615</v>
      </c>
      <c r="C3590" s="89">
        <v>2019</v>
      </c>
      <c r="D3590" s="89">
        <v>8</v>
      </c>
      <c r="E3590" s="91">
        <v>377687</v>
      </c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</row>
    <row r="3591" spans="1:30" x14ac:dyDescent="0.2">
      <c r="A3591" s="89">
        <v>1456</v>
      </c>
      <c r="B3591" s="89" t="s">
        <v>615</v>
      </c>
      <c r="C3591" s="89">
        <v>2019</v>
      </c>
      <c r="D3591" s="89">
        <v>9</v>
      </c>
      <c r="E3591" s="91">
        <v>633502</v>
      </c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</row>
    <row r="3592" spans="1:30" x14ac:dyDescent="0.2">
      <c r="A3592" s="89">
        <v>1456</v>
      </c>
      <c r="B3592" s="89" t="s">
        <v>615</v>
      </c>
      <c r="C3592" s="89">
        <v>2019</v>
      </c>
      <c r="D3592" s="89">
        <v>10</v>
      </c>
      <c r="E3592" s="91">
        <v>969411</v>
      </c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</row>
    <row r="3593" spans="1:30" x14ac:dyDescent="0.2">
      <c r="A3593" s="89">
        <v>1456</v>
      </c>
      <c r="B3593" s="89" t="s">
        <v>615</v>
      </c>
      <c r="C3593" s="89">
        <v>2019</v>
      </c>
      <c r="D3593" s="89">
        <v>11</v>
      </c>
      <c r="E3593" s="91">
        <v>922028</v>
      </c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</row>
    <row r="3594" spans="1:30" x14ac:dyDescent="0.2">
      <c r="A3594" s="89">
        <v>1456</v>
      </c>
      <c r="B3594" s="89" t="s">
        <v>615</v>
      </c>
      <c r="C3594" s="89">
        <v>2019</v>
      </c>
      <c r="D3594" s="89">
        <v>12</v>
      </c>
      <c r="E3594" s="91">
        <v>1405716</v>
      </c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</row>
    <row r="3595" spans="1:30" x14ac:dyDescent="0.2">
      <c r="A3595" s="89">
        <v>1456</v>
      </c>
      <c r="B3595" s="89" t="s">
        <v>615</v>
      </c>
      <c r="C3595" s="89">
        <v>2020</v>
      </c>
      <c r="D3595" s="89">
        <v>1</v>
      </c>
      <c r="E3595" s="91">
        <v>619592</v>
      </c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</row>
    <row r="3596" spans="1:30" x14ac:dyDescent="0.2">
      <c r="A3596" s="89">
        <v>1456</v>
      </c>
      <c r="B3596" s="89" t="s">
        <v>615</v>
      </c>
      <c r="C3596" s="89">
        <v>2020</v>
      </c>
      <c r="D3596" s="89">
        <v>2</v>
      </c>
      <c r="E3596" s="91">
        <v>591528</v>
      </c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</row>
    <row r="3597" spans="1:30" x14ac:dyDescent="0.2">
      <c r="A3597" s="89">
        <v>1456</v>
      </c>
      <c r="B3597" s="89" t="s">
        <v>615</v>
      </c>
      <c r="C3597" s="89">
        <v>2020</v>
      </c>
      <c r="D3597" s="89">
        <v>3</v>
      </c>
      <c r="E3597" s="91">
        <v>389775</v>
      </c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</row>
    <row r="3598" spans="1:30" x14ac:dyDescent="0.2">
      <c r="A3598" s="89">
        <v>1456</v>
      </c>
      <c r="B3598" s="89" t="s">
        <v>615</v>
      </c>
      <c r="C3598" s="89">
        <v>2020</v>
      </c>
      <c r="D3598" s="89">
        <v>4</v>
      </c>
      <c r="E3598" s="91">
        <v>275769</v>
      </c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</row>
    <row r="3599" spans="1:30" x14ac:dyDescent="0.2">
      <c r="A3599" s="89">
        <v>1456</v>
      </c>
      <c r="B3599" s="89" t="s">
        <v>615</v>
      </c>
      <c r="C3599" s="89">
        <v>2020</v>
      </c>
      <c r="D3599" s="89">
        <v>5</v>
      </c>
      <c r="E3599" s="91">
        <v>464409</v>
      </c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</row>
    <row r="3600" spans="1:30" x14ac:dyDescent="0.2">
      <c r="A3600" s="89">
        <v>1456</v>
      </c>
      <c r="B3600" s="89" t="s">
        <v>615</v>
      </c>
      <c r="C3600" s="89">
        <v>2020</v>
      </c>
      <c r="D3600" s="89">
        <v>6</v>
      </c>
      <c r="E3600" s="91">
        <v>26009</v>
      </c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</row>
    <row r="3601" spans="1:30" x14ac:dyDescent="0.2">
      <c r="A3601" s="89">
        <v>1457</v>
      </c>
      <c r="B3601" s="89" t="s">
        <v>362</v>
      </c>
      <c r="C3601" s="89">
        <v>2019</v>
      </c>
      <c r="D3601" s="89">
        <v>3</v>
      </c>
      <c r="E3601" s="91">
        <v>254112</v>
      </c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</row>
    <row r="3602" spans="1:30" x14ac:dyDescent="0.2">
      <c r="A3602" s="89">
        <v>1457</v>
      </c>
      <c r="B3602" s="89" t="s">
        <v>362</v>
      </c>
      <c r="C3602" s="89">
        <v>2019</v>
      </c>
      <c r="D3602" s="89">
        <v>4</v>
      </c>
      <c r="E3602" s="91">
        <v>265079</v>
      </c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</row>
    <row r="3603" spans="1:30" x14ac:dyDescent="0.2">
      <c r="A3603" s="89">
        <v>1457</v>
      </c>
      <c r="B3603" s="89" t="s">
        <v>362</v>
      </c>
      <c r="C3603" s="89">
        <v>2019</v>
      </c>
      <c r="D3603" s="89">
        <v>5</v>
      </c>
      <c r="E3603" s="91">
        <v>453591</v>
      </c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</row>
    <row r="3604" spans="1:30" x14ac:dyDescent="0.2">
      <c r="A3604" s="89">
        <v>1457</v>
      </c>
      <c r="B3604" s="89" t="s">
        <v>362</v>
      </c>
      <c r="C3604" s="89">
        <v>2019</v>
      </c>
      <c r="D3604" s="89">
        <v>6</v>
      </c>
      <c r="E3604" s="91">
        <v>536021</v>
      </c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</row>
    <row r="3605" spans="1:30" x14ac:dyDescent="0.2">
      <c r="A3605" s="89">
        <v>1457</v>
      </c>
      <c r="B3605" s="89" t="s">
        <v>362</v>
      </c>
      <c r="C3605" s="89">
        <v>2019</v>
      </c>
      <c r="D3605" s="89">
        <v>7</v>
      </c>
      <c r="E3605" s="91">
        <v>422600</v>
      </c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</row>
    <row r="3606" spans="1:30" x14ac:dyDescent="0.2">
      <c r="A3606" s="89">
        <v>1457</v>
      </c>
      <c r="B3606" s="89" t="s">
        <v>362</v>
      </c>
      <c r="C3606" s="89">
        <v>2019</v>
      </c>
      <c r="D3606" s="89">
        <v>8</v>
      </c>
      <c r="E3606" s="91">
        <v>443828</v>
      </c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</row>
    <row r="3607" spans="1:30" x14ac:dyDescent="0.2">
      <c r="A3607" s="89">
        <v>1457</v>
      </c>
      <c r="B3607" s="89" t="s">
        <v>362</v>
      </c>
      <c r="C3607" s="89">
        <v>2019</v>
      </c>
      <c r="D3607" s="89">
        <v>9</v>
      </c>
      <c r="E3607" s="91">
        <v>485712</v>
      </c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</row>
    <row r="3608" spans="1:30" x14ac:dyDescent="0.2">
      <c r="A3608" s="89">
        <v>1457</v>
      </c>
      <c r="B3608" s="89" t="s">
        <v>362</v>
      </c>
      <c r="C3608" s="89">
        <v>2019</v>
      </c>
      <c r="D3608" s="89">
        <v>10</v>
      </c>
      <c r="E3608" s="91">
        <v>526073</v>
      </c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</row>
    <row r="3609" spans="1:30" x14ac:dyDescent="0.2">
      <c r="A3609" s="89">
        <v>1457</v>
      </c>
      <c r="B3609" s="89" t="s">
        <v>362</v>
      </c>
      <c r="C3609" s="89">
        <v>2019</v>
      </c>
      <c r="D3609" s="89">
        <v>11</v>
      </c>
      <c r="E3609" s="91">
        <v>774524</v>
      </c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</row>
    <row r="3610" spans="1:30" x14ac:dyDescent="0.2">
      <c r="A3610" s="89">
        <v>1457</v>
      </c>
      <c r="B3610" s="89" t="s">
        <v>362</v>
      </c>
      <c r="C3610" s="89">
        <v>2019</v>
      </c>
      <c r="D3610" s="89">
        <v>12</v>
      </c>
      <c r="E3610" s="91">
        <v>648658</v>
      </c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</row>
    <row r="3611" spans="1:30" x14ac:dyDescent="0.2">
      <c r="A3611" s="89">
        <v>1457</v>
      </c>
      <c r="B3611" s="89" t="s">
        <v>362</v>
      </c>
      <c r="C3611" s="89">
        <v>2020</v>
      </c>
      <c r="D3611" s="89">
        <v>1</v>
      </c>
      <c r="E3611" s="91">
        <v>675326</v>
      </c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</row>
    <row r="3612" spans="1:30" x14ac:dyDescent="0.2">
      <c r="A3612" s="89">
        <v>1457</v>
      </c>
      <c r="B3612" s="89" t="s">
        <v>362</v>
      </c>
      <c r="C3612" s="89">
        <v>2020</v>
      </c>
      <c r="D3612" s="89">
        <v>2</v>
      </c>
      <c r="E3612" s="91">
        <v>746091</v>
      </c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</row>
    <row r="3613" spans="1:30" x14ac:dyDescent="0.2">
      <c r="A3613" s="89">
        <v>1457</v>
      </c>
      <c r="B3613" s="89" t="s">
        <v>362</v>
      </c>
      <c r="C3613" s="89">
        <v>2020</v>
      </c>
      <c r="D3613" s="89">
        <v>3</v>
      </c>
      <c r="E3613" s="91">
        <v>1200220</v>
      </c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</row>
    <row r="3614" spans="1:30" x14ac:dyDescent="0.2">
      <c r="A3614" s="89">
        <v>1457</v>
      </c>
      <c r="B3614" s="89" t="s">
        <v>362</v>
      </c>
      <c r="C3614" s="89">
        <v>2020</v>
      </c>
      <c r="D3614" s="89">
        <v>4</v>
      </c>
      <c r="E3614" s="91">
        <v>1022868</v>
      </c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</row>
    <row r="3615" spans="1:30" x14ac:dyDescent="0.2">
      <c r="A3615" s="89">
        <v>1457</v>
      </c>
      <c r="B3615" s="89" t="s">
        <v>362</v>
      </c>
      <c r="C3615" s="89">
        <v>2020</v>
      </c>
      <c r="D3615" s="89">
        <v>5</v>
      </c>
      <c r="E3615" s="91">
        <v>1214738</v>
      </c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</row>
    <row r="3616" spans="1:30" x14ac:dyDescent="0.2">
      <c r="A3616" s="89">
        <v>1457</v>
      </c>
      <c r="B3616" s="89" t="s">
        <v>362</v>
      </c>
      <c r="C3616" s="89">
        <v>2020</v>
      </c>
      <c r="D3616" s="89">
        <v>6</v>
      </c>
      <c r="E3616" s="91">
        <v>61540</v>
      </c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</row>
    <row r="3617" spans="1:30" x14ac:dyDescent="0.2">
      <c r="A3617" s="89">
        <v>1458</v>
      </c>
      <c r="B3617" s="89" t="s">
        <v>570</v>
      </c>
      <c r="C3617" s="89">
        <v>2019</v>
      </c>
      <c r="D3617" s="89">
        <v>3</v>
      </c>
      <c r="E3617" s="91">
        <v>23918044</v>
      </c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</row>
    <row r="3618" spans="1:30" x14ac:dyDescent="0.2">
      <c r="A3618" s="89">
        <v>1458</v>
      </c>
      <c r="B3618" s="89" t="s">
        <v>570</v>
      </c>
      <c r="C3618" s="89">
        <v>2019</v>
      </c>
      <c r="D3618" s="89">
        <v>4</v>
      </c>
      <c r="E3618" s="91">
        <v>27833169</v>
      </c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</row>
    <row r="3619" spans="1:30" x14ac:dyDescent="0.2">
      <c r="A3619" s="89">
        <v>1458</v>
      </c>
      <c r="B3619" s="89" t="s">
        <v>570</v>
      </c>
      <c r="C3619" s="89">
        <v>2019</v>
      </c>
      <c r="D3619" s="89">
        <v>5</v>
      </c>
      <c r="E3619" s="91">
        <v>28323260</v>
      </c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</row>
    <row r="3620" spans="1:30" x14ac:dyDescent="0.2">
      <c r="A3620" s="89">
        <v>1458</v>
      </c>
      <c r="B3620" s="89" t="s">
        <v>570</v>
      </c>
      <c r="C3620" s="89">
        <v>2019</v>
      </c>
      <c r="D3620" s="89">
        <v>6</v>
      </c>
      <c r="E3620" s="91">
        <v>21310399</v>
      </c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</row>
    <row r="3621" spans="1:30" x14ac:dyDescent="0.2">
      <c r="A3621" s="89">
        <v>1458</v>
      </c>
      <c r="B3621" s="89" t="s">
        <v>570</v>
      </c>
      <c r="C3621" s="89">
        <v>2019</v>
      </c>
      <c r="D3621" s="89">
        <v>7</v>
      </c>
      <c r="E3621" s="91">
        <v>23318746</v>
      </c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</row>
    <row r="3622" spans="1:30" x14ac:dyDescent="0.2">
      <c r="A3622" s="89">
        <v>1458</v>
      </c>
      <c r="B3622" s="89" t="s">
        <v>570</v>
      </c>
      <c r="C3622" s="89">
        <v>2019</v>
      </c>
      <c r="D3622" s="89">
        <v>8</v>
      </c>
      <c r="E3622" s="91">
        <v>24712814</v>
      </c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</row>
    <row r="3623" spans="1:30" x14ac:dyDescent="0.2">
      <c r="A3623" s="89">
        <v>1458</v>
      </c>
      <c r="B3623" s="89" t="s">
        <v>570</v>
      </c>
      <c r="C3623" s="89">
        <v>2019</v>
      </c>
      <c r="D3623" s="89">
        <v>9</v>
      </c>
      <c r="E3623" s="91">
        <v>30726134</v>
      </c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</row>
    <row r="3624" spans="1:30" x14ac:dyDescent="0.2">
      <c r="A3624" s="89">
        <v>1458</v>
      </c>
      <c r="B3624" s="89" t="s">
        <v>570</v>
      </c>
      <c r="C3624" s="89">
        <v>2019</v>
      </c>
      <c r="D3624" s="89">
        <v>10</v>
      </c>
      <c r="E3624" s="91">
        <v>34172861</v>
      </c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</row>
    <row r="3625" spans="1:30" x14ac:dyDescent="0.2">
      <c r="A3625" s="89">
        <v>1458</v>
      </c>
      <c r="B3625" s="89" t="s">
        <v>570</v>
      </c>
      <c r="C3625" s="89">
        <v>2019</v>
      </c>
      <c r="D3625" s="89">
        <v>11</v>
      </c>
      <c r="E3625" s="91">
        <v>40363161</v>
      </c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</row>
    <row r="3626" spans="1:30" x14ac:dyDescent="0.2">
      <c r="A3626" s="89">
        <v>1458</v>
      </c>
      <c r="B3626" s="89" t="s">
        <v>570</v>
      </c>
      <c r="C3626" s="89">
        <v>2019</v>
      </c>
      <c r="D3626" s="89">
        <v>12</v>
      </c>
      <c r="E3626" s="91">
        <v>34214263</v>
      </c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</row>
    <row r="3627" spans="1:30" x14ac:dyDescent="0.2">
      <c r="A3627" s="89">
        <v>1458</v>
      </c>
      <c r="B3627" s="89" t="s">
        <v>570</v>
      </c>
      <c r="C3627" s="89">
        <v>2020</v>
      </c>
      <c r="D3627" s="89">
        <v>1</v>
      </c>
      <c r="E3627" s="91">
        <v>29784653</v>
      </c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</row>
    <row r="3628" spans="1:30" x14ac:dyDescent="0.2">
      <c r="A3628" s="89">
        <v>1458</v>
      </c>
      <c r="B3628" s="89" t="s">
        <v>570</v>
      </c>
      <c r="C3628" s="89">
        <v>2020</v>
      </c>
      <c r="D3628" s="89">
        <v>2</v>
      </c>
      <c r="E3628" s="91">
        <v>24230603</v>
      </c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</row>
    <row r="3629" spans="1:30" x14ac:dyDescent="0.2">
      <c r="A3629" s="89">
        <v>1458</v>
      </c>
      <c r="B3629" s="89" t="s">
        <v>570</v>
      </c>
      <c r="C3629" s="89">
        <v>2020</v>
      </c>
      <c r="D3629" s="89">
        <v>3</v>
      </c>
      <c r="E3629" s="91">
        <v>30523685</v>
      </c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</row>
    <row r="3630" spans="1:30" x14ac:dyDescent="0.2">
      <c r="A3630" s="89">
        <v>1458</v>
      </c>
      <c r="B3630" s="89" t="s">
        <v>570</v>
      </c>
      <c r="C3630" s="89">
        <v>2020</v>
      </c>
      <c r="D3630" s="89">
        <v>4</v>
      </c>
      <c r="E3630" s="91">
        <v>39066998</v>
      </c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</row>
    <row r="3631" spans="1:30" x14ac:dyDescent="0.2">
      <c r="A3631" s="89">
        <v>1458</v>
      </c>
      <c r="B3631" s="89" t="s">
        <v>570</v>
      </c>
      <c r="C3631" s="89">
        <v>2020</v>
      </c>
      <c r="D3631" s="89">
        <v>5</v>
      </c>
      <c r="E3631" s="91">
        <v>35734985</v>
      </c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</row>
    <row r="3632" spans="1:30" x14ac:dyDescent="0.2">
      <c r="A3632" s="89">
        <v>1458</v>
      </c>
      <c r="B3632" s="89" t="s">
        <v>570</v>
      </c>
      <c r="C3632" s="89">
        <v>2020</v>
      </c>
      <c r="D3632" s="89">
        <v>6</v>
      </c>
      <c r="E3632" s="91">
        <v>1796433</v>
      </c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</row>
    <row r="3633" spans="1:30" x14ac:dyDescent="0.2">
      <c r="A3633" s="89">
        <v>1461</v>
      </c>
      <c r="B3633" s="89" t="s">
        <v>239</v>
      </c>
      <c r="C3633" s="89">
        <v>2019</v>
      </c>
      <c r="D3633" s="89">
        <v>3</v>
      </c>
      <c r="E3633" s="91">
        <v>4</v>
      </c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</row>
    <row r="3634" spans="1:30" x14ac:dyDescent="0.2">
      <c r="A3634" s="89">
        <v>1461</v>
      </c>
      <c r="B3634" s="89" t="s">
        <v>239</v>
      </c>
      <c r="C3634" s="89">
        <v>2019</v>
      </c>
      <c r="D3634" s="89">
        <v>4</v>
      </c>
      <c r="E3634" s="91">
        <v>1</v>
      </c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</row>
    <row r="3635" spans="1:30" x14ac:dyDescent="0.2">
      <c r="A3635" s="89">
        <v>1461</v>
      </c>
      <c r="B3635" s="89" t="s">
        <v>239</v>
      </c>
      <c r="C3635" s="89">
        <v>2019</v>
      </c>
      <c r="D3635" s="89">
        <v>6</v>
      </c>
      <c r="E3635" s="91">
        <v>2</v>
      </c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</row>
    <row r="3636" spans="1:30" x14ac:dyDescent="0.2">
      <c r="A3636" s="89">
        <v>1461</v>
      </c>
      <c r="B3636" s="89" t="s">
        <v>239</v>
      </c>
      <c r="C3636" s="89">
        <v>2019</v>
      </c>
      <c r="D3636" s="89">
        <v>8</v>
      </c>
      <c r="E3636" s="91">
        <v>4</v>
      </c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</row>
    <row r="3637" spans="1:30" x14ac:dyDescent="0.2">
      <c r="A3637" s="89">
        <v>1461</v>
      </c>
      <c r="B3637" s="89" t="s">
        <v>239</v>
      </c>
      <c r="C3637" s="89">
        <v>2019</v>
      </c>
      <c r="D3637" s="89">
        <v>12</v>
      </c>
      <c r="E3637" s="91">
        <v>3</v>
      </c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</row>
    <row r="3638" spans="1:30" x14ac:dyDescent="0.2">
      <c r="A3638" s="89">
        <v>1462</v>
      </c>
      <c r="B3638" s="89" t="s">
        <v>423</v>
      </c>
      <c r="C3638" s="89">
        <v>2019</v>
      </c>
      <c r="D3638" s="89">
        <v>3</v>
      </c>
      <c r="E3638" s="91">
        <v>754839</v>
      </c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</row>
    <row r="3639" spans="1:30" x14ac:dyDescent="0.2">
      <c r="A3639" s="89">
        <v>1462</v>
      </c>
      <c r="B3639" s="89" t="s">
        <v>423</v>
      </c>
      <c r="C3639" s="89">
        <v>2019</v>
      </c>
      <c r="D3639" s="89">
        <v>4</v>
      </c>
      <c r="E3639" s="91">
        <v>787602</v>
      </c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</row>
    <row r="3640" spans="1:30" x14ac:dyDescent="0.2">
      <c r="A3640" s="89">
        <v>1462</v>
      </c>
      <c r="B3640" s="89" t="s">
        <v>423</v>
      </c>
      <c r="C3640" s="89">
        <v>2019</v>
      </c>
      <c r="D3640" s="89">
        <v>5</v>
      </c>
      <c r="E3640" s="91">
        <v>1112574</v>
      </c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</row>
    <row r="3641" spans="1:30" x14ac:dyDescent="0.2">
      <c r="A3641" s="89">
        <v>1462</v>
      </c>
      <c r="B3641" s="89" t="s">
        <v>423</v>
      </c>
      <c r="C3641" s="89">
        <v>2019</v>
      </c>
      <c r="D3641" s="89">
        <v>6</v>
      </c>
      <c r="E3641" s="91">
        <v>941181</v>
      </c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</row>
    <row r="3642" spans="1:30" x14ac:dyDescent="0.2">
      <c r="A3642" s="89">
        <v>1462</v>
      </c>
      <c r="B3642" s="89" t="s">
        <v>423</v>
      </c>
      <c r="C3642" s="89">
        <v>2019</v>
      </c>
      <c r="D3642" s="89">
        <v>7</v>
      </c>
      <c r="E3642" s="91">
        <v>1035587</v>
      </c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</row>
    <row r="3643" spans="1:30" x14ac:dyDescent="0.2">
      <c r="A3643" s="89">
        <v>1462</v>
      </c>
      <c r="B3643" s="89" t="s">
        <v>423</v>
      </c>
      <c r="C3643" s="89">
        <v>2019</v>
      </c>
      <c r="D3643" s="89">
        <v>8</v>
      </c>
      <c r="E3643" s="91">
        <v>862209</v>
      </c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</row>
    <row r="3644" spans="1:30" x14ac:dyDescent="0.2">
      <c r="A3644" s="89">
        <v>1462</v>
      </c>
      <c r="B3644" s="89" t="s">
        <v>423</v>
      </c>
      <c r="C3644" s="89">
        <v>2019</v>
      </c>
      <c r="D3644" s="89">
        <v>9</v>
      </c>
      <c r="E3644" s="91">
        <v>870483</v>
      </c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</row>
    <row r="3645" spans="1:30" x14ac:dyDescent="0.2">
      <c r="A3645" s="89">
        <v>1462</v>
      </c>
      <c r="B3645" s="89" t="s">
        <v>423</v>
      </c>
      <c r="C3645" s="89">
        <v>2019</v>
      </c>
      <c r="D3645" s="89">
        <v>10</v>
      </c>
      <c r="E3645" s="91">
        <v>1227623</v>
      </c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</row>
    <row r="3646" spans="1:30" x14ac:dyDescent="0.2">
      <c r="A3646" s="89">
        <v>1462</v>
      </c>
      <c r="B3646" s="89" t="s">
        <v>423</v>
      </c>
      <c r="C3646" s="89">
        <v>2019</v>
      </c>
      <c r="D3646" s="89">
        <v>11</v>
      </c>
      <c r="E3646" s="91">
        <v>1744157</v>
      </c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</row>
    <row r="3647" spans="1:30" x14ac:dyDescent="0.2">
      <c r="A3647" s="89">
        <v>1462</v>
      </c>
      <c r="B3647" s="89" t="s">
        <v>423</v>
      </c>
      <c r="C3647" s="89">
        <v>2019</v>
      </c>
      <c r="D3647" s="89">
        <v>12</v>
      </c>
      <c r="E3647" s="91">
        <v>320</v>
      </c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</row>
    <row r="3648" spans="1:30" x14ac:dyDescent="0.2">
      <c r="A3648" s="89">
        <v>1462</v>
      </c>
      <c r="B3648" s="89" t="s">
        <v>423</v>
      </c>
      <c r="C3648" s="89">
        <v>2020</v>
      </c>
      <c r="D3648" s="89">
        <v>1</v>
      </c>
      <c r="E3648" s="91">
        <v>52</v>
      </c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</row>
    <row r="3649" spans="1:30" x14ac:dyDescent="0.2">
      <c r="A3649" s="89">
        <v>1462</v>
      </c>
      <c r="B3649" s="89" t="s">
        <v>423</v>
      </c>
      <c r="C3649" s="89">
        <v>2020</v>
      </c>
      <c r="D3649" s="89">
        <v>2</v>
      </c>
      <c r="E3649" s="91">
        <v>40</v>
      </c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</row>
    <row r="3650" spans="1:30" x14ac:dyDescent="0.2">
      <c r="A3650" s="89">
        <v>1462</v>
      </c>
      <c r="B3650" s="89" t="s">
        <v>423</v>
      </c>
      <c r="C3650" s="89">
        <v>2020</v>
      </c>
      <c r="D3650" s="89">
        <v>3</v>
      </c>
      <c r="E3650" s="91">
        <v>42</v>
      </c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</row>
    <row r="3651" spans="1:30" x14ac:dyDescent="0.2">
      <c r="A3651" s="89">
        <v>1462</v>
      </c>
      <c r="B3651" s="89" t="s">
        <v>423</v>
      </c>
      <c r="C3651" s="89">
        <v>2020</v>
      </c>
      <c r="D3651" s="89">
        <v>4</v>
      </c>
      <c r="E3651" s="91">
        <v>17</v>
      </c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</row>
    <row r="3652" spans="1:30" x14ac:dyDescent="0.2">
      <c r="A3652" s="89">
        <v>1462</v>
      </c>
      <c r="B3652" s="89" t="s">
        <v>423</v>
      </c>
      <c r="C3652" s="89">
        <v>2020</v>
      </c>
      <c r="D3652" s="89">
        <v>5</v>
      </c>
      <c r="E3652" s="91">
        <v>17</v>
      </c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</row>
    <row r="3653" spans="1:30" x14ac:dyDescent="0.2">
      <c r="A3653" s="89">
        <v>1466</v>
      </c>
      <c r="B3653" s="89" t="s">
        <v>440</v>
      </c>
      <c r="C3653" s="89">
        <v>2019</v>
      </c>
      <c r="D3653" s="89">
        <v>3</v>
      </c>
      <c r="E3653" s="91">
        <v>1422501</v>
      </c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</row>
    <row r="3654" spans="1:30" x14ac:dyDescent="0.2">
      <c r="A3654" s="89">
        <v>1466</v>
      </c>
      <c r="B3654" s="89" t="s">
        <v>440</v>
      </c>
      <c r="C3654" s="89">
        <v>2019</v>
      </c>
      <c r="D3654" s="89">
        <v>4</v>
      </c>
      <c r="E3654" s="91">
        <v>823676</v>
      </c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</row>
    <row r="3655" spans="1:30" x14ac:dyDescent="0.2">
      <c r="A3655" s="89">
        <v>1466</v>
      </c>
      <c r="B3655" s="89" t="s">
        <v>440</v>
      </c>
      <c r="C3655" s="89">
        <v>2019</v>
      </c>
      <c r="D3655" s="89">
        <v>5</v>
      </c>
      <c r="E3655" s="91">
        <v>457794</v>
      </c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</row>
    <row r="3656" spans="1:30" x14ac:dyDescent="0.2">
      <c r="A3656" s="89">
        <v>1466</v>
      </c>
      <c r="B3656" s="89" t="s">
        <v>440</v>
      </c>
      <c r="C3656" s="89">
        <v>2019</v>
      </c>
      <c r="D3656" s="89">
        <v>6</v>
      </c>
      <c r="E3656" s="91">
        <v>495315</v>
      </c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</row>
    <row r="3657" spans="1:30" x14ac:dyDescent="0.2">
      <c r="A3657" s="89">
        <v>1466</v>
      </c>
      <c r="B3657" s="89" t="s">
        <v>440</v>
      </c>
      <c r="C3657" s="89">
        <v>2019</v>
      </c>
      <c r="D3657" s="89">
        <v>7</v>
      </c>
      <c r="E3657" s="91">
        <v>603746</v>
      </c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</row>
    <row r="3658" spans="1:30" x14ac:dyDescent="0.2">
      <c r="A3658" s="89">
        <v>1466</v>
      </c>
      <c r="B3658" s="89" t="s">
        <v>440</v>
      </c>
      <c r="C3658" s="89">
        <v>2019</v>
      </c>
      <c r="D3658" s="89">
        <v>8</v>
      </c>
      <c r="E3658" s="91">
        <v>608291</v>
      </c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</row>
    <row r="3659" spans="1:30" x14ac:dyDescent="0.2">
      <c r="A3659" s="89">
        <v>1466</v>
      </c>
      <c r="B3659" s="89" t="s">
        <v>440</v>
      </c>
      <c r="C3659" s="89">
        <v>2019</v>
      </c>
      <c r="D3659" s="89">
        <v>9</v>
      </c>
      <c r="E3659" s="91">
        <v>601927</v>
      </c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</row>
    <row r="3660" spans="1:30" x14ac:dyDescent="0.2">
      <c r="A3660" s="89">
        <v>1466</v>
      </c>
      <c r="B3660" s="89" t="s">
        <v>440</v>
      </c>
      <c r="C3660" s="89">
        <v>2019</v>
      </c>
      <c r="D3660" s="89">
        <v>10</v>
      </c>
      <c r="E3660" s="91">
        <v>916417</v>
      </c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</row>
    <row r="3661" spans="1:30" x14ac:dyDescent="0.2">
      <c r="A3661" s="89">
        <v>1466</v>
      </c>
      <c r="B3661" s="89" t="s">
        <v>440</v>
      </c>
      <c r="C3661" s="89">
        <v>2019</v>
      </c>
      <c r="D3661" s="89">
        <v>11</v>
      </c>
      <c r="E3661" s="91">
        <v>1408109</v>
      </c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</row>
    <row r="3662" spans="1:30" x14ac:dyDescent="0.2">
      <c r="A3662" s="89">
        <v>1466</v>
      </c>
      <c r="B3662" s="89" t="s">
        <v>440</v>
      </c>
      <c r="C3662" s="89">
        <v>2019</v>
      </c>
      <c r="D3662" s="89">
        <v>12</v>
      </c>
      <c r="E3662" s="91">
        <v>1730437</v>
      </c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</row>
    <row r="3663" spans="1:30" x14ac:dyDescent="0.2">
      <c r="A3663" s="89">
        <v>1466</v>
      </c>
      <c r="B3663" s="89" t="s">
        <v>440</v>
      </c>
      <c r="C3663" s="89">
        <v>2020</v>
      </c>
      <c r="D3663" s="89">
        <v>1</v>
      </c>
      <c r="E3663" s="91">
        <v>2055697</v>
      </c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</row>
    <row r="3664" spans="1:30" x14ac:dyDescent="0.2">
      <c r="A3664" s="89">
        <v>1466</v>
      </c>
      <c r="B3664" s="89" t="s">
        <v>440</v>
      </c>
      <c r="C3664" s="89">
        <v>2020</v>
      </c>
      <c r="D3664" s="89">
        <v>2</v>
      </c>
      <c r="E3664" s="91">
        <v>1700058</v>
      </c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</row>
    <row r="3665" spans="1:30" x14ac:dyDescent="0.2">
      <c r="A3665" s="89">
        <v>1466</v>
      </c>
      <c r="B3665" s="89" t="s">
        <v>440</v>
      </c>
      <c r="C3665" s="89">
        <v>2020</v>
      </c>
      <c r="D3665" s="89">
        <v>3</v>
      </c>
      <c r="E3665" s="91">
        <v>765417</v>
      </c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</row>
    <row r="3666" spans="1:30" x14ac:dyDescent="0.2">
      <c r="A3666" s="89">
        <v>1466</v>
      </c>
      <c r="B3666" s="89" t="s">
        <v>440</v>
      </c>
      <c r="C3666" s="89">
        <v>2020</v>
      </c>
      <c r="D3666" s="89">
        <v>4</v>
      </c>
      <c r="E3666" s="91">
        <v>127216</v>
      </c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</row>
    <row r="3667" spans="1:30" x14ac:dyDescent="0.2">
      <c r="A3667" s="89">
        <v>1466</v>
      </c>
      <c r="B3667" s="89" t="s">
        <v>440</v>
      </c>
      <c r="C3667" s="89">
        <v>2020</v>
      </c>
      <c r="D3667" s="89">
        <v>5</v>
      </c>
      <c r="E3667" s="91">
        <v>152408</v>
      </c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</row>
    <row r="3668" spans="1:30" x14ac:dyDescent="0.2">
      <c r="A3668" s="89">
        <v>1466</v>
      </c>
      <c r="B3668" s="89" t="s">
        <v>440</v>
      </c>
      <c r="C3668" s="89">
        <v>2020</v>
      </c>
      <c r="D3668" s="89">
        <v>6</v>
      </c>
      <c r="E3668" s="91">
        <v>11830</v>
      </c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</row>
    <row r="3669" spans="1:30" x14ac:dyDescent="0.2">
      <c r="A3669" s="89">
        <v>1468</v>
      </c>
      <c r="B3669" s="89" t="s">
        <v>738</v>
      </c>
      <c r="C3669" s="89">
        <v>2019</v>
      </c>
      <c r="D3669" s="89">
        <v>3</v>
      </c>
      <c r="E3669" s="91">
        <v>5</v>
      </c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</row>
    <row r="3670" spans="1:30" x14ac:dyDescent="0.2">
      <c r="A3670" s="89">
        <v>1468</v>
      </c>
      <c r="B3670" s="89" t="s">
        <v>738</v>
      </c>
      <c r="C3670" s="89">
        <v>2019</v>
      </c>
      <c r="D3670" s="89">
        <v>4</v>
      </c>
      <c r="E3670" s="91">
        <v>12</v>
      </c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</row>
    <row r="3671" spans="1:30" x14ac:dyDescent="0.2">
      <c r="A3671" s="89">
        <v>1468</v>
      </c>
      <c r="B3671" s="89" t="s">
        <v>738</v>
      </c>
      <c r="C3671" s="89">
        <v>2019</v>
      </c>
      <c r="D3671" s="89">
        <v>5</v>
      </c>
      <c r="E3671" s="91">
        <v>19</v>
      </c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</row>
    <row r="3672" spans="1:30" x14ac:dyDescent="0.2">
      <c r="A3672" s="89">
        <v>1468</v>
      </c>
      <c r="B3672" s="89" t="s">
        <v>738</v>
      </c>
      <c r="C3672" s="89">
        <v>2019</v>
      </c>
      <c r="D3672" s="89">
        <v>6</v>
      </c>
      <c r="E3672" s="91">
        <v>8</v>
      </c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</row>
    <row r="3673" spans="1:30" x14ac:dyDescent="0.2">
      <c r="A3673" s="89">
        <v>1468</v>
      </c>
      <c r="B3673" s="89" t="s">
        <v>738</v>
      </c>
      <c r="C3673" s="89">
        <v>2019</v>
      </c>
      <c r="D3673" s="89">
        <v>7</v>
      </c>
      <c r="E3673" s="91">
        <v>6</v>
      </c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</row>
    <row r="3674" spans="1:30" x14ac:dyDescent="0.2">
      <c r="A3674" s="89">
        <v>1468</v>
      </c>
      <c r="B3674" s="89" t="s">
        <v>738</v>
      </c>
      <c r="C3674" s="89">
        <v>2019</v>
      </c>
      <c r="D3674" s="89">
        <v>8</v>
      </c>
      <c r="E3674" s="91">
        <v>10</v>
      </c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</row>
    <row r="3675" spans="1:30" x14ac:dyDescent="0.2">
      <c r="A3675" s="89">
        <v>1468</v>
      </c>
      <c r="B3675" s="89" t="s">
        <v>738</v>
      </c>
      <c r="C3675" s="89">
        <v>2019</v>
      </c>
      <c r="D3675" s="89">
        <v>9</v>
      </c>
      <c r="E3675" s="91">
        <v>7</v>
      </c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</row>
    <row r="3676" spans="1:30" x14ac:dyDescent="0.2">
      <c r="A3676" s="89">
        <v>1468</v>
      </c>
      <c r="B3676" s="89" t="s">
        <v>738</v>
      </c>
      <c r="C3676" s="89">
        <v>2019</v>
      </c>
      <c r="D3676" s="89">
        <v>10</v>
      </c>
      <c r="E3676" s="91">
        <v>19</v>
      </c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</row>
    <row r="3677" spans="1:30" x14ac:dyDescent="0.2">
      <c r="A3677" s="89">
        <v>1468</v>
      </c>
      <c r="B3677" s="89" t="s">
        <v>738</v>
      </c>
      <c r="C3677" s="89">
        <v>2019</v>
      </c>
      <c r="D3677" s="89">
        <v>11</v>
      </c>
      <c r="E3677" s="91">
        <v>20</v>
      </c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</row>
    <row r="3678" spans="1:30" x14ac:dyDescent="0.2">
      <c r="A3678" s="89">
        <v>1468</v>
      </c>
      <c r="B3678" s="89" t="s">
        <v>738</v>
      </c>
      <c r="C3678" s="89">
        <v>2019</v>
      </c>
      <c r="D3678" s="89">
        <v>12</v>
      </c>
      <c r="E3678" s="91">
        <v>2</v>
      </c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</row>
    <row r="3679" spans="1:30" x14ac:dyDescent="0.2">
      <c r="A3679" s="89">
        <v>1468</v>
      </c>
      <c r="B3679" s="89" t="s">
        <v>738</v>
      </c>
      <c r="C3679" s="89">
        <v>2020</v>
      </c>
      <c r="D3679" s="89">
        <v>1</v>
      </c>
      <c r="E3679" s="91">
        <v>333</v>
      </c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</row>
    <row r="3680" spans="1:30" x14ac:dyDescent="0.2">
      <c r="A3680" s="89">
        <v>1468</v>
      </c>
      <c r="B3680" s="89" t="s">
        <v>738</v>
      </c>
      <c r="C3680" s="89">
        <v>2020</v>
      </c>
      <c r="D3680" s="89">
        <v>2</v>
      </c>
      <c r="E3680" s="91">
        <v>2</v>
      </c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</row>
    <row r="3681" spans="1:30" x14ac:dyDescent="0.2">
      <c r="A3681" s="89">
        <v>1468</v>
      </c>
      <c r="B3681" s="89" t="s">
        <v>738</v>
      </c>
      <c r="C3681" s="89">
        <v>2020</v>
      </c>
      <c r="D3681" s="89">
        <v>3</v>
      </c>
      <c r="E3681" s="91">
        <v>1</v>
      </c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</row>
    <row r="3682" spans="1:30" x14ac:dyDescent="0.2">
      <c r="A3682" s="89">
        <v>1468</v>
      </c>
      <c r="B3682" s="89" t="s">
        <v>738</v>
      </c>
      <c r="C3682" s="89">
        <v>2020</v>
      </c>
      <c r="D3682" s="89">
        <v>4</v>
      </c>
      <c r="E3682" s="91">
        <v>3</v>
      </c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</row>
    <row r="3683" spans="1:30" x14ac:dyDescent="0.2">
      <c r="A3683" s="89">
        <v>1468</v>
      </c>
      <c r="B3683" s="89" t="s">
        <v>738</v>
      </c>
      <c r="C3683" s="89">
        <v>2020</v>
      </c>
      <c r="D3683" s="89">
        <v>5</v>
      </c>
      <c r="E3683" s="91">
        <v>7</v>
      </c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</row>
    <row r="3684" spans="1:30" x14ac:dyDescent="0.2">
      <c r="A3684" s="89">
        <v>1469</v>
      </c>
      <c r="B3684" s="89" t="s">
        <v>198</v>
      </c>
      <c r="C3684" s="89">
        <v>2019</v>
      </c>
      <c r="D3684" s="89">
        <v>3</v>
      </c>
      <c r="E3684" s="91">
        <v>874556</v>
      </c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</row>
    <row r="3685" spans="1:30" x14ac:dyDescent="0.2">
      <c r="A3685" s="89">
        <v>1469</v>
      </c>
      <c r="B3685" s="89" t="s">
        <v>198</v>
      </c>
      <c r="C3685" s="89">
        <v>2019</v>
      </c>
      <c r="D3685" s="89">
        <v>4</v>
      </c>
      <c r="E3685" s="91">
        <v>849132</v>
      </c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</row>
    <row r="3686" spans="1:30" x14ac:dyDescent="0.2">
      <c r="A3686" s="89">
        <v>1469</v>
      </c>
      <c r="B3686" s="89" t="s">
        <v>198</v>
      </c>
      <c r="C3686" s="89">
        <v>2019</v>
      </c>
      <c r="D3686" s="89">
        <v>5</v>
      </c>
      <c r="E3686" s="91">
        <v>490258</v>
      </c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</row>
    <row r="3687" spans="1:30" x14ac:dyDescent="0.2">
      <c r="A3687" s="89">
        <v>1469</v>
      </c>
      <c r="B3687" s="89" t="s">
        <v>198</v>
      </c>
      <c r="C3687" s="89">
        <v>2019</v>
      </c>
      <c r="D3687" s="89">
        <v>6</v>
      </c>
      <c r="E3687" s="91">
        <v>439017</v>
      </c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</row>
    <row r="3688" spans="1:30" x14ac:dyDescent="0.2">
      <c r="A3688" s="89">
        <v>1469</v>
      </c>
      <c r="B3688" s="89" t="s">
        <v>198</v>
      </c>
      <c r="C3688" s="89">
        <v>2019</v>
      </c>
      <c r="D3688" s="89">
        <v>7</v>
      </c>
      <c r="E3688" s="91">
        <v>488656</v>
      </c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</row>
    <row r="3689" spans="1:30" x14ac:dyDescent="0.2">
      <c r="A3689" s="89">
        <v>1469</v>
      </c>
      <c r="B3689" s="89" t="s">
        <v>198</v>
      </c>
      <c r="C3689" s="89">
        <v>2019</v>
      </c>
      <c r="D3689" s="89">
        <v>8</v>
      </c>
      <c r="E3689" s="91">
        <v>714044</v>
      </c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</row>
    <row r="3690" spans="1:30" x14ac:dyDescent="0.2">
      <c r="A3690" s="89">
        <v>1469</v>
      </c>
      <c r="B3690" s="89" t="s">
        <v>198</v>
      </c>
      <c r="C3690" s="89">
        <v>2019</v>
      </c>
      <c r="D3690" s="89">
        <v>9</v>
      </c>
      <c r="E3690" s="91">
        <v>801395</v>
      </c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</row>
    <row r="3691" spans="1:30" x14ac:dyDescent="0.2">
      <c r="A3691" s="89">
        <v>1469</v>
      </c>
      <c r="B3691" s="89" t="s">
        <v>198</v>
      </c>
      <c r="C3691" s="89">
        <v>2019</v>
      </c>
      <c r="D3691" s="89">
        <v>10</v>
      </c>
      <c r="E3691" s="91">
        <v>849889</v>
      </c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</row>
    <row r="3692" spans="1:30" x14ac:dyDescent="0.2">
      <c r="A3692" s="89">
        <v>1469</v>
      </c>
      <c r="B3692" s="89" t="s">
        <v>198</v>
      </c>
      <c r="C3692" s="89">
        <v>2019</v>
      </c>
      <c r="D3692" s="89">
        <v>11</v>
      </c>
      <c r="E3692" s="91">
        <v>942393</v>
      </c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</row>
    <row r="3693" spans="1:30" x14ac:dyDescent="0.2">
      <c r="A3693" s="89">
        <v>1469</v>
      </c>
      <c r="B3693" s="89" t="s">
        <v>198</v>
      </c>
      <c r="C3693" s="89">
        <v>2019</v>
      </c>
      <c r="D3693" s="89">
        <v>12</v>
      </c>
      <c r="E3693" s="91">
        <v>805514</v>
      </c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</row>
    <row r="3694" spans="1:30" x14ac:dyDescent="0.2">
      <c r="A3694" s="89">
        <v>1469</v>
      </c>
      <c r="B3694" s="89" t="s">
        <v>198</v>
      </c>
      <c r="C3694" s="89">
        <v>2020</v>
      </c>
      <c r="D3694" s="89">
        <v>1</v>
      </c>
      <c r="E3694" s="91">
        <v>888657</v>
      </c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</row>
    <row r="3695" spans="1:30" x14ac:dyDescent="0.2">
      <c r="A3695" s="89">
        <v>1469</v>
      </c>
      <c r="B3695" s="89" t="s">
        <v>198</v>
      </c>
      <c r="C3695" s="89">
        <v>2020</v>
      </c>
      <c r="D3695" s="89">
        <v>2</v>
      </c>
      <c r="E3695" s="91">
        <v>1166725</v>
      </c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</row>
    <row r="3696" spans="1:30" x14ac:dyDescent="0.2">
      <c r="A3696" s="89">
        <v>1469</v>
      </c>
      <c r="B3696" s="89" t="s">
        <v>198</v>
      </c>
      <c r="C3696" s="89">
        <v>2020</v>
      </c>
      <c r="D3696" s="89">
        <v>3</v>
      </c>
      <c r="E3696" s="91">
        <v>1103120</v>
      </c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</row>
    <row r="3697" spans="1:30" x14ac:dyDescent="0.2">
      <c r="A3697" s="89">
        <v>1469</v>
      </c>
      <c r="B3697" s="89" t="s">
        <v>198</v>
      </c>
      <c r="C3697" s="89">
        <v>2020</v>
      </c>
      <c r="D3697" s="89">
        <v>4</v>
      </c>
      <c r="E3697" s="91">
        <v>1792468</v>
      </c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</row>
    <row r="3698" spans="1:30" x14ac:dyDescent="0.2">
      <c r="A3698" s="89">
        <v>1469</v>
      </c>
      <c r="B3698" s="89" t="s">
        <v>198</v>
      </c>
      <c r="C3698" s="89">
        <v>2020</v>
      </c>
      <c r="D3698" s="89">
        <v>5</v>
      </c>
      <c r="E3698" s="91">
        <v>2019290</v>
      </c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</row>
    <row r="3699" spans="1:30" x14ac:dyDescent="0.2">
      <c r="A3699" s="89">
        <v>1469</v>
      </c>
      <c r="B3699" s="89" t="s">
        <v>198</v>
      </c>
      <c r="C3699" s="89">
        <v>2020</v>
      </c>
      <c r="D3699" s="89">
        <v>6</v>
      </c>
      <c r="E3699" s="91">
        <v>110992</v>
      </c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</row>
    <row r="3700" spans="1:30" x14ac:dyDescent="0.2">
      <c r="A3700" s="89">
        <v>1470</v>
      </c>
      <c r="B3700" s="89" t="s">
        <v>437</v>
      </c>
      <c r="C3700" s="89">
        <v>2019</v>
      </c>
      <c r="D3700" s="89">
        <v>3</v>
      </c>
      <c r="E3700" s="91">
        <v>108699</v>
      </c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</row>
    <row r="3701" spans="1:30" x14ac:dyDescent="0.2">
      <c r="A3701" s="89">
        <v>1470</v>
      </c>
      <c r="B3701" s="89" t="s">
        <v>437</v>
      </c>
      <c r="C3701" s="89">
        <v>2019</v>
      </c>
      <c r="D3701" s="89">
        <v>4</v>
      </c>
      <c r="E3701" s="91">
        <v>59605</v>
      </c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</row>
    <row r="3702" spans="1:30" x14ac:dyDescent="0.2">
      <c r="A3702" s="89">
        <v>1470</v>
      </c>
      <c r="B3702" s="89" t="s">
        <v>437</v>
      </c>
      <c r="C3702" s="89">
        <v>2019</v>
      </c>
      <c r="D3702" s="89">
        <v>5</v>
      </c>
      <c r="E3702" s="91">
        <v>39541</v>
      </c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</row>
    <row r="3703" spans="1:30" x14ac:dyDescent="0.2">
      <c r="A3703" s="89">
        <v>1470</v>
      </c>
      <c r="B3703" s="89" t="s">
        <v>437</v>
      </c>
      <c r="C3703" s="89">
        <v>2019</v>
      </c>
      <c r="D3703" s="89">
        <v>6</v>
      </c>
      <c r="E3703" s="91">
        <v>38806</v>
      </c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</row>
    <row r="3704" spans="1:30" x14ac:dyDescent="0.2">
      <c r="A3704" s="89">
        <v>1470</v>
      </c>
      <c r="B3704" s="89" t="s">
        <v>437</v>
      </c>
      <c r="C3704" s="89">
        <v>2019</v>
      </c>
      <c r="D3704" s="89">
        <v>7</v>
      </c>
      <c r="E3704" s="91">
        <v>34809</v>
      </c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</row>
    <row r="3705" spans="1:30" x14ac:dyDescent="0.2">
      <c r="A3705" s="89">
        <v>1470</v>
      </c>
      <c r="B3705" s="89" t="s">
        <v>437</v>
      </c>
      <c r="C3705" s="89">
        <v>2019</v>
      </c>
      <c r="D3705" s="89">
        <v>8</v>
      </c>
      <c r="E3705" s="91">
        <v>203896</v>
      </c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</row>
    <row r="3706" spans="1:30" x14ac:dyDescent="0.2">
      <c r="A3706" s="89">
        <v>1470</v>
      </c>
      <c r="B3706" s="89" t="s">
        <v>437</v>
      </c>
      <c r="C3706" s="89">
        <v>2019</v>
      </c>
      <c r="D3706" s="89">
        <v>9</v>
      </c>
      <c r="E3706" s="91">
        <v>361714</v>
      </c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</row>
    <row r="3707" spans="1:30" x14ac:dyDescent="0.2">
      <c r="A3707" s="89">
        <v>1470</v>
      </c>
      <c r="B3707" s="89" t="s">
        <v>437</v>
      </c>
      <c r="C3707" s="89">
        <v>2019</v>
      </c>
      <c r="D3707" s="89">
        <v>10</v>
      </c>
      <c r="E3707" s="91">
        <v>415146</v>
      </c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</row>
    <row r="3708" spans="1:30" x14ac:dyDescent="0.2">
      <c r="A3708" s="89">
        <v>1470</v>
      </c>
      <c r="B3708" s="89" t="s">
        <v>437</v>
      </c>
      <c r="C3708" s="89">
        <v>2019</v>
      </c>
      <c r="D3708" s="89">
        <v>11</v>
      </c>
      <c r="E3708" s="91">
        <v>744982</v>
      </c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</row>
    <row r="3709" spans="1:30" x14ac:dyDescent="0.2">
      <c r="A3709" s="89">
        <v>1470</v>
      </c>
      <c r="B3709" s="89" t="s">
        <v>437</v>
      </c>
      <c r="C3709" s="89">
        <v>2019</v>
      </c>
      <c r="D3709" s="89">
        <v>12</v>
      </c>
      <c r="E3709" s="91">
        <v>1576760</v>
      </c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</row>
    <row r="3710" spans="1:30" x14ac:dyDescent="0.2">
      <c r="A3710" s="89">
        <v>1470</v>
      </c>
      <c r="B3710" s="89" t="s">
        <v>437</v>
      </c>
      <c r="C3710" s="89">
        <v>2020</v>
      </c>
      <c r="D3710" s="89">
        <v>1</v>
      </c>
      <c r="E3710" s="91">
        <v>1754256</v>
      </c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</row>
    <row r="3711" spans="1:30" x14ac:dyDescent="0.2">
      <c r="A3711" s="89">
        <v>1470</v>
      </c>
      <c r="B3711" s="89" t="s">
        <v>437</v>
      </c>
      <c r="C3711" s="89">
        <v>2020</v>
      </c>
      <c r="D3711" s="89">
        <v>2</v>
      </c>
      <c r="E3711" s="91">
        <v>1182339</v>
      </c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</row>
    <row r="3712" spans="1:30" x14ac:dyDescent="0.2">
      <c r="A3712" s="89">
        <v>1470</v>
      </c>
      <c r="B3712" s="89" t="s">
        <v>437</v>
      </c>
      <c r="C3712" s="89">
        <v>2020</v>
      </c>
      <c r="D3712" s="89">
        <v>3</v>
      </c>
      <c r="E3712" s="91">
        <v>925062</v>
      </c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</row>
    <row r="3713" spans="1:30" x14ac:dyDescent="0.2">
      <c r="A3713" s="89">
        <v>1470</v>
      </c>
      <c r="B3713" s="89" t="s">
        <v>437</v>
      </c>
      <c r="C3713" s="89">
        <v>2020</v>
      </c>
      <c r="D3713" s="89">
        <v>4</v>
      </c>
      <c r="E3713" s="91">
        <v>176802</v>
      </c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</row>
    <row r="3714" spans="1:30" x14ac:dyDescent="0.2">
      <c r="A3714" s="89">
        <v>1470</v>
      </c>
      <c r="B3714" s="89" t="s">
        <v>437</v>
      </c>
      <c r="C3714" s="89">
        <v>2020</v>
      </c>
      <c r="D3714" s="89">
        <v>5</v>
      </c>
      <c r="E3714" s="91">
        <v>153454</v>
      </c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</row>
    <row r="3715" spans="1:30" x14ac:dyDescent="0.2">
      <c r="A3715" s="89">
        <v>1470</v>
      </c>
      <c r="B3715" s="89" t="s">
        <v>437</v>
      </c>
      <c r="C3715" s="89">
        <v>2020</v>
      </c>
      <c r="D3715" s="89">
        <v>6</v>
      </c>
      <c r="E3715" s="91">
        <v>10136</v>
      </c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</row>
    <row r="3716" spans="1:30" x14ac:dyDescent="0.2">
      <c r="A3716" s="89">
        <v>1471</v>
      </c>
      <c r="B3716" s="89" t="s">
        <v>321</v>
      </c>
      <c r="C3716" s="89">
        <v>2019</v>
      </c>
      <c r="D3716" s="89">
        <v>3</v>
      </c>
      <c r="E3716" s="91">
        <v>950815</v>
      </c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</row>
    <row r="3717" spans="1:30" x14ac:dyDescent="0.2">
      <c r="A3717" s="89">
        <v>1471</v>
      </c>
      <c r="B3717" s="89" t="s">
        <v>321</v>
      </c>
      <c r="C3717" s="89">
        <v>2019</v>
      </c>
      <c r="D3717" s="89">
        <v>4</v>
      </c>
      <c r="E3717" s="91">
        <v>1112524</v>
      </c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</row>
    <row r="3718" spans="1:30" x14ac:dyDescent="0.2">
      <c r="A3718" s="89">
        <v>1471</v>
      </c>
      <c r="B3718" s="89" t="s">
        <v>321</v>
      </c>
      <c r="C3718" s="89">
        <v>2019</v>
      </c>
      <c r="D3718" s="89">
        <v>5</v>
      </c>
      <c r="E3718" s="91">
        <v>1128921</v>
      </c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</row>
    <row r="3719" spans="1:30" x14ac:dyDescent="0.2">
      <c r="A3719" s="89">
        <v>1471</v>
      </c>
      <c r="B3719" s="89" t="s">
        <v>321</v>
      </c>
      <c r="C3719" s="89">
        <v>2019</v>
      </c>
      <c r="D3719" s="89">
        <v>6</v>
      </c>
      <c r="E3719" s="91">
        <v>971598</v>
      </c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</row>
    <row r="3720" spans="1:30" x14ac:dyDescent="0.2">
      <c r="A3720" s="89">
        <v>1471</v>
      </c>
      <c r="B3720" s="89" t="s">
        <v>321</v>
      </c>
      <c r="C3720" s="89">
        <v>2019</v>
      </c>
      <c r="D3720" s="89">
        <v>7</v>
      </c>
      <c r="E3720" s="91">
        <v>1167004</v>
      </c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</row>
    <row r="3721" spans="1:30" x14ac:dyDescent="0.2">
      <c r="A3721" s="89">
        <v>1471</v>
      </c>
      <c r="B3721" s="89" t="s">
        <v>321</v>
      </c>
      <c r="C3721" s="89">
        <v>2019</v>
      </c>
      <c r="D3721" s="89">
        <v>8</v>
      </c>
      <c r="E3721" s="91">
        <v>904837</v>
      </c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</row>
    <row r="3722" spans="1:30" x14ac:dyDescent="0.2">
      <c r="A3722" s="89">
        <v>1471</v>
      </c>
      <c r="B3722" s="89" t="s">
        <v>321</v>
      </c>
      <c r="C3722" s="89">
        <v>2019</v>
      </c>
      <c r="D3722" s="89">
        <v>9</v>
      </c>
      <c r="E3722" s="91">
        <v>952116</v>
      </c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</row>
    <row r="3723" spans="1:30" x14ac:dyDescent="0.2">
      <c r="A3723" s="89">
        <v>1471</v>
      </c>
      <c r="B3723" s="89" t="s">
        <v>321</v>
      </c>
      <c r="C3723" s="89">
        <v>2019</v>
      </c>
      <c r="D3723" s="89">
        <v>10</v>
      </c>
      <c r="E3723" s="91">
        <v>792421</v>
      </c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</row>
    <row r="3724" spans="1:30" x14ac:dyDescent="0.2">
      <c r="A3724" s="89">
        <v>1471</v>
      </c>
      <c r="B3724" s="89" t="s">
        <v>321</v>
      </c>
      <c r="C3724" s="89">
        <v>2019</v>
      </c>
      <c r="D3724" s="89">
        <v>11</v>
      </c>
      <c r="E3724" s="91">
        <v>167</v>
      </c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</row>
    <row r="3725" spans="1:30" x14ac:dyDescent="0.2">
      <c r="A3725" s="89">
        <v>1471</v>
      </c>
      <c r="B3725" s="89" t="s">
        <v>321</v>
      </c>
      <c r="C3725" s="89">
        <v>2019</v>
      </c>
      <c r="D3725" s="89">
        <v>12</v>
      </c>
      <c r="E3725" s="91">
        <v>39</v>
      </c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</row>
    <row r="3726" spans="1:30" x14ac:dyDescent="0.2">
      <c r="A3726" s="89">
        <v>1471</v>
      </c>
      <c r="B3726" s="89" t="s">
        <v>321</v>
      </c>
      <c r="C3726" s="89">
        <v>2020</v>
      </c>
      <c r="D3726" s="89">
        <v>1</v>
      </c>
      <c r="E3726" s="91">
        <v>11</v>
      </c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</row>
    <row r="3727" spans="1:30" x14ac:dyDescent="0.2">
      <c r="A3727" s="89">
        <v>1471</v>
      </c>
      <c r="B3727" s="89" t="s">
        <v>321</v>
      </c>
      <c r="C3727" s="89">
        <v>2020</v>
      </c>
      <c r="D3727" s="89">
        <v>2</v>
      </c>
      <c r="E3727" s="91">
        <v>5</v>
      </c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</row>
    <row r="3728" spans="1:30" x14ac:dyDescent="0.2">
      <c r="A3728" s="89">
        <v>1471</v>
      </c>
      <c r="B3728" s="89" t="s">
        <v>321</v>
      </c>
      <c r="C3728" s="89">
        <v>2020</v>
      </c>
      <c r="D3728" s="89">
        <v>3</v>
      </c>
      <c r="E3728" s="91">
        <v>8</v>
      </c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</row>
    <row r="3729" spans="1:30" x14ac:dyDescent="0.2">
      <c r="A3729" s="89">
        <v>1471</v>
      </c>
      <c r="B3729" s="89" t="s">
        <v>321</v>
      </c>
      <c r="C3729" s="89">
        <v>2020</v>
      </c>
      <c r="D3729" s="89">
        <v>4</v>
      </c>
      <c r="E3729" s="91">
        <v>3</v>
      </c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</row>
    <row r="3730" spans="1:30" x14ac:dyDescent="0.2">
      <c r="A3730" s="89">
        <v>1471</v>
      </c>
      <c r="B3730" s="89" t="s">
        <v>321</v>
      </c>
      <c r="C3730" s="89">
        <v>2020</v>
      </c>
      <c r="D3730" s="89">
        <v>5</v>
      </c>
      <c r="E3730" s="91">
        <v>3</v>
      </c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</row>
    <row r="3731" spans="1:30" x14ac:dyDescent="0.2">
      <c r="A3731" s="89">
        <v>1472</v>
      </c>
      <c r="B3731" s="89" t="s">
        <v>661</v>
      </c>
      <c r="C3731" s="89">
        <v>2019</v>
      </c>
      <c r="D3731" s="89">
        <v>3</v>
      </c>
      <c r="E3731" s="91">
        <v>24127</v>
      </c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</row>
    <row r="3732" spans="1:30" x14ac:dyDescent="0.2">
      <c r="A3732" s="89">
        <v>1472</v>
      </c>
      <c r="B3732" s="89" t="s">
        <v>661</v>
      </c>
      <c r="C3732" s="89">
        <v>2019</v>
      </c>
      <c r="D3732" s="89">
        <v>4</v>
      </c>
      <c r="E3732" s="91">
        <v>22580</v>
      </c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</row>
    <row r="3733" spans="1:30" x14ac:dyDescent="0.2">
      <c r="A3733" s="89">
        <v>1472</v>
      </c>
      <c r="B3733" s="89" t="s">
        <v>661</v>
      </c>
      <c r="C3733" s="89">
        <v>2019</v>
      </c>
      <c r="D3733" s="89">
        <v>5</v>
      </c>
      <c r="E3733" s="91">
        <v>46113</v>
      </c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</row>
    <row r="3734" spans="1:30" x14ac:dyDescent="0.2">
      <c r="A3734" s="89">
        <v>1472</v>
      </c>
      <c r="B3734" s="89" t="s">
        <v>661</v>
      </c>
      <c r="C3734" s="89">
        <v>2019</v>
      </c>
      <c r="D3734" s="89">
        <v>6</v>
      </c>
      <c r="E3734" s="91">
        <v>8209</v>
      </c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</row>
    <row r="3735" spans="1:30" x14ac:dyDescent="0.2">
      <c r="A3735" s="89">
        <v>1472</v>
      </c>
      <c r="B3735" s="89" t="s">
        <v>661</v>
      </c>
      <c r="C3735" s="89">
        <v>2019</v>
      </c>
      <c r="D3735" s="89">
        <v>7</v>
      </c>
      <c r="E3735" s="91">
        <v>40065</v>
      </c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</row>
    <row r="3736" spans="1:30" x14ac:dyDescent="0.2">
      <c r="A3736" s="89">
        <v>1472</v>
      </c>
      <c r="B3736" s="89" t="s">
        <v>661</v>
      </c>
      <c r="C3736" s="89">
        <v>2019</v>
      </c>
      <c r="D3736" s="89">
        <v>8</v>
      </c>
      <c r="E3736" s="91">
        <v>23982</v>
      </c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</row>
    <row r="3737" spans="1:30" x14ac:dyDescent="0.2">
      <c r="A3737" s="89">
        <v>1472</v>
      </c>
      <c r="B3737" s="89" t="s">
        <v>661</v>
      </c>
      <c r="C3737" s="89">
        <v>2019</v>
      </c>
      <c r="D3737" s="89">
        <v>9</v>
      </c>
      <c r="E3737" s="91">
        <v>4274</v>
      </c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</row>
    <row r="3738" spans="1:30" x14ac:dyDescent="0.2">
      <c r="A3738" s="89">
        <v>1472</v>
      </c>
      <c r="B3738" s="89" t="s">
        <v>661</v>
      </c>
      <c r="C3738" s="89">
        <v>2019</v>
      </c>
      <c r="D3738" s="89">
        <v>10</v>
      </c>
      <c r="E3738" s="91">
        <v>5632</v>
      </c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</row>
    <row r="3739" spans="1:30" x14ac:dyDescent="0.2">
      <c r="A3739" s="89">
        <v>1472</v>
      </c>
      <c r="B3739" s="89" t="s">
        <v>661</v>
      </c>
      <c r="C3739" s="89">
        <v>2019</v>
      </c>
      <c r="D3739" s="89">
        <v>11</v>
      </c>
      <c r="E3739" s="91">
        <v>4600</v>
      </c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</row>
    <row r="3740" spans="1:30" x14ac:dyDescent="0.2">
      <c r="A3740" s="89">
        <v>1472</v>
      </c>
      <c r="B3740" s="89" t="s">
        <v>661</v>
      </c>
      <c r="C3740" s="89">
        <v>2019</v>
      </c>
      <c r="D3740" s="89">
        <v>12</v>
      </c>
      <c r="E3740" s="91">
        <v>3082</v>
      </c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</row>
    <row r="3741" spans="1:30" x14ac:dyDescent="0.2">
      <c r="A3741" s="89">
        <v>1472</v>
      </c>
      <c r="B3741" s="89" t="s">
        <v>661</v>
      </c>
      <c r="C3741" s="89">
        <v>2020</v>
      </c>
      <c r="D3741" s="89">
        <v>1</v>
      </c>
      <c r="E3741" s="91">
        <v>2544</v>
      </c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</row>
    <row r="3742" spans="1:30" x14ac:dyDescent="0.2">
      <c r="A3742" s="89">
        <v>1472</v>
      </c>
      <c r="B3742" s="89" t="s">
        <v>661</v>
      </c>
      <c r="C3742" s="89">
        <v>2020</v>
      </c>
      <c r="D3742" s="89">
        <v>2</v>
      </c>
      <c r="E3742" s="91">
        <v>2159</v>
      </c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</row>
    <row r="3743" spans="1:30" x14ac:dyDescent="0.2">
      <c r="A3743" s="89">
        <v>1472</v>
      </c>
      <c r="B3743" s="89" t="s">
        <v>661</v>
      </c>
      <c r="C3743" s="89">
        <v>2020</v>
      </c>
      <c r="D3743" s="89">
        <v>3</v>
      </c>
      <c r="E3743" s="91">
        <v>4312</v>
      </c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</row>
    <row r="3744" spans="1:30" x14ac:dyDescent="0.2">
      <c r="A3744" s="89">
        <v>1472</v>
      </c>
      <c r="B3744" s="89" t="s">
        <v>661</v>
      </c>
      <c r="C3744" s="89">
        <v>2020</v>
      </c>
      <c r="D3744" s="89">
        <v>4</v>
      </c>
      <c r="E3744" s="91">
        <v>1483</v>
      </c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</row>
    <row r="3745" spans="1:30" x14ac:dyDescent="0.2">
      <c r="A3745" s="89">
        <v>1472</v>
      </c>
      <c r="B3745" s="89" t="s">
        <v>661</v>
      </c>
      <c r="C3745" s="89">
        <v>2020</v>
      </c>
      <c r="D3745" s="89">
        <v>5</v>
      </c>
      <c r="E3745" s="91">
        <v>1413</v>
      </c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</row>
    <row r="3746" spans="1:30" x14ac:dyDescent="0.2">
      <c r="A3746" s="89">
        <v>1472</v>
      </c>
      <c r="B3746" s="89" t="s">
        <v>661</v>
      </c>
      <c r="C3746" s="89">
        <v>2020</v>
      </c>
      <c r="D3746" s="89">
        <v>6</v>
      </c>
      <c r="E3746" s="91">
        <v>53</v>
      </c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</row>
    <row r="3747" spans="1:30" x14ac:dyDescent="0.2">
      <c r="A3747" s="89">
        <v>1473</v>
      </c>
      <c r="B3747" s="89" t="s">
        <v>211</v>
      </c>
      <c r="C3747" s="89">
        <v>2019</v>
      </c>
      <c r="D3747" s="89">
        <v>3</v>
      </c>
      <c r="E3747" s="91">
        <v>16083028</v>
      </c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</row>
    <row r="3748" spans="1:30" x14ac:dyDescent="0.2">
      <c r="A3748" s="89">
        <v>1473</v>
      </c>
      <c r="B3748" s="89" t="s">
        <v>211</v>
      </c>
      <c r="C3748" s="89">
        <v>2019</v>
      </c>
      <c r="D3748" s="89">
        <v>4</v>
      </c>
      <c r="E3748" s="91">
        <v>16902749</v>
      </c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</row>
    <row r="3749" spans="1:30" x14ac:dyDescent="0.2">
      <c r="A3749" s="89">
        <v>1473</v>
      </c>
      <c r="B3749" s="89" t="s">
        <v>211</v>
      </c>
      <c r="C3749" s="89">
        <v>2019</v>
      </c>
      <c r="D3749" s="89">
        <v>5</v>
      </c>
      <c r="E3749" s="91">
        <v>15494050</v>
      </c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</row>
    <row r="3750" spans="1:30" x14ac:dyDescent="0.2">
      <c r="A3750" s="89">
        <v>1473</v>
      </c>
      <c r="B3750" s="89" t="s">
        <v>211</v>
      </c>
      <c r="C3750" s="89">
        <v>2019</v>
      </c>
      <c r="D3750" s="89">
        <v>6</v>
      </c>
      <c r="E3750" s="91">
        <v>13412981</v>
      </c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</row>
    <row r="3751" spans="1:30" x14ac:dyDescent="0.2">
      <c r="A3751" s="89">
        <v>1473</v>
      </c>
      <c r="B3751" s="89" t="s">
        <v>211</v>
      </c>
      <c r="C3751" s="89">
        <v>2019</v>
      </c>
      <c r="D3751" s="89">
        <v>7</v>
      </c>
      <c r="E3751" s="91">
        <v>17674667</v>
      </c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</row>
    <row r="3752" spans="1:30" x14ac:dyDescent="0.2">
      <c r="A3752" s="89">
        <v>1473</v>
      </c>
      <c r="B3752" s="89" t="s">
        <v>211</v>
      </c>
      <c r="C3752" s="89">
        <v>2019</v>
      </c>
      <c r="D3752" s="89">
        <v>8</v>
      </c>
      <c r="E3752" s="91">
        <v>18678846</v>
      </c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</row>
    <row r="3753" spans="1:30" x14ac:dyDescent="0.2">
      <c r="A3753" s="89">
        <v>1473</v>
      </c>
      <c r="B3753" s="89" t="s">
        <v>211</v>
      </c>
      <c r="C3753" s="89">
        <v>2019</v>
      </c>
      <c r="D3753" s="89">
        <v>9</v>
      </c>
      <c r="E3753" s="91">
        <v>15306630</v>
      </c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</row>
    <row r="3754" spans="1:30" x14ac:dyDescent="0.2">
      <c r="A3754" s="89">
        <v>1473</v>
      </c>
      <c r="B3754" s="89" t="s">
        <v>211</v>
      </c>
      <c r="C3754" s="89">
        <v>2019</v>
      </c>
      <c r="D3754" s="89">
        <v>10</v>
      </c>
      <c r="E3754" s="91">
        <v>417</v>
      </c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</row>
    <row r="3755" spans="1:30" x14ac:dyDescent="0.2">
      <c r="A3755" s="89">
        <v>1473</v>
      </c>
      <c r="B3755" s="89" t="s">
        <v>211</v>
      </c>
      <c r="C3755" s="89">
        <v>2019</v>
      </c>
      <c r="D3755" s="89">
        <v>11</v>
      </c>
      <c r="E3755" s="91">
        <v>2</v>
      </c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</row>
    <row r="3756" spans="1:30" x14ac:dyDescent="0.2">
      <c r="A3756" s="89">
        <v>1475</v>
      </c>
      <c r="B3756" s="89" t="s">
        <v>651</v>
      </c>
      <c r="C3756" s="89">
        <v>2019</v>
      </c>
      <c r="D3756" s="89">
        <v>3</v>
      </c>
      <c r="E3756" s="91">
        <v>4627</v>
      </c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</row>
    <row r="3757" spans="1:30" x14ac:dyDescent="0.2">
      <c r="A3757" s="89">
        <v>1475</v>
      </c>
      <c r="B3757" s="89" t="s">
        <v>651</v>
      </c>
      <c r="C3757" s="89">
        <v>2019</v>
      </c>
      <c r="D3757" s="89">
        <v>4</v>
      </c>
      <c r="E3757" s="91">
        <v>3319</v>
      </c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</row>
    <row r="3758" spans="1:30" x14ac:dyDescent="0.2">
      <c r="A3758" s="89">
        <v>1475</v>
      </c>
      <c r="B3758" s="89" t="s">
        <v>651</v>
      </c>
      <c r="C3758" s="89">
        <v>2019</v>
      </c>
      <c r="D3758" s="89">
        <v>5</v>
      </c>
      <c r="E3758" s="91">
        <v>5055</v>
      </c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</row>
    <row r="3759" spans="1:30" x14ac:dyDescent="0.2">
      <c r="A3759" s="89">
        <v>1475</v>
      </c>
      <c r="B3759" s="89" t="s">
        <v>651</v>
      </c>
      <c r="C3759" s="89">
        <v>2019</v>
      </c>
      <c r="D3759" s="89">
        <v>6</v>
      </c>
      <c r="E3759" s="91">
        <v>6108</v>
      </c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</row>
    <row r="3760" spans="1:30" x14ac:dyDescent="0.2">
      <c r="A3760" s="89">
        <v>1475</v>
      </c>
      <c r="B3760" s="89" t="s">
        <v>651</v>
      </c>
      <c r="C3760" s="89">
        <v>2019</v>
      </c>
      <c r="D3760" s="89">
        <v>7</v>
      </c>
      <c r="E3760" s="91">
        <v>5714</v>
      </c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</row>
    <row r="3761" spans="1:30" x14ac:dyDescent="0.2">
      <c r="A3761" s="89">
        <v>1475</v>
      </c>
      <c r="B3761" s="89" t="s">
        <v>651</v>
      </c>
      <c r="C3761" s="89">
        <v>2019</v>
      </c>
      <c r="D3761" s="89">
        <v>8</v>
      </c>
      <c r="E3761" s="91">
        <v>4154</v>
      </c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</row>
    <row r="3762" spans="1:30" x14ac:dyDescent="0.2">
      <c r="A3762" s="89">
        <v>1475</v>
      </c>
      <c r="B3762" s="89" t="s">
        <v>651</v>
      </c>
      <c r="C3762" s="89">
        <v>2019</v>
      </c>
      <c r="D3762" s="89">
        <v>9</v>
      </c>
      <c r="E3762" s="91">
        <v>5400</v>
      </c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</row>
    <row r="3763" spans="1:30" x14ac:dyDescent="0.2">
      <c r="A3763" s="89">
        <v>1475</v>
      </c>
      <c r="B3763" s="89" t="s">
        <v>651</v>
      </c>
      <c r="C3763" s="89">
        <v>2019</v>
      </c>
      <c r="D3763" s="89">
        <v>10</v>
      </c>
      <c r="E3763" s="91">
        <v>3860</v>
      </c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</row>
    <row r="3764" spans="1:30" x14ac:dyDescent="0.2">
      <c r="A3764" s="89">
        <v>1475</v>
      </c>
      <c r="B3764" s="89" t="s">
        <v>651</v>
      </c>
      <c r="C3764" s="89">
        <v>2019</v>
      </c>
      <c r="D3764" s="89">
        <v>11</v>
      </c>
      <c r="E3764" s="91">
        <v>5212</v>
      </c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</row>
    <row r="3765" spans="1:30" x14ac:dyDescent="0.2">
      <c r="A3765" s="89">
        <v>1475</v>
      </c>
      <c r="B3765" s="89" t="s">
        <v>651</v>
      </c>
      <c r="C3765" s="89">
        <v>2019</v>
      </c>
      <c r="D3765" s="89">
        <v>12</v>
      </c>
      <c r="E3765" s="91">
        <v>3788</v>
      </c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</row>
    <row r="3766" spans="1:30" x14ac:dyDescent="0.2">
      <c r="A3766" s="89">
        <v>1475</v>
      </c>
      <c r="B3766" s="89" t="s">
        <v>651</v>
      </c>
      <c r="C3766" s="89">
        <v>2020</v>
      </c>
      <c r="D3766" s="89">
        <v>1</v>
      </c>
      <c r="E3766" s="91">
        <v>3580</v>
      </c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</row>
    <row r="3767" spans="1:30" x14ac:dyDescent="0.2">
      <c r="A3767" s="89">
        <v>1475</v>
      </c>
      <c r="B3767" s="89" t="s">
        <v>651</v>
      </c>
      <c r="C3767" s="89">
        <v>2020</v>
      </c>
      <c r="D3767" s="89">
        <v>2</v>
      </c>
      <c r="E3767" s="91">
        <v>607</v>
      </c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</row>
    <row r="3768" spans="1:30" x14ac:dyDescent="0.2">
      <c r="A3768" s="89">
        <v>1475</v>
      </c>
      <c r="B3768" s="89" t="s">
        <v>651</v>
      </c>
      <c r="C3768" s="89">
        <v>2020</v>
      </c>
      <c r="D3768" s="89">
        <v>3</v>
      </c>
      <c r="E3768" s="91">
        <v>620</v>
      </c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</row>
    <row r="3769" spans="1:30" x14ac:dyDescent="0.2">
      <c r="A3769" s="89">
        <v>1475</v>
      </c>
      <c r="B3769" s="89" t="s">
        <v>651</v>
      </c>
      <c r="C3769" s="89">
        <v>2020</v>
      </c>
      <c r="D3769" s="89">
        <v>4</v>
      </c>
      <c r="E3769" s="91">
        <v>603</v>
      </c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</row>
    <row r="3770" spans="1:30" x14ac:dyDescent="0.2">
      <c r="A3770" s="89">
        <v>1475</v>
      </c>
      <c r="B3770" s="89" t="s">
        <v>651</v>
      </c>
      <c r="C3770" s="89">
        <v>2020</v>
      </c>
      <c r="D3770" s="89">
        <v>5</v>
      </c>
      <c r="E3770" s="91">
        <v>696</v>
      </c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</row>
    <row r="3771" spans="1:30" x14ac:dyDescent="0.2">
      <c r="A3771" s="89">
        <v>1475</v>
      </c>
      <c r="B3771" s="89" t="s">
        <v>651</v>
      </c>
      <c r="C3771" s="89">
        <v>2020</v>
      </c>
      <c r="D3771" s="89">
        <v>6</v>
      </c>
      <c r="E3771" s="91">
        <v>68</v>
      </c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</row>
    <row r="3772" spans="1:30" x14ac:dyDescent="0.2">
      <c r="A3772" s="89">
        <v>1476</v>
      </c>
      <c r="B3772" s="89" t="s">
        <v>739</v>
      </c>
      <c r="C3772" s="89">
        <v>2019</v>
      </c>
      <c r="D3772" s="89">
        <v>3</v>
      </c>
      <c r="E3772" s="91">
        <v>77</v>
      </c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</row>
    <row r="3773" spans="1:30" x14ac:dyDescent="0.2">
      <c r="A3773" s="89">
        <v>1476</v>
      </c>
      <c r="B3773" s="89" t="s">
        <v>739</v>
      </c>
      <c r="C3773" s="89">
        <v>2019</v>
      </c>
      <c r="D3773" s="89">
        <v>4</v>
      </c>
      <c r="E3773" s="91">
        <v>102</v>
      </c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</row>
    <row r="3774" spans="1:30" x14ac:dyDescent="0.2">
      <c r="A3774" s="89">
        <v>1476</v>
      </c>
      <c r="B3774" s="89" t="s">
        <v>739</v>
      </c>
      <c r="C3774" s="89">
        <v>2019</v>
      </c>
      <c r="D3774" s="89">
        <v>5</v>
      </c>
      <c r="E3774" s="91">
        <v>152</v>
      </c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</row>
    <row r="3775" spans="1:30" x14ac:dyDescent="0.2">
      <c r="A3775" s="89">
        <v>1476</v>
      </c>
      <c r="B3775" s="89" t="s">
        <v>739</v>
      </c>
      <c r="C3775" s="89">
        <v>2019</v>
      </c>
      <c r="D3775" s="89">
        <v>6</v>
      </c>
      <c r="E3775" s="91">
        <v>178</v>
      </c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</row>
    <row r="3776" spans="1:30" x14ac:dyDescent="0.2">
      <c r="A3776" s="89">
        <v>1477</v>
      </c>
      <c r="B3776" s="89" t="s">
        <v>601</v>
      </c>
      <c r="C3776" s="89">
        <v>2019</v>
      </c>
      <c r="D3776" s="89">
        <v>3</v>
      </c>
      <c r="E3776" s="91">
        <v>188432</v>
      </c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</row>
    <row r="3777" spans="1:30" x14ac:dyDescent="0.2">
      <c r="A3777" s="89">
        <v>1477</v>
      </c>
      <c r="B3777" s="89" t="s">
        <v>601</v>
      </c>
      <c r="C3777" s="89">
        <v>2019</v>
      </c>
      <c r="D3777" s="89">
        <v>4</v>
      </c>
      <c r="E3777" s="91">
        <v>225827</v>
      </c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</row>
    <row r="3778" spans="1:30" x14ac:dyDescent="0.2">
      <c r="A3778" s="89">
        <v>1477</v>
      </c>
      <c r="B3778" s="89" t="s">
        <v>601</v>
      </c>
      <c r="C3778" s="89">
        <v>2019</v>
      </c>
      <c r="D3778" s="89">
        <v>5</v>
      </c>
      <c r="E3778" s="91">
        <v>405951</v>
      </c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</row>
    <row r="3779" spans="1:30" x14ac:dyDescent="0.2">
      <c r="A3779" s="89">
        <v>1477</v>
      </c>
      <c r="B3779" s="89" t="s">
        <v>601</v>
      </c>
      <c r="C3779" s="89">
        <v>2019</v>
      </c>
      <c r="D3779" s="89">
        <v>6</v>
      </c>
      <c r="E3779" s="91">
        <v>587626</v>
      </c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</row>
    <row r="3780" spans="1:30" x14ac:dyDescent="0.2">
      <c r="A3780" s="89">
        <v>1477</v>
      </c>
      <c r="B3780" s="89" t="s">
        <v>601</v>
      </c>
      <c r="C3780" s="89">
        <v>2019</v>
      </c>
      <c r="D3780" s="89">
        <v>7</v>
      </c>
      <c r="E3780" s="91">
        <v>701749</v>
      </c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</row>
    <row r="3781" spans="1:30" x14ac:dyDescent="0.2">
      <c r="A3781" s="89">
        <v>1477</v>
      </c>
      <c r="B3781" s="89" t="s">
        <v>601</v>
      </c>
      <c r="C3781" s="89">
        <v>2019</v>
      </c>
      <c r="D3781" s="89">
        <v>8</v>
      </c>
      <c r="E3781" s="91">
        <v>496468</v>
      </c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</row>
    <row r="3782" spans="1:30" x14ac:dyDescent="0.2">
      <c r="A3782" s="89">
        <v>1477</v>
      </c>
      <c r="B3782" s="89" t="s">
        <v>601</v>
      </c>
      <c r="C3782" s="89">
        <v>2019</v>
      </c>
      <c r="D3782" s="89">
        <v>9</v>
      </c>
      <c r="E3782" s="91">
        <v>383696</v>
      </c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</row>
    <row r="3783" spans="1:30" x14ac:dyDescent="0.2">
      <c r="A3783" s="89">
        <v>1477</v>
      </c>
      <c r="B3783" s="89" t="s">
        <v>601</v>
      </c>
      <c r="C3783" s="89">
        <v>2019</v>
      </c>
      <c r="D3783" s="89">
        <v>10</v>
      </c>
      <c r="E3783" s="91">
        <v>283952</v>
      </c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</row>
    <row r="3784" spans="1:30" x14ac:dyDescent="0.2">
      <c r="A3784" s="89">
        <v>1477</v>
      </c>
      <c r="B3784" s="89" t="s">
        <v>601</v>
      </c>
      <c r="C3784" s="89">
        <v>2019</v>
      </c>
      <c r="D3784" s="89">
        <v>11</v>
      </c>
      <c r="E3784" s="91">
        <v>345174</v>
      </c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</row>
    <row r="3785" spans="1:30" x14ac:dyDescent="0.2">
      <c r="A3785" s="89">
        <v>1477</v>
      </c>
      <c r="B3785" s="89" t="s">
        <v>601</v>
      </c>
      <c r="C3785" s="89">
        <v>2019</v>
      </c>
      <c r="D3785" s="89">
        <v>12</v>
      </c>
      <c r="E3785" s="91">
        <v>320868</v>
      </c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</row>
    <row r="3786" spans="1:30" x14ac:dyDescent="0.2">
      <c r="A3786" s="89">
        <v>1477</v>
      </c>
      <c r="B3786" s="89" t="s">
        <v>601</v>
      </c>
      <c r="C3786" s="89">
        <v>2020</v>
      </c>
      <c r="D3786" s="89">
        <v>1</v>
      </c>
      <c r="E3786" s="91">
        <v>354798</v>
      </c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</row>
    <row r="3787" spans="1:30" x14ac:dyDescent="0.2">
      <c r="A3787" s="89">
        <v>1477</v>
      </c>
      <c r="B3787" s="89" t="s">
        <v>601</v>
      </c>
      <c r="C3787" s="89">
        <v>2020</v>
      </c>
      <c r="D3787" s="89">
        <v>2</v>
      </c>
      <c r="E3787" s="91">
        <v>298930</v>
      </c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</row>
    <row r="3788" spans="1:30" x14ac:dyDescent="0.2">
      <c r="A3788" s="89">
        <v>1477</v>
      </c>
      <c r="B3788" s="89" t="s">
        <v>601</v>
      </c>
      <c r="C3788" s="89">
        <v>2020</v>
      </c>
      <c r="D3788" s="89">
        <v>3</v>
      </c>
      <c r="E3788" s="91">
        <v>384398</v>
      </c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</row>
    <row r="3789" spans="1:30" x14ac:dyDescent="0.2">
      <c r="A3789" s="89">
        <v>1477</v>
      </c>
      <c r="B3789" s="89" t="s">
        <v>601</v>
      </c>
      <c r="C3789" s="89">
        <v>2020</v>
      </c>
      <c r="D3789" s="89">
        <v>4</v>
      </c>
      <c r="E3789" s="91">
        <v>1165163</v>
      </c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</row>
    <row r="3790" spans="1:30" x14ac:dyDescent="0.2">
      <c r="A3790" s="89">
        <v>1477</v>
      </c>
      <c r="B3790" s="89" t="s">
        <v>601</v>
      </c>
      <c r="C3790" s="89">
        <v>2020</v>
      </c>
      <c r="D3790" s="89">
        <v>5</v>
      </c>
      <c r="E3790" s="91">
        <v>796358</v>
      </c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</row>
    <row r="3791" spans="1:30" x14ac:dyDescent="0.2">
      <c r="A3791" s="89">
        <v>1477</v>
      </c>
      <c r="B3791" s="89" t="s">
        <v>601</v>
      </c>
      <c r="C3791" s="89">
        <v>2020</v>
      </c>
      <c r="D3791" s="89">
        <v>6</v>
      </c>
      <c r="E3791" s="91">
        <v>38822</v>
      </c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</row>
    <row r="3792" spans="1:30" x14ac:dyDescent="0.2">
      <c r="A3792" s="89">
        <v>1479</v>
      </c>
      <c r="B3792" s="89" t="s">
        <v>648</v>
      </c>
      <c r="C3792" s="89">
        <v>2019</v>
      </c>
      <c r="D3792" s="89">
        <v>3</v>
      </c>
      <c r="E3792" s="91">
        <v>2341</v>
      </c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</row>
    <row r="3793" spans="1:30" x14ac:dyDescent="0.2">
      <c r="A3793" s="89">
        <v>1479</v>
      </c>
      <c r="B3793" s="89" t="s">
        <v>648</v>
      </c>
      <c r="C3793" s="89">
        <v>2019</v>
      </c>
      <c r="D3793" s="89">
        <v>4</v>
      </c>
      <c r="E3793" s="91">
        <v>2896</v>
      </c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</row>
    <row r="3794" spans="1:30" x14ac:dyDescent="0.2">
      <c r="A3794" s="89">
        <v>1479</v>
      </c>
      <c r="B3794" s="89" t="s">
        <v>648</v>
      </c>
      <c r="C3794" s="89">
        <v>2019</v>
      </c>
      <c r="D3794" s="89">
        <v>5</v>
      </c>
      <c r="E3794" s="91">
        <v>2567</v>
      </c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</row>
    <row r="3795" spans="1:30" x14ac:dyDescent="0.2">
      <c r="A3795" s="89">
        <v>1479</v>
      </c>
      <c r="B3795" s="89" t="s">
        <v>648</v>
      </c>
      <c r="C3795" s="89">
        <v>2019</v>
      </c>
      <c r="D3795" s="89">
        <v>6</v>
      </c>
      <c r="E3795" s="91">
        <v>2933</v>
      </c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</row>
    <row r="3796" spans="1:30" x14ac:dyDescent="0.2">
      <c r="A3796" s="89">
        <v>1479</v>
      </c>
      <c r="B3796" s="89" t="s">
        <v>648</v>
      </c>
      <c r="C3796" s="89">
        <v>2019</v>
      </c>
      <c r="D3796" s="89">
        <v>7</v>
      </c>
      <c r="E3796" s="91">
        <v>3299</v>
      </c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</row>
    <row r="3797" spans="1:30" x14ac:dyDescent="0.2">
      <c r="A3797" s="89">
        <v>1479</v>
      </c>
      <c r="B3797" s="89" t="s">
        <v>648</v>
      </c>
      <c r="C3797" s="89">
        <v>2019</v>
      </c>
      <c r="D3797" s="89">
        <v>8</v>
      </c>
      <c r="E3797" s="91">
        <v>2576</v>
      </c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</row>
    <row r="3798" spans="1:30" x14ac:dyDescent="0.2">
      <c r="A3798" s="89">
        <v>1479</v>
      </c>
      <c r="B3798" s="89" t="s">
        <v>648</v>
      </c>
      <c r="C3798" s="89">
        <v>2019</v>
      </c>
      <c r="D3798" s="89">
        <v>9</v>
      </c>
      <c r="E3798" s="91">
        <v>1567</v>
      </c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</row>
    <row r="3799" spans="1:30" x14ac:dyDescent="0.2">
      <c r="A3799" s="89">
        <v>1479</v>
      </c>
      <c r="B3799" s="89" t="s">
        <v>648</v>
      </c>
      <c r="C3799" s="89">
        <v>2019</v>
      </c>
      <c r="D3799" s="89">
        <v>10</v>
      </c>
      <c r="E3799" s="91">
        <v>1716</v>
      </c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</row>
    <row r="3800" spans="1:30" x14ac:dyDescent="0.2">
      <c r="A3800" s="89">
        <v>1479</v>
      </c>
      <c r="B3800" s="89" t="s">
        <v>648</v>
      </c>
      <c r="C3800" s="89">
        <v>2019</v>
      </c>
      <c r="D3800" s="89">
        <v>11</v>
      </c>
      <c r="E3800" s="91">
        <v>1369</v>
      </c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</row>
    <row r="3801" spans="1:30" x14ac:dyDescent="0.2">
      <c r="A3801" s="89">
        <v>1479</v>
      </c>
      <c r="B3801" s="89" t="s">
        <v>648</v>
      </c>
      <c r="C3801" s="89">
        <v>2019</v>
      </c>
      <c r="D3801" s="89">
        <v>12</v>
      </c>
      <c r="E3801" s="91">
        <v>1338</v>
      </c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</row>
    <row r="3802" spans="1:30" x14ac:dyDescent="0.2">
      <c r="A3802" s="89">
        <v>1479</v>
      </c>
      <c r="B3802" s="89" t="s">
        <v>648</v>
      </c>
      <c r="C3802" s="89">
        <v>2020</v>
      </c>
      <c r="D3802" s="89">
        <v>1</v>
      </c>
      <c r="E3802" s="91">
        <v>2105</v>
      </c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</row>
    <row r="3803" spans="1:30" x14ac:dyDescent="0.2">
      <c r="A3803" s="89">
        <v>1479</v>
      </c>
      <c r="B3803" s="89" t="s">
        <v>648</v>
      </c>
      <c r="C3803" s="89">
        <v>2020</v>
      </c>
      <c r="D3803" s="89">
        <v>2</v>
      </c>
      <c r="E3803" s="91">
        <v>1887</v>
      </c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</row>
    <row r="3804" spans="1:30" x14ac:dyDescent="0.2">
      <c r="A3804" s="89">
        <v>1479</v>
      </c>
      <c r="B3804" s="89" t="s">
        <v>648</v>
      </c>
      <c r="C3804" s="89">
        <v>2020</v>
      </c>
      <c r="D3804" s="89">
        <v>3</v>
      </c>
      <c r="E3804" s="91">
        <v>2262</v>
      </c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</row>
    <row r="3805" spans="1:30" x14ac:dyDescent="0.2">
      <c r="A3805" s="89">
        <v>1479</v>
      </c>
      <c r="B3805" s="89" t="s">
        <v>648</v>
      </c>
      <c r="C3805" s="89">
        <v>2020</v>
      </c>
      <c r="D3805" s="89">
        <v>4</v>
      </c>
      <c r="E3805" s="91">
        <v>3093</v>
      </c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</row>
    <row r="3806" spans="1:30" x14ac:dyDescent="0.2">
      <c r="A3806" s="89">
        <v>1479</v>
      </c>
      <c r="B3806" s="89" t="s">
        <v>648</v>
      </c>
      <c r="C3806" s="89">
        <v>2020</v>
      </c>
      <c r="D3806" s="89">
        <v>5</v>
      </c>
      <c r="E3806" s="91">
        <v>3776</v>
      </c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</row>
    <row r="3807" spans="1:30" x14ac:dyDescent="0.2">
      <c r="A3807" s="89">
        <v>1479</v>
      </c>
      <c r="B3807" s="89" t="s">
        <v>648</v>
      </c>
      <c r="C3807" s="89">
        <v>2020</v>
      </c>
      <c r="D3807" s="89">
        <v>6</v>
      </c>
      <c r="E3807" s="91">
        <v>209</v>
      </c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</row>
    <row r="3808" spans="1:30" x14ac:dyDescent="0.2">
      <c r="A3808" s="89">
        <v>1481</v>
      </c>
      <c r="B3808" s="89" t="s">
        <v>740</v>
      </c>
      <c r="C3808" s="89">
        <v>2019</v>
      </c>
      <c r="D3808" s="89">
        <v>3</v>
      </c>
      <c r="E3808" s="91">
        <v>191</v>
      </c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</row>
    <row r="3809" spans="1:30" x14ac:dyDescent="0.2">
      <c r="A3809" s="89">
        <v>1481</v>
      </c>
      <c r="B3809" s="89" t="s">
        <v>740</v>
      </c>
      <c r="C3809" s="89">
        <v>2019</v>
      </c>
      <c r="D3809" s="89">
        <v>4</v>
      </c>
      <c r="E3809" s="91">
        <v>219</v>
      </c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</row>
    <row r="3810" spans="1:30" x14ac:dyDescent="0.2">
      <c r="A3810" s="89">
        <v>1481</v>
      </c>
      <c r="B3810" s="89" t="s">
        <v>740</v>
      </c>
      <c r="C3810" s="89">
        <v>2019</v>
      </c>
      <c r="D3810" s="89">
        <v>5</v>
      </c>
      <c r="E3810" s="91">
        <v>425</v>
      </c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</row>
    <row r="3811" spans="1:30" x14ac:dyDescent="0.2">
      <c r="A3811" s="89">
        <v>1481</v>
      </c>
      <c r="B3811" s="89" t="s">
        <v>740</v>
      </c>
      <c r="C3811" s="89">
        <v>2019</v>
      </c>
      <c r="D3811" s="89">
        <v>6</v>
      </c>
      <c r="E3811" s="91">
        <v>335</v>
      </c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</row>
    <row r="3812" spans="1:30" x14ac:dyDescent="0.2">
      <c r="A3812" s="89">
        <v>1481</v>
      </c>
      <c r="B3812" s="89" t="s">
        <v>740</v>
      </c>
      <c r="C3812" s="89">
        <v>2019</v>
      </c>
      <c r="D3812" s="89">
        <v>7</v>
      </c>
      <c r="E3812" s="91">
        <v>234</v>
      </c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</row>
    <row r="3813" spans="1:30" x14ac:dyDescent="0.2">
      <c r="A3813" s="89">
        <v>1481</v>
      </c>
      <c r="B3813" s="89" t="s">
        <v>740</v>
      </c>
      <c r="C3813" s="89">
        <v>2019</v>
      </c>
      <c r="D3813" s="89">
        <v>8</v>
      </c>
      <c r="E3813" s="91">
        <v>184</v>
      </c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</row>
    <row r="3814" spans="1:30" x14ac:dyDescent="0.2">
      <c r="A3814" s="89">
        <v>1481</v>
      </c>
      <c r="B3814" s="89" t="s">
        <v>740</v>
      </c>
      <c r="C3814" s="89">
        <v>2019</v>
      </c>
      <c r="D3814" s="89">
        <v>9</v>
      </c>
      <c r="E3814" s="91">
        <v>181</v>
      </c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</row>
    <row r="3815" spans="1:30" x14ac:dyDescent="0.2">
      <c r="A3815" s="89">
        <v>1481</v>
      </c>
      <c r="B3815" s="89" t="s">
        <v>740</v>
      </c>
      <c r="C3815" s="89">
        <v>2019</v>
      </c>
      <c r="D3815" s="89">
        <v>10</v>
      </c>
      <c r="E3815" s="91">
        <v>175</v>
      </c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</row>
    <row r="3816" spans="1:30" x14ac:dyDescent="0.2">
      <c r="A3816" s="89">
        <v>1481</v>
      </c>
      <c r="B3816" s="89" t="s">
        <v>740</v>
      </c>
      <c r="C3816" s="89">
        <v>2019</v>
      </c>
      <c r="D3816" s="89">
        <v>11</v>
      </c>
      <c r="E3816" s="91">
        <v>180</v>
      </c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</row>
    <row r="3817" spans="1:30" x14ac:dyDescent="0.2">
      <c r="A3817" s="89">
        <v>1481</v>
      </c>
      <c r="B3817" s="89" t="s">
        <v>740</v>
      </c>
      <c r="C3817" s="89">
        <v>2019</v>
      </c>
      <c r="D3817" s="89">
        <v>12</v>
      </c>
      <c r="E3817" s="91">
        <v>122</v>
      </c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</row>
    <row r="3818" spans="1:30" x14ac:dyDescent="0.2">
      <c r="A3818" s="89">
        <v>1481</v>
      </c>
      <c r="B3818" s="89" t="s">
        <v>740</v>
      </c>
      <c r="C3818" s="89">
        <v>2020</v>
      </c>
      <c r="D3818" s="89">
        <v>1</v>
      </c>
      <c r="E3818" s="91">
        <v>184</v>
      </c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</row>
    <row r="3819" spans="1:30" x14ac:dyDescent="0.2">
      <c r="A3819" s="89">
        <v>1481</v>
      </c>
      <c r="B3819" s="89" t="s">
        <v>740</v>
      </c>
      <c r="C3819" s="89">
        <v>2020</v>
      </c>
      <c r="D3819" s="89">
        <v>2</v>
      </c>
      <c r="E3819" s="91">
        <v>186</v>
      </c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</row>
    <row r="3820" spans="1:30" x14ac:dyDescent="0.2">
      <c r="A3820" s="89">
        <v>1482</v>
      </c>
      <c r="B3820" s="89" t="s">
        <v>657</v>
      </c>
      <c r="C3820" s="89">
        <v>2019</v>
      </c>
      <c r="D3820" s="89">
        <v>3</v>
      </c>
      <c r="E3820" s="91">
        <v>282</v>
      </c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</row>
    <row r="3821" spans="1:30" x14ac:dyDescent="0.2">
      <c r="A3821" s="89">
        <v>1482</v>
      </c>
      <c r="B3821" s="89" t="s">
        <v>657</v>
      </c>
      <c r="C3821" s="89">
        <v>2019</v>
      </c>
      <c r="D3821" s="89">
        <v>4</v>
      </c>
      <c r="E3821" s="91">
        <v>575</v>
      </c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</row>
    <row r="3822" spans="1:30" x14ac:dyDescent="0.2">
      <c r="A3822" s="89">
        <v>1482</v>
      </c>
      <c r="B3822" s="89" t="s">
        <v>657</v>
      </c>
      <c r="C3822" s="89">
        <v>2019</v>
      </c>
      <c r="D3822" s="89">
        <v>5</v>
      </c>
      <c r="E3822" s="91">
        <v>716</v>
      </c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</row>
    <row r="3823" spans="1:30" x14ac:dyDescent="0.2">
      <c r="A3823" s="89">
        <v>1482</v>
      </c>
      <c r="B3823" s="89" t="s">
        <v>657</v>
      </c>
      <c r="C3823" s="89">
        <v>2019</v>
      </c>
      <c r="D3823" s="89">
        <v>6</v>
      </c>
      <c r="E3823" s="91">
        <v>742</v>
      </c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</row>
    <row r="3824" spans="1:30" x14ac:dyDescent="0.2">
      <c r="A3824" s="89">
        <v>1482</v>
      </c>
      <c r="B3824" s="89" t="s">
        <v>657</v>
      </c>
      <c r="C3824" s="89">
        <v>2019</v>
      </c>
      <c r="D3824" s="89">
        <v>7</v>
      </c>
      <c r="E3824" s="91">
        <v>837</v>
      </c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</row>
    <row r="3825" spans="1:30" x14ac:dyDescent="0.2">
      <c r="A3825" s="89">
        <v>1482</v>
      </c>
      <c r="B3825" s="89" t="s">
        <v>657</v>
      </c>
      <c r="C3825" s="89">
        <v>2019</v>
      </c>
      <c r="D3825" s="89">
        <v>8</v>
      </c>
      <c r="E3825" s="91">
        <v>1219</v>
      </c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</row>
    <row r="3826" spans="1:30" x14ac:dyDescent="0.2">
      <c r="A3826" s="89">
        <v>1482</v>
      </c>
      <c r="B3826" s="89" t="s">
        <v>657</v>
      </c>
      <c r="C3826" s="89">
        <v>2019</v>
      </c>
      <c r="D3826" s="89">
        <v>9</v>
      </c>
      <c r="E3826" s="91">
        <v>1054</v>
      </c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</row>
    <row r="3827" spans="1:30" x14ac:dyDescent="0.2">
      <c r="A3827" s="89">
        <v>1482</v>
      </c>
      <c r="B3827" s="89" t="s">
        <v>657</v>
      </c>
      <c r="C3827" s="89">
        <v>2019</v>
      </c>
      <c r="D3827" s="89">
        <v>10</v>
      </c>
      <c r="E3827" s="91">
        <v>559</v>
      </c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</row>
    <row r="3828" spans="1:30" x14ac:dyDescent="0.2">
      <c r="A3828" s="89">
        <v>1482</v>
      </c>
      <c r="B3828" s="89" t="s">
        <v>657</v>
      </c>
      <c r="C3828" s="89">
        <v>2019</v>
      </c>
      <c r="D3828" s="89">
        <v>11</v>
      </c>
      <c r="E3828" s="91">
        <v>308</v>
      </c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</row>
    <row r="3829" spans="1:30" x14ac:dyDescent="0.2">
      <c r="A3829" s="89">
        <v>1482</v>
      </c>
      <c r="B3829" s="89" t="s">
        <v>657</v>
      </c>
      <c r="C3829" s="89">
        <v>2019</v>
      </c>
      <c r="D3829" s="89">
        <v>12</v>
      </c>
      <c r="E3829" s="91">
        <v>271</v>
      </c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</row>
    <row r="3830" spans="1:30" x14ac:dyDescent="0.2">
      <c r="A3830" s="89">
        <v>1482</v>
      </c>
      <c r="B3830" s="89" t="s">
        <v>657</v>
      </c>
      <c r="C3830" s="89">
        <v>2020</v>
      </c>
      <c r="D3830" s="89">
        <v>1</v>
      </c>
      <c r="E3830" s="91">
        <v>337</v>
      </c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</row>
    <row r="3831" spans="1:30" x14ac:dyDescent="0.2">
      <c r="A3831" s="89">
        <v>1482</v>
      </c>
      <c r="B3831" s="89" t="s">
        <v>657</v>
      </c>
      <c r="C3831" s="89">
        <v>2020</v>
      </c>
      <c r="D3831" s="89">
        <v>2</v>
      </c>
      <c r="E3831" s="91">
        <v>340</v>
      </c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</row>
    <row r="3832" spans="1:30" x14ac:dyDescent="0.2">
      <c r="A3832" s="89">
        <v>1482</v>
      </c>
      <c r="B3832" s="89" t="s">
        <v>657</v>
      </c>
      <c r="C3832" s="89">
        <v>2020</v>
      </c>
      <c r="D3832" s="89">
        <v>3</v>
      </c>
      <c r="E3832" s="91">
        <v>163</v>
      </c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</row>
    <row r="3833" spans="1:30" x14ac:dyDescent="0.2">
      <c r="A3833" s="89">
        <v>1482</v>
      </c>
      <c r="B3833" s="89" t="s">
        <v>657</v>
      </c>
      <c r="C3833" s="89">
        <v>2020</v>
      </c>
      <c r="D3833" s="89">
        <v>4</v>
      </c>
      <c r="E3833" s="91">
        <v>187</v>
      </c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</row>
    <row r="3834" spans="1:30" x14ac:dyDescent="0.2">
      <c r="A3834" s="89">
        <v>1482</v>
      </c>
      <c r="B3834" s="89" t="s">
        <v>657</v>
      </c>
      <c r="C3834" s="89">
        <v>2020</v>
      </c>
      <c r="D3834" s="89">
        <v>5</v>
      </c>
      <c r="E3834" s="91">
        <v>295</v>
      </c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</row>
    <row r="3835" spans="1:30" x14ac:dyDescent="0.2">
      <c r="A3835" s="89">
        <v>1482</v>
      </c>
      <c r="B3835" s="89" t="s">
        <v>657</v>
      </c>
      <c r="C3835" s="89">
        <v>2020</v>
      </c>
      <c r="D3835" s="89">
        <v>6</v>
      </c>
      <c r="E3835" s="91">
        <v>23</v>
      </c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</row>
    <row r="3836" spans="1:30" x14ac:dyDescent="0.2">
      <c r="A3836" s="89">
        <v>1485</v>
      </c>
      <c r="B3836" s="89" t="s">
        <v>741</v>
      </c>
      <c r="C3836" s="89">
        <v>2019</v>
      </c>
      <c r="D3836" s="89">
        <v>4</v>
      </c>
      <c r="E3836" s="91">
        <v>1</v>
      </c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</row>
    <row r="3837" spans="1:30" x14ac:dyDescent="0.2">
      <c r="A3837" s="89">
        <v>1486</v>
      </c>
      <c r="B3837" s="89" t="s">
        <v>21</v>
      </c>
      <c r="C3837" s="89">
        <v>2019</v>
      </c>
      <c r="D3837" s="89">
        <v>3</v>
      </c>
      <c r="E3837" s="91">
        <v>122</v>
      </c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</row>
    <row r="3838" spans="1:30" x14ac:dyDescent="0.2">
      <c r="A3838" s="89">
        <v>1486</v>
      </c>
      <c r="B3838" s="89" t="s">
        <v>21</v>
      </c>
      <c r="C3838" s="89">
        <v>2020</v>
      </c>
      <c r="D3838" s="89">
        <v>5</v>
      </c>
      <c r="E3838" s="91">
        <v>1</v>
      </c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</row>
    <row r="3839" spans="1:30" x14ac:dyDescent="0.2">
      <c r="A3839" s="89">
        <v>1487</v>
      </c>
      <c r="B3839" s="89" t="s">
        <v>373</v>
      </c>
      <c r="C3839" s="89">
        <v>2019</v>
      </c>
      <c r="D3839" s="89">
        <v>3</v>
      </c>
      <c r="E3839" s="91">
        <v>327</v>
      </c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</row>
    <row r="3840" spans="1:30" x14ac:dyDescent="0.2">
      <c r="A3840" s="89">
        <v>1487</v>
      </c>
      <c r="B3840" s="89" t="s">
        <v>373</v>
      </c>
      <c r="C3840" s="89">
        <v>2019</v>
      </c>
      <c r="D3840" s="89">
        <v>4</v>
      </c>
      <c r="E3840" s="91">
        <v>307</v>
      </c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</row>
    <row r="3841" spans="1:30" x14ac:dyDescent="0.2">
      <c r="A3841" s="89">
        <v>1487</v>
      </c>
      <c r="B3841" s="89" t="s">
        <v>373</v>
      </c>
      <c r="C3841" s="89">
        <v>2019</v>
      </c>
      <c r="D3841" s="89">
        <v>5</v>
      </c>
      <c r="E3841" s="91">
        <v>410</v>
      </c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</row>
    <row r="3842" spans="1:30" x14ac:dyDescent="0.2">
      <c r="A3842" s="89">
        <v>1487</v>
      </c>
      <c r="B3842" s="89" t="s">
        <v>373</v>
      </c>
      <c r="C3842" s="89">
        <v>2019</v>
      </c>
      <c r="D3842" s="89">
        <v>6</v>
      </c>
      <c r="E3842" s="91">
        <v>284</v>
      </c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</row>
    <row r="3843" spans="1:30" x14ac:dyDescent="0.2">
      <c r="A3843" s="89">
        <v>1487</v>
      </c>
      <c r="B3843" s="89" t="s">
        <v>373</v>
      </c>
      <c r="C3843" s="89">
        <v>2019</v>
      </c>
      <c r="D3843" s="89">
        <v>7</v>
      </c>
      <c r="E3843" s="91">
        <v>144</v>
      </c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</row>
    <row r="3844" spans="1:30" x14ac:dyDescent="0.2">
      <c r="A3844" s="89">
        <v>1487</v>
      </c>
      <c r="B3844" s="89" t="s">
        <v>373</v>
      </c>
      <c r="C3844" s="89">
        <v>2019</v>
      </c>
      <c r="D3844" s="89">
        <v>8</v>
      </c>
      <c r="E3844" s="91">
        <v>45</v>
      </c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</row>
    <row r="3845" spans="1:30" x14ac:dyDescent="0.2">
      <c r="A3845" s="89">
        <v>1487</v>
      </c>
      <c r="B3845" s="89" t="s">
        <v>373</v>
      </c>
      <c r="C3845" s="89">
        <v>2019</v>
      </c>
      <c r="D3845" s="89">
        <v>9</v>
      </c>
      <c r="E3845" s="91">
        <v>48</v>
      </c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</row>
    <row r="3846" spans="1:30" x14ac:dyDescent="0.2">
      <c r="A3846" s="89">
        <v>1487</v>
      </c>
      <c r="B3846" s="89" t="s">
        <v>373</v>
      </c>
      <c r="C3846" s="89">
        <v>2019</v>
      </c>
      <c r="D3846" s="89">
        <v>10</v>
      </c>
      <c r="E3846" s="91">
        <v>66</v>
      </c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</row>
    <row r="3847" spans="1:30" x14ac:dyDescent="0.2">
      <c r="A3847" s="89">
        <v>1487</v>
      </c>
      <c r="B3847" s="89" t="s">
        <v>373</v>
      </c>
      <c r="C3847" s="89">
        <v>2019</v>
      </c>
      <c r="D3847" s="89">
        <v>11</v>
      </c>
      <c r="E3847" s="91">
        <v>77</v>
      </c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</row>
    <row r="3848" spans="1:30" x14ac:dyDescent="0.2">
      <c r="A3848" s="89">
        <v>1487</v>
      </c>
      <c r="B3848" s="89" t="s">
        <v>373</v>
      </c>
      <c r="C3848" s="89">
        <v>2019</v>
      </c>
      <c r="D3848" s="89">
        <v>12</v>
      </c>
      <c r="E3848" s="91">
        <v>13</v>
      </c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</row>
    <row r="3849" spans="1:30" x14ac:dyDescent="0.2">
      <c r="A3849" s="89">
        <v>1487</v>
      </c>
      <c r="B3849" s="89" t="s">
        <v>373</v>
      </c>
      <c r="C3849" s="89">
        <v>2020</v>
      </c>
      <c r="D3849" s="89">
        <v>1</v>
      </c>
      <c r="E3849" s="91">
        <v>54</v>
      </c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</row>
    <row r="3850" spans="1:30" x14ac:dyDescent="0.2">
      <c r="A3850" s="89">
        <v>1487</v>
      </c>
      <c r="B3850" s="89" t="s">
        <v>373</v>
      </c>
      <c r="C3850" s="89">
        <v>2020</v>
      </c>
      <c r="D3850" s="89">
        <v>2</v>
      </c>
      <c r="E3850" s="91">
        <v>48</v>
      </c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</row>
    <row r="3851" spans="1:30" x14ac:dyDescent="0.2">
      <c r="A3851" s="89">
        <v>1487</v>
      </c>
      <c r="B3851" s="89" t="s">
        <v>373</v>
      </c>
      <c r="C3851" s="89">
        <v>2020</v>
      </c>
      <c r="D3851" s="89">
        <v>3</v>
      </c>
      <c r="E3851" s="91">
        <v>36</v>
      </c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</row>
    <row r="3852" spans="1:30" x14ac:dyDescent="0.2">
      <c r="A3852" s="89">
        <v>1487</v>
      </c>
      <c r="B3852" s="89" t="s">
        <v>373</v>
      </c>
      <c r="C3852" s="89">
        <v>2020</v>
      </c>
      <c r="D3852" s="89">
        <v>4</v>
      </c>
      <c r="E3852" s="91">
        <v>84</v>
      </c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</row>
    <row r="3853" spans="1:30" x14ac:dyDescent="0.2">
      <c r="A3853" s="89">
        <v>1487</v>
      </c>
      <c r="B3853" s="89" t="s">
        <v>373</v>
      </c>
      <c r="C3853" s="89">
        <v>2020</v>
      </c>
      <c r="D3853" s="89">
        <v>5</v>
      </c>
      <c r="E3853" s="91">
        <v>6</v>
      </c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</row>
    <row r="3854" spans="1:30" x14ac:dyDescent="0.2">
      <c r="A3854" s="89">
        <v>1493</v>
      </c>
      <c r="B3854" s="89" t="s">
        <v>642</v>
      </c>
      <c r="C3854" s="89">
        <v>2019</v>
      </c>
      <c r="D3854" s="89">
        <v>7</v>
      </c>
      <c r="E3854" s="91">
        <v>73998</v>
      </c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</row>
    <row r="3855" spans="1:30" x14ac:dyDescent="0.2">
      <c r="A3855" s="89">
        <v>1493</v>
      </c>
      <c r="B3855" s="89" t="s">
        <v>642</v>
      </c>
      <c r="C3855" s="89">
        <v>2019</v>
      </c>
      <c r="D3855" s="89">
        <v>8</v>
      </c>
      <c r="E3855" s="91">
        <v>265781</v>
      </c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</row>
    <row r="3856" spans="1:30" x14ac:dyDescent="0.2">
      <c r="A3856" s="89">
        <v>1493</v>
      </c>
      <c r="B3856" s="89" t="s">
        <v>642</v>
      </c>
      <c r="C3856" s="89">
        <v>2019</v>
      </c>
      <c r="D3856" s="89">
        <v>9</v>
      </c>
      <c r="E3856" s="91">
        <v>262724</v>
      </c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</row>
    <row r="3857" spans="1:30" x14ac:dyDescent="0.2">
      <c r="A3857" s="89">
        <v>1493</v>
      </c>
      <c r="B3857" s="89" t="s">
        <v>642</v>
      </c>
      <c r="C3857" s="89">
        <v>2019</v>
      </c>
      <c r="D3857" s="89">
        <v>10</v>
      </c>
      <c r="E3857" s="91">
        <v>293129</v>
      </c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</row>
    <row r="3858" spans="1:30" x14ac:dyDescent="0.2">
      <c r="A3858" s="89">
        <v>1493</v>
      </c>
      <c r="B3858" s="89" t="s">
        <v>642</v>
      </c>
      <c r="C3858" s="89">
        <v>2019</v>
      </c>
      <c r="D3858" s="89">
        <v>11</v>
      </c>
      <c r="E3858" s="91">
        <v>278370</v>
      </c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</row>
    <row r="3859" spans="1:30" x14ac:dyDescent="0.2">
      <c r="A3859" s="89">
        <v>1493</v>
      </c>
      <c r="B3859" s="89" t="s">
        <v>642</v>
      </c>
      <c r="C3859" s="89">
        <v>2019</v>
      </c>
      <c r="D3859" s="89">
        <v>12</v>
      </c>
      <c r="E3859" s="91">
        <v>229559</v>
      </c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</row>
    <row r="3860" spans="1:30" x14ac:dyDescent="0.2">
      <c r="A3860" s="89">
        <v>1493</v>
      </c>
      <c r="B3860" s="89" t="s">
        <v>642</v>
      </c>
      <c r="C3860" s="89">
        <v>2020</v>
      </c>
      <c r="D3860" s="89">
        <v>1</v>
      </c>
      <c r="E3860" s="91">
        <v>60998</v>
      </c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</row>
    <row r="3861" spans="1:30" x14ac:dyDescent="0.2">
      <c r="A3861" s="89">
        <v>1493</v>
      </c>
      <c r="B3861" s="89" t="s">
        <v>642</v>
      </c>
      <c r="C3861" s="89">
        <v>2020</v>
      </c>
      <c r="D3861" s="89">
        <v>2</v>
      </c>
      <c r="E3861" s="91">
        <v>946</v>
      </c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</row>
    <row r="3862" spans="1:30" x14ac:dyDescent="0.2">
      <c r="A3862" s="89">
        <v>1493</v>
      </c>
      <c r="B3862" s="89" t="s">
        <v>642</v>
      </c>
      <c r="C3862" s="89">
        <v>2020</v>
      </c>
      <c r="D3862" s="89">
        <v>3</v>
      </c>
      <c r="E3862" s="91">
        <v>1893</v>
      </c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</row>
    <row r="3863" spans="1:30" x14ac:dyDescent="0.2">
      <c r="A3863" s="89">
        <v>1493</v>
      </c>
      <c r="B3863" s="89" t="s">
        <v>642</v>
      </c>
      <c r="C3863" s="89">
        <v>2020</v>
      </c>
      <c r="D3863" s="89">
        <v>4</v>
      </c>
      <c r="E3863" s="91">
        <v>2904</v>
      </c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</row>
    <row r="3864" spans="1:30" x14ac:dyDescent="0.2">
      <c r="A3864" s="89">
        <v>1493</v>
      </c>
      <c r="B3864" s="89" t="s">
        <v>642</v>
      </c>
      <c r="C3864" s="89">
        <v>2020</v>
      </c>
      <c r="D3864" s="89">
        <v>5</v>
      </c>
      <c r="E3864" s="91">
        <v>5255</v>
      </c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</row>
    <row r="3865" spans="1:30" x14ac:dyDescent="0.2">
      <c r="A3865" s="89">
        <v>1493</v>
      </c>
      <c r="B3865" s="89" t="s">
        <v>642</v>
      </c>
      <c r="C3865" s="89">
        <v>2020</v>
      </c>
      <c r="D3865" s="89">
        <v>6</v>
      </c>
      <c r="E3865" s="91">
        <v>510</v>
      </c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</row>
    <row r="3866" spans="1:30" x14ac:dyDescent="0.2">
      <c r="A3866" s="89">
        <v>1494</v>
      </c>
      <c r="B3866" s="89" t="s">
        <v>246</v>
      </c>
      <c r="C3866" s="89">
        <v>2019</v>
      </c>
      <c r="D3866" s="89">
        <v>3</v>
      </c>
      <c r="E3866" s="91">
        <v>468973</v>
      </c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</row>
    <row r="3867" spans="1:30" x14ac:dyDescent="0.2">
      <c r="A3867" s="89">
        <v>1494</v>
      </c>
      <c r="B3867" s="89" t="s">
        <v>246</v>
      </c>
      <c r="C3867" s="89">
        <v>2019</v>
      </c>
      <c r="D3867" s="89">
        <v>4</v>
      </c>
      <c r="E3867" s="91">
        <v>10215</v>
      </c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</row>
    <row r="3868" spans="1:30" x14ac:dyDescent="0.2">
      <c r="A3868" s="89">
        <v>1494</v>
      </c>
      <c r="B3868" s="89" t="s">
        <v>246</v>
      </c>
      <c r="C3868" s="89">
        <v>2019</v>
      </c>
      <c r="D3868" s="89">
        <v>5</v>
      </c>
      <c r="E3868" s="91">
        <v>26568</v>
      </c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</row>
    <row r="3869" spans="1:30" x14ac:dyDescent="0.2">
      <c r="A3869" s="89">
        <v>1494</v>
      </c>
      <c r="B3869" s="89" t="s">
        <v>246</v>
      </c>
      <c r="C3869" s="89">
        <v>2019</v>
      </c>
      <c r="D3869" s="89">
        <v>6</v>
      </c>
      <c r="E3869" s="91">
        <v>1</v>
      </c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</row>
    <row r="3870" spans="1:30" x14ac:dyDescent="0.2">
      <c r="A3870" s="89">
        <v>1494</v>
      </c>
      <c r="B3870" s="89" t="s">
        <v>246</v>
      </c>
      <c r="C3870" s="89">
        <v>2019</v>
      </c>
      <c r="D3870" s="89">
        <v>8</v>
      </c>
      <c r="E3870" s="91">
        <v>140</v>
      </c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</row>
    <row r="3871" spans="1:30" x14ac:dyDescent="0.2">
      <c r="A3871" s="89">
        <v>1494</v>
      </c>
      <c r="B3871" s="89" t="s">
        <v>246</v>
      </c>
      <c r="C3871" s="89">
        <v>2019</v>
      </c>
      <c r="D3871" s="89">
        <v>9</v>
      </c>
      <c r="E3871" s="91">
        <v>344</v>
      </c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</row>
    <row r="3872" spans="1:30" x14ac:dyDescent="0.2">
      <c r="A3872" s="89">
        <v>1494</v>
      </c>
      <c r="B3872" s="89" t="s">
        <v>246</v>
      </c>
      <c r="C3872" s="89">
        <v>2019</v>
      </c>
      <c r="D3872" s="89">
        <v>10</v>
      </c>
      <c r="E3872" s="91">
        <v>433</v>
      </c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</row>
    <row r="3873" spans="1:30" x14ac:dyDescent="0.2">
      <c r="A3873" s="89">
        <v>1494</v>
      </c>
      <c r="B3873" s="89" t="s">
        <v>246</v>
      </c>
      <c r="C3873" s="89">
        <v>2019</v>
      </c>
      <c r="D3873" s="89">
        <v>11</v>
      </c>
      <c r="E3873" s="91">
        <v>408</v>
      </c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</row>
    <row r="3874" spans="1:30" x14ac:dyDescent="0.2">
      <c r="A3874" s="89">
        <v>1494</v>
      </c>
      <c r="B3874" s="89" t="s">
        <v>246</v>
      </c>
      <c r="C3874" s="89">
        <v>2019</v>
      </c>
      <c r="D3874" s="89">
        <v>12</v>
      </c>
      <c r="E3874" s="91">
        <v>240</v>
      </c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</row>
    <row r="3875" spans="1:30" x14ac:dyDescent="0.2">
      <c r="A3875" s="89">
        <v>1494</v>
      </c>
      <c r="B3875" s="89" t="s">
        <v>246</v>
      </c>
      <c r="C3875" s="89">
        <v>2020</v>
      </c>
      <c r="D3875" s="89">
        <v>1</v>
      </c>
      <c r="E3875" s="91">
        <v>363</v>
      </c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</row>
    <row r="3876" spans="1:30" x14ac:dyDescent="0.2">
      <c r="A3876" s="89">
        <v>1494</v>
      </c>
      <c r="B3876" s="89" t="s">
        <v>246</v>
      </c>
      <c r="C3876" s="89">
        <v>2020</v>
      </c>
      <c r="D3876" s="89">
        <v>2</v>
      </c>
      <c r="E3876" s="91">
        <v>433</v>
      </c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</row>
    <row r="3877" spans="1:30" x14ac:dyDescent="0.2">
      <c r="A3877" s="89">
        <v>1494</v>
      </c>
      <c r="B3877" s="89" t="s">
        <v>246</v>
      </c>
      <c r="C3877" s="89">
        <v>2020</v>
      </c>
      <c r="D3877" s="89">
        <v>3</v>
      </c>
      <c r="E3877" s="91">
        <v>290</v>
      </c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</row>
    <row r="3878" spans="1:30" x14ac:dyDescent="0.2">
      <c r="A3878" s="89">
        <v>1494</v>
      </c>
      <c r="B3878" s="89" t="s">
        <v>246</v>
      </c>
      <c r="C3878" s="89">
        <v>2020</v>
      </c>
      <c r="D3878" s="89">
        <v>4</v>
      </c>
      <c r="E3878" s="91">
        <v>417</v>
      </c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</row>
    <row r="3879" spans="1:30" x14ac:dyDescent="0.2">
      <c r="A3879" s="89">
        <v>1494</v>
      </c>
      <c r="B3879" s="89" t="s">
        <v>246</v>
      </c>
      <c r="C3879" s="89">
        <v>2020</v>
      </c>
      <c r="D3879" s="89">
        <v>5</v>
      </c>
      <c r="E3879" s="91">
        <v>1160</v>
      </c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</row>
    <row r="3880" spans="1:30" x14ac:dyDescent="0.2">
      <c r="A3880" s="89">
        <v>1494</v>
      </c>
      <c r="B3880" s="89" t="s">
        <v>246</v>
      </c>
      <c r="C3880" s="89">
        <v>2020</v>
      </c>
      <c r="D3880" s="89">
        <v>6</v>
      </c>
      <c r="E3880" s="91">
        <v>55</v>
      </c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</row>
    <row r="3881" spans="1:30" x14ac:dyDescent="0.2">
      <c r="A3881" s="89">
        <v>1497</v>
      </c>
      <c r="B3881" s="89" t="s">
        <v>647</v>
      </c>
      <c r="C3881" s="89">
        <v>2019</v>
      </c>
      <c r="D3881" s="89">
        <v>8</v>
      </c>
      <c r="E3881" s="91">
        <v>671</v>
      </c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</row>
    <row r="3882" spans="1:30" x14ac:dyDescent="0.2">
      <c r="A3882" s="89">
        <v>1497</v>
      </c>
      <c r="B3882" s="89" t="s">
        <v>647</v>
      </c>
      <c r="C3882" s="89">
        <v>2019</v>
      </c>
      <c r="D3882" s="89">
        <v>9</v>
      </c>
      <c r="E3882" s="91">
        <v>1910</v>
      </c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</row>
    <row r="3883" spans="1:30" x14ac:dyDescent="0.2">
      <c r="A3883" s="89">
        <v>1497</v>
      </c>
      <c r="B3883" s="89" t="s">
        <v>647</v>
      </c>
      <c r="C3883" s="89">
        <v>2019</v>
      </c>
      <c r="D3883" s="89">
        <v>10</v>
      </c>
      <c r="E3883" s="91">
        <v>3025</v>
      </c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</row>
    <row r="3884" spans="1:30" x14ac:dyDescent="0.2">
      <c r="A3884" s="89">
        <v>1497</v>
      </c>
      <c r="B3884" s="89" t="s">
        <v>647</v>
      </c>
      <c r="C3884" s="89">
        <v>2019</v>
      </c>
      <c r="D3884" s="89">
        <v>11</v>
      </c>
      <c r="E3884" s="91">
        <v>3557</v>
      </c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</row>
    <row r="3885" spans="1:30" x14ac:dyDescent="0.2">
      <c r="A3885" s="89">
        <v>1497</v>
      </c>
      <c r="B3885" s="89" t="s">
        <v>647</v>
      </c>
      <c r="C3885" s="89">
        <v>2019</v>
      </c>
      <c r="D3885" s="89">
        <v>12</v>
      </c>
      <c r="E3885" s="91">
        <v>3349</v>
      </c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</row>
    <row r="3886" spans="1:30" x14ac:dyDescent="0.2">
      <c r="A3886" s="89">
        <v>1497</v>
      </c>
      <c r="B3886" s="89" t="s">
        <v>647</v>
      </c>
      <c r="C3886" s="89">
        <v>2020</v>
      </c>
      <c r="D3886" s="89">
        <v>1</v>
      </c>
      <c r="E3886" s="91">
        <v>3101</v>
      </c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</row>
    <row r="3887" spans="1:30" x14ac:dyDescent="0.2">
      <c r="A3887" s="89">
        <v>1497</v>
      </c>
      <c r="B3887" s="89" t="s">
        <v>647</v>
      </c>
      <c r="C3887" s="89">
        <v>2020</v>
      </c>
      <c r="D3887" s="89">
        <v>2</v>
      </c>
      <c r="E3887" s="91">
        <v>2927</v>
      </c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</row>
    <row r="3888" spans="1:30" x14ac:dyDescent="0.2">
      <c r="A3888" s="89">
        <v>1497</v>
      </c>
      <c r="B3888" s="89" t="s">
        <v>647</v>
      </c>
      <c r="C3888" s="89">
        <v>2020</v>
      </c>
      <c r="D3888" s="89">
        <v>3</v>
      </c>
      <c r="E3888" s="91">
        <v>2898</v>
      </c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</row>
    <row r="3889" spans="1:30" x14ac:dyDescent="0.2">
      <c r="A3889" s="89">
        <v>1497</v>
      </c>
      <c r="B3889" s="89" t="s">
        <v>647</v>
      </c>
      <c r="C3889" s="89">
        <v>2020</v>
      </c>
      <c r="D3889" s="89">
        <v>4</v>
      </c>
      <c r="E3889" s="91">
        <v>1996</v>
      </c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</row>
    <row r="3890" spans="1:30" x14ac:dyDescent="0.2">
      <c r="A3890" s="89">
        <v>1497</v>
      </c>
      <c r="B3890" s="89" t="s">
        <v>647</v>
      </c>
      <c r="C3890" s="89">
        <v>2020</v>
      </c>
      <c r="D3890" s="89">
        <v>5</v>
      </c>
      <c r="E3890" s="91">
        <v>2432</v>
      </c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</row>
    <row r="3891" spans="1:30" x14ac:dyDescent="0.2">
      <c r="A3891" s="89">
        <v>1497</v>
      </c>
      <c r="B3891" s="89" t="s">
        <v>647</v>
      </c>
      <c r="C3891" s="89">
        <v>2020</v>
      </c>
      <c r="D3891" s="89">
        <v>6</v>
      </c>
      <c r="E3891" s="91">
        <v>198</v>
      </c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</row>
    <row r="3892" spans="1:30" x14ac:dyDescent="0.2">
      <c r="A3892" s="89">
        <v>1501</v>
      </c>
      <c r="B3892" s="89" t="s">
        <v>136</v>
      </c>
      <c r="C3892" s="89">
        <v>2019</v>
      </c>
      <c r="D3892" s="89">
        <v>3</v>
      </c>
      <c r="E3892" s="91">
        <v>3938853</v>
      </c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</row>
    <row r="3893" spans="1:30" x14ac:dyDescent="0.2">
      <c r="A3893" s="89">
        <v>1501</v>
      </c>
      <c r="B3893" s="89" t="s">
        <v>136</v>
      </c>
      <c r="C3893" s="89">
        <v>2019</v>
      </c>
      <c r="D3893" s="89">
        <v>4</v>
      </c>
      <c r="E3893" s="91">
        <v>4752452</v>
      </c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</row>
    <row r="3894" spans="1:30" x14ac:dyDescent="0.2">
      <c r="A3894" s="89">
        <v>1501</v>
      </c>
      <c r="B3894" s="89" t="s">
        <v>136</v>
      </c>
      <c r="C3894" s="89">
        <v>2019</v>
      </c>
      <c r="D3894" s="89">
        <v>5</v>
      </c>
      <c r="E3894" s="91">
        <v>5727217</v>
      </c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</row>
    <row r="3895" spans="1:30" x14ac:dyDescent="0.2">
      <c r="A3895" s="89">
        <v>1501</v>
      </c>
      <c r="B3895" s="89" t="s">
        <v>136</v>
      </c>
      <c r="C3895" s="89">
        <v>2019</v>
      </c>
      <c r="D3895" s="89">
        <v>6</v>
      </c>
      <c r="E3895" s="91">
        <v>3393396</v>
      </c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</row>
    <row r="3896" spans="1:30" x14ac:dyDescent="0.2">
      <c r="A3896" s="89">
        <v>1501</v>
      </c>
      <c r="B3896" s="89" t="s">
        <v>136</v>
      </c>
      <c r="C3896" s="89">
        <v>2019</v>
      </c>
      <c r="D3896" s="89">
        <v>7</v>
      </c>
      <c r="E3896" s="91">
        <v>3285579</v>
      </c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</row>
    <row r="3897" spans="1:30" x14ac:dyDescent="0.2">
      <c r="A3897" s="89">
        <v>1501</v>
      </c>
      <c r="B3897" s="89" t="s">
        <v>136</v>
      </c>
      <c r="C3897" s="89">
        <v>2019</v>
      </c>
      <c r="D3897" s="89">
        <v>8</v>
      </c>
      <c r="E3897" s="91">
        <v>11536731</v>
      </c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</row>
    <row r="3898" spans="1:30" x14ac:dyDescent="0.2">
      <c r="A3898" s="89">
        <v>1501</v>
      </c>
      <c r="B3898" s="89" t="s">
        <v>136</v>
      </c>
      <c r="C3898" s="89">
        <v>2019</v>
      </c>
      <c r="D3898" s="89">
        <v>9</v>
      </c>
      <c r="E3898" s="91">
        <v>20341449</v>
      </c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</row>
    <row r="3899" spans="1:30" x14ac:dyDescent="0.2">
      <c r="A3899" s="89">
        <v>1501</v>
      </c>
      <c r="B3899" s="89" t="s">
        <v>136</v>
      </c>
      <c r="C3899" s="89">
        <v>2019</v>
      </c>
      <c r="D3899" s="89">
        <v>10</v>
      </c>
      <c r="E3899" s="91">
        <v>19681290</v>
      </c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</row>
    <row r="3900" spans="1:30" x14ac:dyDescent="0.2">
      <c r="A3900" s="89">
        <v>1501</v>
      </c>
      <c r="B3900" s="89" t="s">
        <v>136</v>
      </c>
      <c r="C3900" s="89">
        <v>2019</v>
      </c>
      <c r="D3900" s="89">
        <v>11</v>
      </c>
      <c r="E3900" s="91">
        <v>18110641</v>
      </c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</row>
    <row r="3901" spans="1:30" x14ac:dyDescent="0.2">
      <c r="A3901" s="89">
        <v>1501</v>
      </c>
      <c r="B3901" s="89" t="s">
        <v>136</v>
      </c>
      <c r="C3901" s="89">
        <v>2019</v>
      </c>
      <c r="D3901" s="89">
        <v>12</v>
      </c>
      <c r="E3901" s="91">
        <v>22495398</v>
      </c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</row>
    <row r="3902" spans="1:30" x14ac:dyDescent="0.2">
      <c r="A3902" s="89">
        <v>1501</v>
      </c>
      <c r="B3902" s="89" t="s">
        <v>136</v>
      </c>
      <c r="C3902" s="89">
        <v>2020</v>
      </c>
      <c r="D3902" s="89">
        <v>1</v>
      </c>
      <c r="E3902" s="91">
        <v>54143</v>
      </c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</row>
    <row r="3903" spans="1:30" x14ac:dyDescent="0.2">
      <c r="A3903" s="89">
        <v>1501</v>
      </c>
      <c r="B3903" s="89" t="s">
        <v>136</v>
      </c>
      <c r="C3903" s="89">
        <v>2020</v>
      </c>
      <c r="D3903" s="89">
        <v>2</v>
      </c>
      <c r="E3903" s="91">
        <v>28</v>
      </c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</row>
    <row r="3904" spans="1:30" x14ac:dyDescent="0.2">
      <c r="A3904" s="89">
        <v>1501</v>
      </c>
      <c r="B3904" s="89" t="s">
        <v>136</v>
      </c>
      <c r="C3904" s="89">
        <v>2020</v>
      </c>
      <c r="D3904" s="89">
        <v>3</v>
      </c>
      <c r="E3904" s="91">
        <v>23</v>
      </c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</row>
    <row r="3905" spans="1:30" x14ac:dyDescent="0.2">
      <c r="A3905" s="89">
        <v>1501</v>
      </c>
      <c r="B3905" s="89" t="s">
        <v>136</v>
      </c>
      <c r="C3905" s="89">
        <v>2020</v>
      </c>
      <c r="D3905" s="89">
        <v>4</v>
      </c>
      <c r="E3905" s="91">
        <v>13</v>
      </c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</row>
    <row r="3906" spans="1:30" x14ac:dyDescent="0.2">
      <c r="A3906" s="89">
        <v>1501</v>
      </c>
      <c r="B3906" s="89" t="s">
        <v>136</v>
      </c>
      <c r="C3906" s="89">
        <v>2020</v>
      </c>
      <c r="D3906" s="89">
        <v>5</v>
      </c>
      <c r="E3906" s="91">
        <v>6</v>
      </c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</row>
    <row r="3907" spans="1:30" x14ac:dyDescent="0.2">
      <c r="A3907" s="89">
        <v>1502</v>
      </c>
      <c r="B3907" s="89" t="s">
        <v>416</v>
      </c>
      <c r="C3907" s="89">
        <v>2019</v>
      </c>
      <c r="D3907" s="89">
        <v>3</v>
      </c>
      <c r="E3907" s="91">
        <v>3866077</v>
      </c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</row>
    <row r="3908" spans="1:30" x14ac:dyDescent="0.2">
      <c r="A3908" s="89">
        <v>1502</v>
      </c>
      <c r="B3908" s="89" t="s">
        <v>416</v>
      </c>
      <c r="C3908" s="89">
        <v>2019</v>
      </c>
      <c r="D3908" s="89">
        <v>4</v>
      </c>
      <c r="E3908" s="91">
        <v>4132629</v>
      </c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</row>
    <row r="3909" spans="1:30" x14ac:dyDescent="0.2">
      <c r="A3909" s="89">
        <v>1502</v>
      </c>
      <c r="B3909" s="89" t="s">
        <v>416</v>
      </c>
      <c r="C3909" s="89">
        <v>2019</v>
      </c>
      <c r="D3909" s="89">
        <v>5</v>
      </c>
      <c r="E3909" s="91">
        <v>4308633</v>
      </c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</row>
    <row r="3910" spans="1:30" x14ac:dyDescent="0.2">
      <c r="A3910" s="89">
        <v>1502</v>
      </c>
      <c r="B3910" s="89" t="s">
        <v>416</v>
      </c>
      <c r="C3910" s="89">
        <v>2019</v>
      </c>
      <c r="D3910" s="89">
        <v>6</v>
      </c>
      <c r="E3910" s="91">
        <v>4120917</v>
      </c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</row>
    <row r="3911" spans="1:30" x14ac:dyDescent="0.2">
      <c r="A3911" s="89">
        <v>1502</v>
      </c>
      <c r="B3911" s="89" t="s">
        <v>416</v>
      </c>
      <c r="C3911" s="89">
        <v>2019</v>
      </c>
      <c r="D3911" s="89">
        <v>7</v>
      </c>
      <c r="E3911" s="91">
        <v>4578706</v>
      </c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</row>
    <row r="3912" spans="1:30" x14ac:dyDescent="0.2">
      <c r="A3912" s="89">
        <v>1502</v>
      </c>
      <c r="B3912" s="89" t="s">
        <v>416</v>
      </c>
      <c r="C3912" s="89">
        <v>2019</v>
      </c>
      <c r="D3912" s="89">
        <v>8</v>
      </c>
      <c r="E3912" s="91">
        <v>4300391</v>
      </c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</row>
    <row r="3913" spans="1:30" x14ac:dyDescent="0.2">
      <c r="A3913" s="89">
        <v>1502</v>
      </c>
      <c r="B3913" s="89" t="s">
        <v>416</v>
      </c>
      <c r="C3913" s="89">
        <v>2019</v>
      </c>
      <c r="D3913" s="89">
        <v>9</v>
      </c>
      <c r="E3913" s="91">
        <v>3836392</v>
      </c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</row>
    <row r="3914" spans="1:30" x14ac:dyDescent="0.2">
      <c r="A3914" s="89">
        <v>1502</v>
      </c>
      <c r="B3914" s="89" t="s">
        <v>416</v>
      </c>
      <c r="C3914" s="89">
        <v>2019</v>
      </c>
      <c r="D3914" s="89">
        <v>10</v>
      </c>
      <c r="E3914" s="91">
        <v>4112720</v>
      </c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</row>
    <row r="3915" spans="1:30" x14ac:dyDescent="0.2">
      <c r="A3915" s="89">
        <v>1502</v>
      </c>
      <c r="B3915" s="89" t="s">
        <v>416</v>
      </c>
      <c r="C3915" s="89">
        <v>2019</v>
      </c>
      <c r="D3915" s="89">
        <v>11</v>
      </c>
      <c r="E3915" s="91">
        <v>3878020</v>
      </c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</row>
    <row r="3916" spans="1:30" x14ac:dyDescent="0.2">
      <c r="A3916" s="89">
        <v>1502</v>
      </c>
      <c r="B3916" s="89" t="s">
        <v>416</v>
      </c>
      <c r="C3916" s="89">
        <v>2019</v>
      </c>
      <c r="D3916" s="89">
        <v>12</v>
      </c>
      <c r="E3916" s="91">
        <v>3760163</v>
      </c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</row>
    <row r="3917" spans="1:30" x14ac:dyDescent="0.2">
      <c r="A3917" s="89">
        <v>1502</v>
      </c>
      <c r="B3917" s="89" t="s">
        <v>416</v>
      </c>
      <c r="C3917" s="89">
        <v>2020</v>
      </c>
      <c r="D3917" s="89">
        <v>1</v>
      </c>
      <c r="E3917" s="91">
        <v>6351902</v>
      </c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</row>
    <row r="3918" spans="1:30" x14ac:dyDescent="0.2">
      <c r="A3918" s="89">
        <v>1502</v>
      </c>
      <c r="B3918" s="89" t="s">
        <v>416</v>
      </c>
      <c r="C3918" s="89">
        <v>2020</v>
      </c>
      <c r="D3918" s="89">
        <v>2</v>
      </c>
      <c r="E3918" s="91">
        <v>5811299</v>
      </c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</row>
    <row r="3919" spans="1:30" x14ac:dyDescent="0.2">
      <c r="A3919" s="89">
        <v>1502</v>
      </c>
      <c r="B3919" s="89" t="s">
        <v>416</v>
      </c>
      <c r="C3919" s="89">
        <v>2020</v>
      </c>
      <c r="D3919" s="89">
        <v>3</v>
      </c>
      <c r="E3919" s="91">
        <v>5062858</v>
      </c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</row>
    <row r="3920" spans="1:30" x14ac:dyDescent="0.2">
      <c r="A3920" s="89">
        <v>1502</v>
      </c>
      <c r="B3920" s="89" t="s">
        <v>416</v>
      </c>
      <c r="C3920" s="89">
        <v>2020</v>
      </c>
      <c r="D3920" s="89">
        <v>4</v>
      </c>
      <c r="E3920" s="91">
        <v>4300918</v>
      </c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</row>
    <row r="3921" spans="1:30" x14ac:dyDescent="0.2">
      <c r="A3921" s="89">
        <v>1502</v>
      </c>
      <c r="B3921" s="89" t="s">
        <v>416</v>
      </c>
      <c r="C3921" s="89">
        <v>2020</v>
      </c>
      <c r="D3921" s="89">
        <v>5</v>
      </c>
      <c r="E3921" s="91">
        <v>4181299</v>
      </c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</row>
    <row r="3922" spans="1:30" x14ac:dyDescent="0.2">
      <c r="A3922" s="89">
        <v>1502</v>
      </c>
      <c r="B3922" s="89" t="s">
        <v>416</v>
      </c>
      <c r="C3922" s="89">
        <v>2020</v>
      </c>
      <c r="D3922" s="89">
        <v>6</v>
      </c>
      <c r="E3922" s="91">
        <v>261184</v>
      </c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</row>
    <row r="3923" spans="1:30" x14ac:dyDescent="0.2">
      <c r="A3923" s="89">
        <v>1504</v>
      </c>
      <c r="B3923" s="89" t="s">
        <v>742</v>
      </c>
      <c r="C3923" s="89">
        <v>2019</v>
      </c>
      <c r="D3923" s="89">
        <v>3</v>
      </c>
      <c r="E3923" s="91">
        <v>305</v>
      </c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</row>
    <row r="3924" spans="1:30" x14ac:dyDescent="0.2">
      <c r="A3924" s="89">
        <v>1504</v>
      </c>
      <c r="B3924" s="89" t="s">
        <v>742</v>
      </c>
      <c r="C3924" s="89">
        <v>2019</v>
      </c>
      <c r="D3924" s="89">
        <v>4</v>
      </c>
      <c r="E3924" s="91">
        <v>232</v>
      </c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</row>
    <row r="3925" spans="1:30" x14ac:dyDescent="0.2">
      <c r="A3925" s="89">
        <v>1504</v>
      </c>
      <c r="B3925" s="89" t="s">
        <v>742</v>
      </c>
      <c r="C3925" s="89">
        <v>2019</v>
      </c>
      <c r="D3925" s="89">
        <v>5</v>
      </c>
      <c r="E3925" s="91">
        <v>110</v>
      </c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</row>
    <row r="3926" spans="1:30" x14ac:dyDescent="0.2">
      <c r="A3926" s="89">
        <v>1504</v>
      </c>
      <c r="B3926" s="89" t="s">
        <v>742</v>
      </c>
      <c r="C3926" s="89">
        <v>2019</v>
      </c>
      <c r="D3926" s="89">
        <v>6</v>
      </c>
      <c r="E3926" s="91">
        <v>137</v>
      </c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</row>
    <row r="3927" spans="1:30" x14ac:dyDescent="0.2">
      <c r="A3927" s="89">
        <v>1504</v>
      </c>
      <c r="B3927" s="89" t="s">
        <v>742</v>
      </c>
      <c r="C3927" s="89">
        <v>2019</v>
      </c>
      <c r="D3927" s="89">
        <v>7</v>
      </c>
      <c r="E3927" s="91">
        <v>260</v>
      </c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</row>
    <row r="3928" spans="1:30" x14ac:dyDescent="0.2">
      <c r="A3928" s="89">
        <v>1504</v>
      </c>
      <c r="B3928" s="89" t="s">
        <v>742</v>
      </c>
      <c r="C3928" s="89">
        <v>2019</v>
      </c>
      <c r="D3928" s="89">
        <v>8</v>
      </c>
      <c r="E3928" s="91">
        <v>83</v>
      </c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</row>
    <row r="3929" spans="1:30" x14ac:dyDescent="0.2">
      <c r="A3929" s="89">
        <v>1504</v>
      </c>
      <c r="B3929" s="89" t="s">
        <v>742</v>
      </c>
      <c r="C3929" s="89">
        <v>2019</v>
      </c>
      <c r="D3929" s="89">
        <v>9</v>
      </c>
      <c r="E3929" s="91">
        <v>93</v>
      </c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</row>
    <row r="3930" spans="1:30" x14ac:dyDescent="0.2">
      <c r="A3930" s="89">
        <v>1504</v>
      </c>
      <c r="B3930" s="89" t="s">
        <v>742</v>
      </c>
      <c r="C3930" s="89">
        <v>2019</v>
      </c>
      <c r="D3930" s="89">
        <v>10</v>
      </c>
      <c r="E3930" s="91">
        <v>198</v>
      </c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</row>
    <row r="3931" spans="1:30" x14ac:dyDescent="0.2">
      <c r="A3931" s="89">
        <v>1504</v>
      </c>
      <c r="B3931" s="89" t="s">
        <v>742</v>
      </c>
      <c r="C3931" s="89">
        <v>2019</v>
      </c>
      <c r="D3931" s="89">
        <v>11</v>
      </c>
      <c r="E3931" s="91">
        <v>420</v>
      </c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</row>
    <row r="3932" spans="1:30" x14ac:dyDescent="0.2">
      <c r="A3932" s="89">
        <v>1504</v>
      </c>
      <c r="B3932" s="89" t="s">
        <v>742</v>
      </c>
      <c r="C3932" s="89">
        <v>2019</v>
      </c>
      <c r="D3932" s="89">
        <v>12</v>
      </c>
      <c r="E3932" s="91">
        <v>177</v>
      </c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</row>
    <row r="3933" spans="1:30" x14ac:dyDescent="0.2">
      <c r="A3933" s="89">
        <v>1504</v>
      </c>
      <c r="B3933" s="89" t="s">
        <v>742</v>
      </c>
      <c r="C3933" s="89">
        <v>2020</v>
      </c>
      <c r="D3933" s="89">
        <v>1</v>
      </c>
      <c r="E3933" s="91">
        <v>56</v>
      </c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</row>
    <row r="3934" spans="1:30" x14ac:dyDescent="0.2">
      <c r="A3934" s="89">
        <v>1504</v>
      </c>
      <c r="B3934" s="89" t="s">
        <v>742</v>
      </c>
      <c r="C3934" s="89">
        <v>2020</v>
      </c>
      <c r="D3934" s="89">
        <v>2</v>
      </c>
      <c r="E3934" s="91">
        <v>2</v>
      </c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</row>
    <row r="3935" spans="1:30" x14ac:dyDescent="0.2">
      <c r="A3935" s="89">
        <v>1504</v>
      </c>
      <c r="B3935" s="89" t="s">
        <v>742</v>
      </c>
      <c r="C3935" s="89">
        <v>2020</v>
      </c>
      <c r="D3935" s="89">
        <v>3</v>
      </c>
      <c r="E3935" s="91">
        <v>3</v>
      </c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</row>
    <row r="3936" spans="1:30" x14ac:dyDescent="0.2">
      <c r="A3936" s="89">
        <v>1504</v>
      </c>
      <c r="B3936" s="89" t="s">
        <v>742</v>
      </c>
      <c r="C3936" s="89">
        <v>2020</v>
      </c>
      <c r="D3936" s="89">
        <v>4</v>
      </c>
      <c r="E3936" s="91">
        <v>8</v>
      </c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</row>
    <row r="3937" spans="1:30" x14ac:dyDescent="0.2">
      <c r="A3937" s="89">
        <v>1504</v>
      </c>
      <c r="B3937" s="89" t="s">
        <v>742</v>
      </c>
      <c r="C3937" s="89">
        <v>2020</v>
      </c>
      <c r="D3937" s="89">
        <v>5</v>
      </c>
      <c r="E3937" s="91">
        <v>5</v>
      </c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</row>
    <row r="3938" spans="1:30" x14ac:dyDescent="0.2">
      <c r="A3938" s="89">
        <v>1506</v>
      </c>
      <c r="B3938" s="89" t="s">
        <v>317</v>
      </c>
      <c r="C3938" s="89">
        <v>2019</v>
      </c>
      <c r="D3938" s="89">
        <v>3</v>
      </c>
      <c r="E3938" s="91">
        <v>1203010</v>
      </c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</row>
    <row r="3939" spans="1:30" x14ac:dyDescent="0.2">
      <c r="A3939" s="89">
        <v>1506</v>
      </c>
      <c r="B3939" s="89" t="s">
        <v>317</v>
      </c>
      <c r="C3939" s="89">
        <v>2019</v>
      </c>
      <c r="D3939" s="89">
        <v>4</v>
      </c>
      <c r="E3939" s="91">
        <v>1114459</v>
      </c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</row>
    <row r="3940" spans="1:30" x14ac:dyDescent="0.2">
      <c r="A3940" s="89">
        <v>1506</v>
      </c>
      <c r="B3940" s="89" t="s">
        <v>317</v>
      </c>
      <c r="C3940" s="89">
        <v>2019</v>
      </c>
      <c r="D3940" s="89">
        <v>5</v>
      </c>
      <c r="E3940" s="91">
        <v>1078817</v>
      </c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</row>
    <row r="3941" spans="1:30" x14ac:dyDescent="0.2">
      <c r="A3941" s="89">
        <v>1506</v>
      </c>
      <c r="B3941" s="89" t="s">
        <v>317</v>
      </c>
      <c r="C3941" s="89">
        <v>2019</v>
      </c>
      <c r="D3941" s="89">
        <v>6</v>
      </c>
      <c r="E3941" s="91">
        <v>1076520</v>
      </c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</row>
    <row r="3942" spans="1:30" x14ac:dyDescent="0.2">
      <c r="A3942" s="89">
        <v>1506</v>
      </c>
      <c r="B3942" s="89" t="s">
        <v>317</v>
      </c>
      <c r="C3942" s="89">
        <v>2019</v>
      </c>
      <c r="D3942" s="89">
        <v>7</v>
      </c>
      <c r="E3942" s="91">
        <v>1227417</v>
      </c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</row>
    <row r="3943" spans="1:30" x14ac:dyDescent="0.2">
      <c r="A3943" s="89">
        <v>1506</v>
      </c>
      <c r="B3943" s="89" t="s">
        <v>317</v>
      </c>
      <c r="C3943" s="89">
        <v>2019</v>
      </c>
      <c r="D3943" s="89">
        <v>8</v>
      </c>
      <c r="E3943" s="91">
        <v>1297773</v>
      </c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</row>
    <row r="3944" spans="1:30" x14ac:dyDescent="0.2">
      <c r="A3944" s="89">
        <v>1506</v>
      </c>
      <c r="B3944" s="89" t="s">
        <v>317</v>
      </c>
      <c r="C3944" s="89">
        <v>2019</v>
      </c>
      <c r="D3944" s="89">
        <v>9</v>
      </c>
      <c r="E3944" s="91">
        <v>1276048</v>
      </c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</row>
    <row r="3945" spans="1:30" x14ac:dyDescent="0.2">
      <c r="A3945" s="89">
        <v>1506</v>
      </c>
      <c r="B3945" s="89" t="s">
        <v>317</v>
      </c>
      <c r="C3945" s="89">
        <v>2019</v>
      </c>
      <c r="D3945" s="89">
        <v>10</v>
      </c>
      <c r="E3945" s="91">
        <v>1425710</v>
      </c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</row>
    <row r="3946" spans="1:30" x14ac:dyDescent="0.2">
      <c r="A3946" s="89">
        <v>1506</v>
      </c>
      <c r="B3946" s="89" t="s">
        <v>317</v>
      </c>
      <c r="C3946" s="89">
        <v>2019</v>
      </c>
      <c r="D3946" s="89">
        <v>11</v>
      </c>
      <c r="E3946" s="91">
        <v>1266661</v>
      </c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</row>
    <row r="3947" spans="1:30" x14ac:dyDescent="0.2">
      <c r="A3947" s="89">
        <v>1506</v>
      </c>
      <c r="B3947" s="89" t="s">
        <v>317</v>
      </c>
      <c r="C3947" s="89">
        <v>2019</v>
      </c>
      <c r="D3947" s="89">
        <v>12</v>
      </c>
      <c r="E3947" s="91">
        <v>1315961</v>
      </c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</row>
    <row r="3948" spans="1:30" x14ac:dyDescent="0.2">
      <c r="A3948" s="89">
        <v>1506</v>
      </c>
      <c r="B3948" s="89" t="s">
        <v>317</v>
      </c>
      <c r="C3948" s="89">
        <v>2020</v>
      </c>
      <c r="D3948" s="89">
        <v>1</v>
      </c>
      <c r="E3948" s="91">
        <v>1482</v>
      </c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</row>
    <row r="3949" spans="1:30" x14ac:dyDescent="0.2">
      <c r="A3949" s="89">
        <v>1506</v>
      </c>
      <c r="B3949" s="89" t="s">
        <v>317</v>
      </c>
      <c r="C3949" s="89">
        <v>2020</v>
      </c>
      <c r="D3949" s="89">
        <v>2</v>
      </c>
      <c r="E3949" s="91">
        <v>201</v>
      </c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</row>
    <row r="3950" spans="1:30" x14ac:dyDescent="0.2">
      <c r="A3950" s="89">
        <v>1506</v>
      </c>
      <c r="B3950" s="89" t="s">
        <v>317</v>
      </c>
      <c r="C3950" s="89">
        <v>2020</v>
      </c>
      <c r="D3950" s="89">
        <v>3</v>
      </c>
      <c r="E3950" s="91">
        <v>186</v>
      </c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</row>
    <row r="3951" spans="1:30" x14ac:dyDescent="0.2">
      <c r="A3951" s="89">
        <v>1506</v>
      </c>
      <c r="B3951" s="89" t="s">
        <v>317</v>
      </c>
      <c r="C3951" s="89">
        <v>2020</v>
      </c>
      <c r="D3951" s="89">
        <v>4</v>
      </c>
      <c r="E3951" s="91">
        <v>128</v>
      </c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</row>
    <row r="3952" spans="1:30" x14ac:dyDescent="0.2">
      <c r="A3952" s="89">
        <v>1506</v>
      </c>
      <c r="B3952" s="89" t="s">
        <v>317</v>
      </c>
      <c r="C3952" s="89">
        <v>2020</v>
      </c>
      <c r="D3952" s="89">
        <v>5</v>
      </c>
      <c r="E3952" s="91">
        <v>81</v>
      </c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</row>
    <row r="3953" spans="1:30" x14ac:dyDescent="0.2">
      <c r="A3953" s="89">
        <v>1508</v>
      </c>
      <c r="B3953" s="89" t="s">
        <v>113</v>
      </c>
      <c r="C3953" s="89">
        <v>2019</v>
      </c>
      <c r="D3953" s="89">
        <v>3</v>
      </c>
      <c r="E3953" s="91">
        <v>153</v>
      </c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</row>
    <row r="3954" spans="1:30" x14ac:dyDescent="0.2">
      <c r="A3954" s="89">
        <v>1508</v>
      </c>
      <c r="B3954" s="89" t="s">
        <v>113</v>
      </c>
      <c r="C3954" s="89">
        <v>2019</v>
      </c>
      <c r="D3954" s="89">
        <v>4</v>
      </c>
      <c r="E3954" s="91">
        <v>565</v>
      </c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</row>
    <row r="3955" spans="1:30" x14ac:dyDescent="0.2">
      <c r="A3955" s="89">
        <v>1508</v>
      </c>
      <c r="B3955" s="89" t="s">
        <v>113</v>
      </c>
      <c r="C3955" s="89">
        <v>2019</v>
      </c>
      <c r="D3955" s="89">
        <v>5</v>
      </c>
      <c r="E3955" s="91">
        <v>2126</v>
      </c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</row>
    <row r="3956" spans="1:30" x14ac:dyDescent="0.2">
      <c r="A3956" s="89">
        <v>1508</v>
      </c>
      <c r="B3956" s="89" t="s">
        <v>113</v>
      </c>
      <c r="C3956" s="89">
        <v>2019</v>
      </c>
      <c r="D3956" s="89">
        <v>6</v>
      </c>
      <c r="E3956" s="91">
        <v>740436</v>
      </c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</row>
    <row r="3957" spans="1:30" x14ac:dyDescent="0.2">
      <c r="A3957" s="89">
        <v>1508</v>
      </c>
      <c r="B3957" s="89" t="s">
        <v>113</v>
      </c>
      <c r="C3957" s="89">
        <v>2019</v>
      </c>
      <c r="D3957" s="89">
        <v>7</v>
      </c>
      <c r="E3957" s="91">
        <v>427202</v>
      </c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</row>
    <row r="3958" spans="1:30" x14ac:dyDescent="0.2">
      <c r="A3958" s="89">
        <v>1508</v>
      </c>
      <c r="B3958" s="89" t="s">
        <v>113</v>
      </c>
      <c r="C3958" s="89">
        <v>2019</v>
      </c>
      <c r="D3958" s="89">
        <v>8</v>
      </c>
      <c r="E3958" s="91">
        <v>801</v>
      </c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</row>
    <row r="3959" spans="1:30" x14ac:dyDescent="0.2">
      <c r="A3959" s="89">
        <v>1508</v>
      </c>
      <c r="B3959" s="89" t="s">
        <v>113</v>
      </c>
      <c r="C3959" s="89">
        <v>2019</v>
      </c>
      <c r="D3959" s="89">
        <v>9</v>
      </c>
      <c r="E3959" s="91">
        <v>395</v>
      </c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</row>
    <row r="3960" spans="1:30" x14ac:dyDescent="0.2">
      <c r="A3960" s="89">
        <v>1508</v>
      </c>
      <c r="B3960" s="89" t="s">
        <v>113</v>
      </c>
      <c r="C3960" s="89">
        <v>2019</v>
      </c>
      <c r="D3960" s="89">
        <v>10</v>
      </c>
      <c r="E3960" s="91">
        <v>407</v>
      </c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</row>
    <row r="3961" spans="1:30" x14ac:dyDescent="0.2">
      <c r="A3961" s="89">
        <v>1508</v>
      </c>
      <c r="B3961" s="89" t="s">
        <v>113</v>
      </c>
      <c r="C3961" s="89">
        <v>2019</v>
      </c>
      <c r="D3961" s="89">
        <v>11</v>
      </c>
      <c r="E3961" s="91">
        <v>255</v>
      </c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</row>
    <row r="3962" spans="1:30" x14ac:dyDescent="0.2">
      <c r="A3962" s="89">
        <v>1508</v>
      </c>
      <c r="B3962" s="89" t="s">
        <v>113</v>
      </c>
      <c r="C3962" s="89">
        <v>2019</v>
      </c>
      <c r="D3962" s="89">
        <v>12</v>
      </c>
      <c r="E3962" s="91">
        <v>154</v>
      </c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</row>
    <row r="3963" spans="1:30" x14ac:dyDescent="0.2">
      <c r="A3963" s="89">
        <v>1508</v>
      </c>
      <c r="B3963" s="89" t="s">
        <v>113</v>
      </c>
      <c r="C3963" s="89">
        <v>2020</v>
      </c>
      <c r="D3963" s="89">
        <v>1</v>
      </c>
      <c r="E3963" s="91">
        <v>165</v>
      </c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</row>
    <row r="3964" spans="1:30" x14ac:dyDescent="0.2">
      <c r="A3964" s="89">
        <v>1508</v>
      </c>
      <c r="B3964" s="89" t="s">
        <v>113</v>
      </c>
      <c r="C3964" s="89">
        <v>2020</v>
      </c>
      <c r="D3964" s="89">
        <v>2</v>
      </c>
      <c r="E3964" s="91">
        <v>152</v>
      </c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</row>
    <row r="3965" spans="1:30" x14ac:dyDescent="0.2">
      <c r="A3965" s="89">
        <v>1508</v>
      </c>
      <c r="B3965" s="89" t="s">
        <v>113</v>
      </c>
      <c r="C3965" s="89">
        <v>2020</v>
      </c>
      <c r="D3965" s="89">
        <v>3</v>
      </c>
      <c r="E3965" s="91">
        <v>116</v>
      </c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</row>
    <row r="3966" spans="1:30" x14ac:dyDescent="0.2">
      <c r="A3966" s="89">
        <v>1508</v>
      </c>
      <c r="B3966" s="89" t="s">
        <v>113</v>
      </c>
      <c r="C3966" s="89">
        <v>2020</v>
      </c>
      <c r="D3966" s="89">
        <v>4</v>
      </c>
      <c r="E3966" s="91">
        <v>77</v>
      </c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</row>
    <row r="3967" spans="1:30" x14ac:dyDescent="0.2">
      <c r="A3967" s="89">
        <v>1508</v>
      </c>
      <c r="B3967" s="89" t="s">
        <v>113</v>
      </c>
      <c r="C3967" s="89">
        <v>2020</v>
      </c>
      <c r="D3967" s="89">
        <v>5</v>
      </c>
      <c r="E3967" s="91">
        <v>28</v>
      </c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</row>
    <row r="3968" spans="1:30" x14ac:dyDescent="0.2">
      <c r="A3968" s="89">
        <v>1508</v>
      </c>
      <c r="B3968" s="89" t="s">
        <v>113</v>
      </c>
      <c r="C3968" s="89">
        <v>2020</v>
      </c>
      <c r="D3968" s="89">
        <v>6</v>
      </c>
      <c r="E3968" s="91">
        <v>2</v>
      </c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</row>
    <row r="3969" spans="1:30" x14ac:dyDescent="0.2">
      <c r="A3969" s="89">
        <v>1510</v>
      </c>
      <c r="B3969" s="89" t="s">
        <v>83</v>
      </c>
      <c r="C3969" s="89">
        <v>2019</v>
      </c>
      <c r="D3969" s="89">
        <v>3</v>
      </c>
      <c r="E3969" s="91">
        <v>3</v>
      </c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</row>
    <row r="3970" spans="1:30" x14ac:dyDescent="0.2">
      <c r="A3970" s="89">
        <v>1510</v>
      </c>
      <c r="B3970" s="89" t="s">
        <v>83</v>
      </c>
      <c r="C3970" s="89">
        <v>2019</v>
      </c>
      <c r="D3970" s="89">
        <v>5</v>
      </c>
      <c r="E3970" s="91">
        <v>5</v>
      </c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</row>
    <row r="3971" spans="1:30" x14ac:dyDescent="0.2">
      <c r="A3971" s="89">
        <v>1510</v>
      </c>
      <c r="B3971" s="89" t="s">
        <v>83</v>
      </c>
      <c r="C3971" s="89">
        <v>2019</v>
      </c>
      <c r="D3971" s="89">
        <v>7</v>
      </c>
      <c r="E3971" s="91">
        <v>1</v>
      </c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</row>
    <row r="3972" spans="1:30" x14ac:dyDescent="0.2">
      <c r="A3972" s="89">
        <v>1510</v>
      </c>
      <c r="B3972" s="89" t="s">
        <v>83</v>
      </c>
      <c r="C3972" s="89">
        <v>2019</v>
      </c>
      <c r="D3972" s="89">
        <v>9</v>
      </c>
      <c r="E3972" s="91">
        <v>1</v>
      </c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</row>
    <row r="3973" spans="1:30" x14ac:dyDescent="0.2">
      <c r="A3973" s="89">
        <v>1510</v>
      </c>
      <c r="B3973" s="89" t="s">
        <v>83</v>
      </c>
      <c r="C3973" s="89">
        <v>2019</v>
      </c>
      <c r="D3973" s="89">
        <v>10</v>
      </c>
      <c r="E3973" s="91">
        <v>1</v>
      </c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</row>
    <row r="3974" spans="1:30" x14ac:dyDescent="0.2">
      <c r="A3974" s="89">
        <v>1510</v>
      </c>
      <c r="B3974" s="89" t="s">
        <v>83</v>
      </c>
      <c r="C3974" s="89">
        <v>2020</v>
      </c>
      <c r="D3974" s="89">
        <v>5</v>
      </c>
      <c r="E3974" s="91">
        <v>1</v>
      </c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</row>
    <row r="3975" spans="1:30" x14ac:dyDescent="0.2">
      <c r="A3975" s="89">
        <v>1511</v>
      </c>
      <c r="B3975" s="89" t="s">
        <v>580</v>
      </c>
      <c r="C3975" s="89">
        <v>2019</v>
      </c>
      <c r="D3975" s="89">
        <v>3</v>
      </c>
      <c r="E3975" s="91">
        <v>6380735</v>
      </c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</row>
    <row r="3976" spans="1:30" x14ac:dyDescent="0.2">
      <c r="A3976" s="89">
        <v>1511</v>
      </c>
      <c r="B3976" s="89" t="s">
        <v>580</v>
      </c>
      <c r="C3976" s="89">
        <v>2019</v>
      </c>
      <c r="D3976" s="89">
        <v>4</v>
      </c>
      <c r="E3976" s="91">
        <v>6954111</v>
      </c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</row>
    <row r="3977" spans="1:30" x14ac:dyDescent="0.2">
      <c r="A3977" s="89">
        <v>1511</v>
      </c>
      <c r="B3977" s="89" t="s">
        <v>580</v>
      </c>
      <c r="C3977" s="89">
        <v>2019</v>
      </c>
      <c r="D3977" s="89">
        <v>5</v>
      </c>
      <c r="E3977" s="91">
        <v>7424305</v>
      </c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</row>
    <row r="3978" spans="1:30" x14ac:dyDescent="0.2">
      <c r="A3978" s="89">
        <v>1511</v>
      </c>
      <c r="B3978" s="89" t="s">
        <v>580</v>
      </c>
      <c r="C3978" s="89">
        <v>2019</v>
      </c>
      <c r="D3978" s="89">
        <v>6</v>
      </c>
      <c r="E3978" s="91">
        <v>7279721</v>
      </c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</row>
    <row r="3979" spans="1:30" x14ac:dyDescent="0.2">
      <c r="A3979" s="89">
        <v>1511</v>
      </c>
      <c r="B3979" s="89" t="s">
        <v>580</v>
      </c>
      <c r="C3979" s="89">
        <v>2019</v>
      </c>
      <c r="D3979" s="89">
        <v>7</v>
      </c>
      <c r="E3979" s="91">
        <v>7903950</v>
      </c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</row>
    <row r="3980" spans="1:30" x14ac:dyDescent="0.2">
      <c r="A3980" s="89">
        <v>1511</v>
      </c>
      <c r="B3980" s="89" t="s">
        <v>580</v>
      </c>
      <c r="C3980" s="89">
        <v>2019</v>
      </c>
      <c r="D3980" s="89">
        <v>8</v>
      </c>
      <c r="E3980" s="91">
        <v>7625870</v>
      </c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</row>
    <row r="3981" spans="1:30" x14ac:dyDescent="0.2">
      <c r="A3981" s="89">
        <v>1511</v>
      </c>
      <c r="B3981" s="89" t="s">
        <v>580</v>
      </c>
      <c r="C3981" s="89">
        <v>2019</v>
      </c>
      <c r="D3981" s="89">
        <v>9</v>
      </c>
      <c r="E3981" s="91">
        <v>6785462</v>
      </c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</row>
    <row r="3982" spans="1:30" x14ac:dyDescent="0.2">
      <c r="A3982" s="89">
        <v>1511</v>
      </c>
      <c r="B3982" s="89" t="s">
        <v>580</v>
      </c>
      <c r="C3982" s="89">
        <v>2019</v>
      </c>
      <c r="D3982" s="89">
        <v>10</v>
      </c>
      <c r="E3982" s="91">
        <v>6757023</v>
      </c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</row>
    <row r="3983" spans="1:30" x14ac:dyDescent="0.2">
      <c r="A3983" s="89">
        <v>1511</v>
      </c>
      <c r="B3983" s="89" t="s">
        <v>580</v>
      </c>
      <c r="C3983" s="89">
        <v>2019</v>
      </c>
      <c r="D3983" s="89">
        <v>11</v>
      </c>
      <c r="E3983" s="91">
        <v>6497039</v>
      </c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</row>
    <row r="3984" spans="1:30" x14ac:dyDescent="0.2">
      <c r="A3984" s="89">
        <v>1511</v>
      </c>
      <c r="B3984" s="89" t="s">
        <v>580</v>
      </c>
      <c r="C3984" s="89">
        <v>2019</v>
      </c>
      <c r="D3984" s="89">
        <v>12</v>
      </c>
      <c r="E3984" s="91">
        <v>5632965</v>
      </c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</row>
    <row r="3985" spans="1:30" x14ac:dyDescent="0.2">
      <c r="A3985" s="89">
        <v>1511</v>
      </c>
      <c r="B3985" s="89" t="s">
        <v>580</v>
      </c>
      <c r="C3985" s="89">
        <v>2020</v>
      </c>
      <c r="D3985" s="89">
        <v>1</v>
      </c>
      <c r="E3985" s="91">
        <v>7257651</v>
      </c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</row>
    <row r="3986" spans="1:30" x14ac:dyDescent="0.2">
      <c r="A3986" s="89">
        <v>1511</v>
      </c>
      <c r="B3986" s="89" t="s">
        <v>580</v>
      </c>
      <c r="C3986" s="89">
        <v>2020</v>
      </c>
      <c r="D3986" s="89">
        <v>2</v>
      </c>
      <c r="E3986" s="91">
        <v>6415753</v>
      </c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</row>
    <row r="3987" spans="1:30" x14ac:dyDescent="0.2">
      <c r="A3987" s="89">
        <v>1511</v>
      </c>
      <c r="B3987" s="89" t="s">
        <v>580</v>
      </c>
      <c r="C3987" s="89">
        <v>2020</v>
      </c>
      <c r="D3987" s="89">
        <v>3</v>
      </c>
      <c r="E3987" s="91">
        <v>7671808</v>
      </c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</row>
    <row r="3988" spans="1:30" x14ac:dyDescent="0.2">
      <c r="A3988" s="89">
        <v>1511</v>
      </c>
      <c r="B3988" s="89" t="s">
        <v>580</v>
      </c>
      <c r="C3988" s="89">
        <v>2020</v>
      </c>
      <c r="D3988" s="89">
        <v>4</v>
      </c>
      <c r="E3988" s="91">
        <v>7681780</v>
      </c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</row>
    <row r="3989" spans="1:30" x14ac:dyDescent="0.2">
      <c r="A3989" s="89">
        <v>1511</v>
      </c>
      <c r="B3989" s="89" t="s">
        <v>580</v>
      </c>
      <c r="C3989" s="89">
        <v>2020</v>
      </c>
      <c r="D3989" s="89">
        <v>5</v>
      </c>
      <c r="E3989" s="91">
        <v>6534402</v>
      </c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</row>
    <row r="3990" spans="1:30" x14ac:dyDescent="0.2">
      <c r="A3990" s="89">
        <v>1511</v>
      </c>
      <c r="B3990" s="89" t="s">
        <v>580</v>
      </c>
      <c r="C3990" s="89">
        <v>2020</v>
      </c>
      <c r="D3990" s="89">
        <v>6</v>
      </c>
      <c r="E3990" s="91">
        <v>444626</v>
      </c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</row>
    <row r="3991" spans="1:30" x14ac:dyDescent="0.2">
      <c r="A3991" s="89">
        <v>1513</v>
      </c>
      <c r="B3991" s="89" t="s">
        <v>405</v>
      </c>
      <c r="C3991" s="89">
        <v>2019</v>
      </c>
      <c r="D3991" s="89">
        <v>3</v>
      </c>
      <c r="E3991" s="91">
        <v>850198</v>
      </c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</row>
    <row r="3992" spans="1:30" x14ac:dyDescent="0.2">
      <c r="A3992" s="89">
        <v>1513</v>
      </c>
      <c r="B3992" s="89" t="s">
        <v>405</v>
      </c>
      <c r="C3992" s="89">
        <v>2019</v>
      </c>
      <c r="D3992" s="89">
        <v>4</v>
      </c>
      <c r="E3992" s="91">
        <v>695326</v>
      </c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</row>
    <row r="3993" spans="1:30" x14ac:dyDescent="0.2">
      <c r="A3993" s="89">
        <v>1513</v>
      </c>
      <c r="B3993" s="89" t="s">
        <v>405</v>
      </c>
      <c r="C3993" s="89">
        <v>2019</v>
      </c>
      <c r="D3993" s="89">
        <v>5</v>
      </c>
      <c r="E3993" s="91">
        <v>637465</v>
      </c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</row>
    <row r="3994" spans="1:30" x14ac:dyDescent="0.2">
      <c r="A3994" s="89">
        <v>1513</v>
      </c>
      <c r="B3994" s="89" t="s">
        <v>405</v>
      </c>
      <c r="C3994" s="89">
        <v>2019</v>
      </c>
      <c r="D3994" s="89">
        <v>6</v>
      </c>
      <c r="E3994" s="91">
        <v>506728</v>
      </c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</row>
    <row r="3995" spans="1:30" x14ac:dyDescent="0.2">
      <c r="A3995" s="89">
        <v>1513</v>
      </c>
      <c r="B3995" s="89" t="s">
        <v>405</v>
      </c>
      <c r="C3995" s="89">
        <v>2019</v>
      </c>
      <c r="D3995" s="89">
        <v>7</v>
      </c>
      <c r="E3995" s="91">
        <v>240826</v>
      </c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</row>
    <row r="3996" spans="1:30" x14ac:dyDescent="0.2">
      <c r="A3996" s="89">
        <v>1513</v>
      </c>
      <c r="B3996" s="89" t="s">
        <v>405</v>
      </c>
      <c r="C3996" s="89">
        <v>2019</v>
      </c>
      <c r="D3996" s="89">
        <v>9</v>
      </c>
      <c r="E3996" s="91">
        <v>2</v>
      </c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</row>
    <row r="3997" spans="1:30" x14ac:dyDescent="0.2">
      <c r="A3997" s="89">
        <v>1513</v>
      </c>
      <c r="B3997" s="89" t="s">
        <v>405</v>
      </c>
      <c r="C3997" s="89">
        <v>2020</v>
      </c>
      <c r="D3997" s="89">
        <v>5</v>
      </c>
      <c r="E3997" s="91">
        <v>2</v>
      </c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</row>
    <row r="3998" spans="1:30" x14ac:dyDescent="0.2">
      <c r="A3998" s="89">
        <v>1514</v>
      </c>
      <c r="B3998" s="89" t="s">
        <v>82</v>
      </c>
      <c r="C3998" s="89">
        <v>2019</v>
      </c>
      <c r="D3998" s="89">
        <v>3</v>
      </c>
      <c r="E3998" s="91">
        <v>52941</v>
      </c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</row>
    <row r="3999" spans="1:30" x14ac:dyDescent="0.2">
      <c r="A3999" s="89">
        <v>1514</v>
      </c>
      <c r="B3999" s="89" t="s">
        <v>82</v>
      </c>
      <c r="C3999" s="89">
        <v>2019</v>
      </c>
      <c r="D3999" s="89">
        <v>4</v>
      </c>
      <c r="E3999" s="91">
        <v>48351</v>
      </c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</row>
    <row r="4000" spans="1:30" x14ac:dyDescent="0.2">
      <c r="A4000" s="89">
        <v>1514</v>
      </c>
      <c r="B4000" s="89" t="s">
        <v>82</v>
      </c>
      <c r="C4000" s="89">
        <v>2019</v>
      </c>
      <c r="D4000" s="89">
        <v>5</v>
      </c>
      <c r="E4000" s="91">
        <v>58990</v>
      </c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</row>
    <row r="4001" spans="1:30" x14ac:dyDescent="0.2">
      <c r="A4001" s="89">
        <v>1514</v>
      </c>
      <c r="B4001" s="89" t="s">
        <v>82</v>
      </c>
      <c r="C4001" s="89">
        <v>2019</v>
      </c>
      <c r="D4001" s="89">
        <v>6</v>
      </c>
      <c r="E4001" s="91">
        <v>145875</v>
      </c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</row>
    <row r="4002" spans="1:30" x14ac:dyDescent="0.2">
      <c r="A4002" s="89">
        <v>1514</v>
      </c>
      <c r="B4002" s="89" t="s">
        <v>82</v>
      </c>
      <c r="C4002" s="89">
        <v>2019</v>
      </c>
      <c r="D4002" s="89">
        <v>7</v>
      </c>
      <c r="E4002" s="91">
        <v>174374</v>
      </c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</row>
    <row r="4003" spans="1:30" x14ac:dyDescent="0.2">
      <c r="A4003" s="89">
        <v>1514</v>
      </c>
      <c r="B4003" s="89" t="s">
        <v>82</v>
      </c>
      <c r="C4003" s="89">
        <v>2019</v>
      </c>
      <c r="D4003" s="89">
        <v>8</v>
      </c>
      <c r="E4003" s="91">
        <v>337696</v>
      </c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</row>
    <row r="4004" spans="1:30" x14ac:dyDescent="0.2">
      <c r="A4004" s="89">
        <v>1514</v>
      </c>
      <c r="B4004" s="89" t="s">
        <v>82</v>
      </c>
      <c r="C4004" s="89">
        <v>2019</v>
      </c>
      <c r="D4004" s="89">
        <v>9</v>
      </c>
      <c r="E4004" s="91">
        <v>257112</v>
      </c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</row>
    <row r="4005" spans="1:30" x14ac:dyDescent="0.2">
      <c r="A4005" s="89">
        <v>1514</v>
      </c>
      <c r="B4005" s="89" t="s">
        <v>82</v>
      </c>
      <c r="C4005" s="89">
        <v>2019</v>
      </c>
      <c r="D4005" s="89">
        <v>10</v>
      </c>
      <c r="E4005" s="91">
        <v>304869</v>
      </c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</row>
    <row r="4006" spans="1:30" x14ac:dyDescent="0.2">
      <c r="A4006" s="89">
        <v>1514</v>
      </c>
      <c r="B4006" s="89" t="s">
        <v>82</v>
      </c>
      <c r="C4006" s="89">
        <v>2019</v>
      </c>
      <c r="D4006" s="89">
        <v>11</v>
      </c>
      <c r="E4006" s="91">
        <v>282679</v>
      </c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</row>
    <row r="4007" spans="1:30" x14ac:dyDescent="0.2">
      <c r="A4007" s="89">
        <v>1514</v>
      </c>
      <c r="B4007" s="89" t="s">
        <v>82</v>
      </c>
      <c r="C4007" s="89">
        <v>2019</v>
      </c>
      <c r="D4007" s="89">
        <v>12</v>
      </c>
      <c r="E4007" s="91">
        <v>238021</v>
      </c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</row>
    <row r="4008" spans="1:30" x14ac:dyDescent="0.2">
      <c r="A4008" s="89">
        <v>1514</v>
      </c>
      <c r="B4008" s="89" t="s">
        <v>82</v>
      </c>
      <c r="C4008" s="89">
        <v>2020</v>
      </c>
      <c r="D4008" s="89">
        <v>1</v>
      </c>
      <c r="E4008" s="91">
        <v>288042</v>
      </c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</row>
    <row r="4009" spans="1:30" x14ac:dyDescent="0.2">
      <c r="A4009" s="89">
        <v>1514</v>
      </c>
      <c r="B4009" s="89" t="s">
        <v>82</v>
      </c>
      <c r="C4009" s="89">
        <v>2020</v>
      </c>
      <c r="D4009" s="89">
        <v>2</v>
      </c>
      <c r="E4009" s="91">
        <v>313115</v>
      </c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</row>
    <row r="4010" spans="1:30" x14ac:dyDescent="0.2">
      <c r="A4010" s="89">
        <v>1514</v>
      </c>
      <c r="B4010" s="89" t="s">
        <v>82</v>
      </c>
      <c r="C4010" s="89">
        <v>2020</v>
      </c>
      <c r="D4010" s="89">
        <v>3</v>
      </c>
      <c r="E4010" s="91">
        <v>369311</v>
      </c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</row>
    <row r="4011" spans="1:30" x14ac:dyDescent="0.2">
      <c r="A4011" s="89">
        <v>1514</v>
      </c>
      <c r="B4011" s="89" t="s">
        <v>82</v>
      </c>
      <c r="C4011" s="89">
        <v>2020</v>
      </c>
      <c r="D4011" s="89">
        <v>4</v>
      </c>
      <c r="E4011" s="91">
        <v>346103</v>
      </c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</row>
    <row r="4012" spans="1:30" x14ac:dyDescent="0.2">
      <c r="A4012" s="89">
        <v>1514</v>
      </c>
      <c r="B4012" s="89" t="s">
        <v>82</v>
      </c>
      <c r="C4012" s="89">
        <v>2020</v>
      </c>
      <c r="D4012" s="89">
        <v>5</v>
      </c>
      <c r="E4012" s="91">
        <v>334498</v>
      </c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</row>
    <row r="4013" spans="1:30" x14ac:dyDescent="0.2">
      <c r="A4013" s="89">
        <v>1514</v>
      </c>
      <c r="B4013" s="89" t="s">
        <v>82</v>
      </c>
      <c r="C4013" s="89">
        <v>2020</v>
      </c>
      <c r="D4013" s="89">
        <v>6</v>
      </c>
      <c r="E4013" s="91">
        <v>22245</v>
      </c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</row>
    <row r="4014" spans="1:30" x14ac:dyDescent="0.2">
      <c r="A4014" s="89">
        <v>1515</v>
      </c>
      <c r="B4014" s="89" t="s">
        <v>307</v>
      </c>
      <c r="C4014" s="89">
        <v>2019</v>
      </c>
      <c r="D4014" s="89">
        <v>3</v>
      </c>
      <c r="E4014" s="91">
        <v>5</v>
      </c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</row>
    <row r="4015" spans="1:30" x14ac:dyDescent="0.2">
      <c r="A4015" s="89">
        <v>1515</v>
      </c>
      <c r="B4015" s="89" t="s">
        <v>307</v>
      </c>
      <c r="C4015" s="89">
        <v>2019</v>
      </c>
      <c r="D4015" s="89">
        <v>4</v>
      </c>
      <c r="E4015" s="91">
        <v>2</v>
      </c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</row>
    <row r="4016" spans="1:30" x14ac:dyDescent="0.2">
      <c r="A4016" s="89">
        <v>1515</v>
      </c>
      <c r="B4016" s="89" t="s">
        <v>307</v>
      </c>
      <c r="C4016" s="89">
        <v>2019</v>
      </c>
      <c r="D4016" s="89">
        <v>5</v>
      </c>
      <c r="E4016" s="91">
        <v>3</v>
      </c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</row>
    <row r="4017" spans="1:30" x14ac:dyDescent="0.2">
      <c r="A4017" s="89">
        <v>1515</v>
      </c>
      <c r="B4017" s="89" t="s">
        <v>307</v>
      </c>
      <c r="C4017" s="89">
        <v>2019</v>
      </c>
      <c r="D4017" s="89">
        <v>6</v>
      </c>
      <c r="E4017" s="91">
        <v>1</v>
      </c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</row>
    <row r="4018" spans="1:30" x14ac:dyDescent="0.2">
      <c r="A4018" s="89">
        <v>1515</v>
      </c>
      <c r="B4018" s="89" t="s">
        <v>307</v>
      </c>
      <c r="C4018" s="89">
        <v>2019</v>
      </c>
      <c r="D4018" s="89">
        <v>8</v>
      </c>
      <c r="E4018" s="91">
        <v>3</v>
      </c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</row>
    <row r="4019" spans="1:30" x14ac:dyDescent="0.2">
      <c r="A4019" s="89">
        <v>1515</v>
      </c>
      <c r="B4019" s="89" t="s">
        <v>307</v>
      </c>
      <c r="C4019" s="89">
        <v>2020</v>
      </c>
      <c r="D4019" s="89">
        <v>5</v>
      </c>
      <c r="E4019" s="91">
        <v>1</v>
      </c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</row>
    <row r="4020" spans="1:30" x14ac:dyDescent="0.2">
      <c r="A4020" s="89">
        <v>1516</v>
      </c>
      <c r="B4020" s="89" t="s">
        <v>653</v>
      </c>
      <c r="C4020" s="89">
        <v>2019</v>
      </c>
      <c r="D4020" s="89">
        <v>3</v>
      </c>
      <c r="E4020" s="91">
        <v>16264149</v>
      </c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</row>
    <row r="4021" spans="1:30" x14ac:dyDescent="0.2">
      <c r="A4021" s="89">
        <v>1516</v>
      </c>
      <c r="B4021" s="89" t="s">
        <v>653</v>
      </c>
      <c r="C4021" s="89">
        <v>2019</v>
      </c>
      <c r="D4021" s="89">
        <v>4</v>
      </c>
      <c r="E4021" s="91">
        <v>17041690</v>
      </c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</row>
    <row r="4022" spans="1:30" x14ac:dyDescent="0.2">
      <c r="A4022" s="89">
        <v>1516</v>
      </c>
      <c r="B4022" s="89" t="s">
        <v>653</v>
      </c>
      <c r="C4022" s="89">
        <v>2019</v>
      </c>
      <c r="D4022" s="89">
        <v>5</v>
      </c>
      <c r="E4022" s="91">
        <v>18153789</v>
      </c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</row>
    <row r="4023" spans="1:30" x14ac:dyDescent="0.2">
      <c r="A4023" s="89">
        <v>1516</v>
      </c>
      <c r="B4023" s="89" t="s">
        <v>653</v>
      </c>
      <c r="C4023" s="89">
        <v>2019</v>
      </c>
      <c r="D4023" s="89">
        <v>6</v>
      </c>
      <c r="E4023" s="91">
        <v>17759042</v>
      </c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</row>
    <row r="4024" spans="1:30" x14ac:dyDescent="0.2">
      <c r="A4024" s="89">
        <v>1516</v>
      </c>
      <c r="B4024" s="89" t="s">
        <v>653</v>
      </c>
      <c r="C4024" s="89">
        <v>2019</v>
      </c>
      <c r="D4024" s="89">
        <v>7</v>
      </c>
      <c r="E4024" s="91">
        <v>21003647</v>
      </c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</row>
    <row r="4025" spans="1:30" x14ac:dyDescent="0.2">
      <c r="A4025" s="89">
        <v>1516</v>
      </c>
      <c r="B4025" s="89" t="s">
        <v>653</v>
      </c>
      <c r="C4025" s="89">
        <v>2019</v>
      </c>
      <c r="D4025" s="89">
        <v>8</v>
      </c>
      <c r="E4025" s="91">
        <v>15259511</v>
      </c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</row>
    <row r="4026" spans="1:30" x14ac:dyDescent="0.2">
      <c r="A4026" s="89">
        <v>1516</v>
      </c>
      <c r="B4026" s="89" t="s">
        <v>653</v>
      </c>
      <c r="C4026" s="89">
        <v>2019</v>
      </c>
      <c r="D4026" s="89">
        <v>9</v>
      </c>
      <c r="E4026" s="91">
        <v>10201</v>
      </c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</row>
    <row r="4027" spans="1:30" x14ac:dyDescent="0.2">
      <c r="A4027" s="89">
        <v>1516</v>
      </c>
      <c r="B4027" s="89" t="s">
        <v>653</v>
      </c>
      <c r="C4027" s="89">
        <v>2019</v>
      </c>
      <c r="D4027" s="89">
        <v>10</v>
      </c>
      <c r="E4027" s="91">
        <v>3417</v>
      </c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</row>
    <row r="4028" spans="1:30" x14ac:dyDescent="0.2">
      <c r="A4028" s="89">
        <v>1516</v>
      </c>
      <c r="B4028" s="89" t="s">
        <v>653</v>
      </c>
      <c r="C4028" s="89">
        <v>2019</v>
      </c>
      <c r="D4028" s="89">
        <v>11</v>
      </c>
      <c r="E4028" s="91">
        <v>2658</v>
      </c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</row>
    <row r="4029" spans="1:30" x14ac:dyDescent="0.2">
      <c r="A4029" s="89">
        <v>1516</v>
      </c>
      <c r="B4029" s="89" t="s">
        <v>653</v>
      </c>
      <c r="C4029" s="89">
        <v>2019</v>
      </c>
      <c r="D4029" s="89">
        <v>12</v>
      </c>
      <c r="E4029" s="91">
        <v>2348</v>
      </c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</row>
    <row r="4030" spans="1:30" x14ac:dyDescent="0.2">
      <c r="A4030" s="89">
        <v>1516</v>
      </c>
      <c r="B4030" s="89" t="s">
        <v>653</v>
      </c>
      <c r="C4030" s="89">
        <v>2020</v>
      </c>
      <c r="D4030" s="89">
        <v>1</v>
      </c>
      <c r="E4030" s="91">
        <v>2668</v>
      </c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</row>
    <row r="4031" spans="1:30" x14ac:dyDescent="0.2">
      <c r="A4031" s="89">
        <v>1516</v>
      </c>
      <c r="B4031" s="89" t="s">
        <v>653</v>
      </c>
      <c r="C4031" s="89">
        <v>2020</v>
      </c>
      <c r="D4031" s="89">
        <v>2</v>
      </c>
      <c r="E4031" s="91">
        <v>212</v>
      </c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</row>
    <row r="4032" spans="1:30" x14ac:dyDescent="0.2">
      <c r="A4032" s="89">
        <v>1516</v>
      </c>
      <c r="B4032" s="89" t="s">
        <v>653</v>
      </c>
      <c r="C4032" s="89">
        <v>2020</v>
      </c>
      <c r="D4032" s="89">
        <v>3</v>
      </c>
      <c r="E4032" s="91">
        <v>368</v>
      </c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</row>
    <row r="4033" spans="1:30" x14ac:dyDescent="0.2">
      <c r="A4033" s="89">
        <v>1516</v>
      </c>
      <c r="B4033" s="89" t="s">
        <v>653</v>
      </c>
      <c r="C4033" s="89">
        <v>2020</v>
      </c>
      <c r="D4033" s="89">
        <v>4</v>
      </c>
      <c r="E4033" s="91">
        <v>893</v>
      </c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</row>
    <row r="4034" spans="1:30" x14ac:dyDescent="0.2">
      <c r="A4034" s="89">
        <v>1516</v>
      </c>
      <c r="B4034" s="89" t="s">
        <v>653</v>
      </c>
      <c r="C4034" s="89">
        <v>2020</v>
      </c>
      <c r="D4034" s="89">
        <v>5</v>
      </c>
      <c r="E4034" s="91">
        <v>728</v>
      </c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</row>
    <row r="4035" spans="1:30" x14ac:dyDescent="0.2">
      <c r="A4035" s="89">
        <v>1516</v>
      </c>
      <c r="B4035" s="89" t="s">
        <v>653</v>
      </c>
      <c r="C4035" s="89">
        <v>2020</v>
      </c>
      <c r="D4035" s="89">
        <v>6</v>
      </c>
      <c r="E4035" s="91">
        <v>16</v>
      </c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</row>
    <row r="4036" spans="1:30" x14ac:dyDescent="0.2">
      <c r="A4036" s="89">
        <v>1520</v>
      </c>
      <c r="B4036" s="89" t="s">
        <v>613</v>
      </c>
      <c r="C4036" s="89">
        <v>2019</v>
      </c>
      <c r="D4036" s="89">
        <v>3</v>
      </c>
      <c r="E4036" s="91">
        <v>163598</v>
      </c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</row>
    <row r="4037" spans="1:30" x14ac:dyDescent="0.2">
      <c r="A4037" s="89">
        <v>1520</v>
      </c>
      <c r="B4037" s="89" t="s">
        <v>613</v>
      </c>
      <c r="C4037" s="89">
        <v>2019</v>
      </c>
      <c r="D4037" s="89">
        <v>4</v>
      </c>
      <c r="E4037" s="91">
        <v>207396</v>
      </c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</row>
    <row r="4038" spans="1:30" x14ac:dyDescent="0.2">
      <c r="A4038" s="89">
        <v>1520</v>
      </c>
      <c r="B4038" s="89" t="s">
        <v>613</v>
      </c>
      <c r="C4038" s="89">
        <v>2019</v>
      </c>
      <c r="D4038" s="89">
        <v>5</v>
      </c>
      <c r="E4038" s="91">
        <v>236404</v>
      </c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</row>
    <row r="4039" spans="1:30" x14ac:dyDescent="0.2">
      <c r="A4039" s="89">
        <v>1520</v>
      </c>
      <c r="B4039" s="89" t="s">
        <v>613</v>
      </c>
      <c r="C4039" s="89">
        <v>2019</v>
      </c>
      <c r="D4039" s="89">
        <v>6</v>
      </c>
      <c r="E4039" s="91">
        <v>255548</v>
      </c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</row>
    <row r="4040" spans="1:30" x14ac:dyDescent="0.2">
      <c r="A4040" s="89">
        <v>1520</v>
      </c>
      <c r="B4040" s="89" t="s">
        <v>613</v>
      </c>
      <c r="C4040" s="89">
        <v>2019</v>
      </c>
      <c r="D4040" s="89">
        <v>7</v>
      </c>
      <c r="E4040" s="91">
        <v>269324</v>
      </c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</row>
    <row r="4041" spans="1:30" x14ac:dyDescent="0.2">
      <c r="A4041" s="89">
        <v>1520</v>
      </c>
      <c r="B4041" s="89" t="s">
        <v>613</v>
      </c>
      <c r="C4041" s="89">
        <v>2019</v>
      </c>
      <c r="D4041" s="89">
        <v>8</v>
      </c>
      <c r="E4041" s="91">
        <v>276148</v>
      </c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</row>
    <row r="4042" spans="1:30" x14ac:dyDescent="0.2">
      <c r="A4042" s="89">
        <v>1520</v>
      </c>
      <c r="B4042" s="89" t="s">
        <v>613</v>
      </c>
      <c r="C4042" s="89">
        <v>2019</v>
      </c>
      <c r="D4042" s="89">
        <v>9</v>
      </c>
      <c r="E4042" s="91">
        <v>293078</v>
      </c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</row>
    <row r="4043" spans="1:30" x14ac:dyDescent="0.2">
      <c r="A4043" s="89">
        <v>1520</v>
      </c>
      <c r="B4043" s="89" t="s">
        <v>613</v>
      </c>
      <c r="C4043" s="89">
        <v>2019</v>
      </c>
      <c r="D4043" s="89">
        <v>10</v>
      </c>
      <c r="E4043" s="91">
        <v>395012</v>
      </c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</row>
    <row r="4044" spans="1:30" x14ac:dyDescent="0.2">
      <c r="A4044" s="89">
        <v>1520</v>
      </c>
      <c r="B4044" s="89" t="s">
        <v>613</v>
      </c>
      <c r="C4044" s="89">
        <v>2019</v>
      </c>
      <c r="D4044" s="89">
        <v>11</v>
      </c>
      <c r="E4044" s="91">
        <v>372526</v>
      </c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</row>
    <row r="4045" spans="1:30" x14ac:dyDescent="0.2">
      <c r="A4045" s="89">
        <v>1520</v>
      </c>
      <c r="B4045" s="89" t="s">
        <v>613</v>
      </c>
      <c r="C4045" s="89">
        <v>2019</v>
      </c>
      <c r="D4045" s="89">
        <v>12</v>
      </c>
      <c r="E4045" s="91">
        <v>250922</v>
      </c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</row>
    <row r="4046" spans="1:30" x14ac:dyDescent="0.2">
      <c r="A4046" s="89">
        <v>1520</v>
      </c>
      <c r="B4046" s="89" t="s">
        <v>613</v>
      </c>
      <c r="C4046" s="89">
        <v>2020</v>
      </c>
      <c r="D4046" s="89">
        <v>1</v>
      </c>
      <c r="E4046" s="91">
        <v>393726</v>
      </c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</row>
    <row r="4047" spans="1:30" x14ac:dyDescent="0.2">
      <c r="A4047" s="89">
        <v>1520</v>
      </c>
      <c r="B4047" s="89" t="s">
        <v>613</v>
      </c>
      <c r="C4047" s="89">
        <v>2020</v>
      </c>
      <c r="D4047" s="89">
        <v>2</v>
      </c>
      <c r="E4047" s="91">
        <v>380271</v>
      </c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</row>
    <row r="4048" spans="1:30" x14ac:dyDescent="0.2">
      <c r="A4048" s="89">
        <v>1520</v>
      </c>
      <c r="B4048" s="89" t="s">
        <v>613</v>
      </c>
      <c r="C4048" s="89">
        <v>2020</v>
      </c>
      <c r="D4048" s="89">
        <v>3</v>
      </c>
      <c r="E4048" s="91">
        <v>319435</v>
      </c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</row>
    <row r="4049" spans="1:30" x14ac:dyDescent="0.2">
      <c r="A4049" s="89">
        <v>1520</v>
      </c>
      <c r="B4049" s="89" t="s">
        <v>613</v>
      </c>
      <c r="C4049" s="89">
        <v>2020</v>
      </c>
      <c r="D4049" s="89">
        <v>4</v>
      </c>
      <c r="E4049" s="91">
        <v>452099</v>
      </c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</row>
    <row r="4050" spans="1:30" x14ac:dyDescent="0.2">
      <c r="A4050" s="89">
        <v>1520</v>
      </c>
      <c r="B4050" s="89" t="s">
        <v>613</v>
      </c>
      <c r="C4050" s="89">
        <v>2020</v>
      </c>
      <c r="D4050" s="89">
        <v>5</v>
      </c>
      <c r="E4050" s="91">
        <v>335638</v>
      </c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</row>
    <row r="4051" spans="1:30" x14ac:dyDescent="0.2">
      <c r="A4051" s="89">
        <v>1520</v>
      </c>
      <c r="B4051" s="89" t="s">
        <v>613</v>
      </c>
      <c r="C4051" s="89">
        <v>2020</v>
      </c>
      <c r="D4051" s="89">
        <v>6</v>
      </c>
      <c r="E4051" s="91">
        <v>27</v>
      </c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</row>
    <row r="4052" spans="1:30" x14ac:dyDescent="0.2">
      <c r="A4052" s="89">
        <v>1522</v>
      </c>
      <c r="B4052" s="89" t="s">
        <v>79</v>
      </c>
      <c r="C4052" s="89">
        <v>2019</v>
      </c>
      <c r="D4052" s="89">
        <v>3</v>
      </c>
      <c r="E4052" s="91">
        <v>447013</v>
      </c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</row>
    <row r="4053" spans="1:30" x14ac:dyDescent="0.2">
      <c r="A4053" s="89">
        <v>1522</v>
      </c>
      <c r="B4053" s="89" t="s">
        <v>79</v>
      </c>
      <c r="C4053" s="89">
        <v>2019</v>
      </c>
      <c r="D4053" s="89">
        <v>4</v>
      </c>
      <c r="E4053" s="91">
        <v>503582</v>
      </c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</row>
    <row r="4054" spans="1:30" x14ac:dyDescent="0.2">
      <c r="A4054" s="89">
        <v>1522</v>
      </c>
      <c r="B4054" s="89" t="s">
        <v>79</v>
      </c>
      <c r="C4054" s="89">
        <v>2019</v>
      </c>
      <c r="D4054" s="89">
        <v>5</v>
      </c>
      <c r="E4054" s="91">
        <v>403523</v>
      </c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</row>
    <row r="4055" spans="1:30" x14ac:dyDescent="0.2">
      <c r="A4055" s="89">
        <v>1522</v>
      </c>
      <c r="B4055" s="89" t="s">
        <v>79</v>
      </c>
      <c r="C4055" s="89">
        <v>2019</v>
      </c>
      <c r="D4055" s="89">
        <v>6</v>
      </c>
      <c r="E4055" s="91">
        <v>262555</v>
      </c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</row>
    <row r="4056" spans="1:30" x14ac:dyDescent="0.2">
      <c r="A4056" s="89">
        <v>1522</v>
      </c>
      <c r="B4056" s="89" t="s">
        <v>79</v>
      </c>
      <c r="C4056" s="89">
        <v>2019</v>
      </c>
      <c r="D4056" s="89">
        <v>7</v>
      </c>
      <c r="E4056" s="91">
        <v>275322</v>
      </c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</row>
    <row r="4057" spans="1:30" x14ac:dyDescent="0.2">
      <c r="A4057" s="89">
        <v>1522</v>
      </c>
      <c r="B4057" s="89" t="s">
        <v>79</v>
      </c>
      <c r="C4057" s="89">
        <v>2019</v>
      </c>
      <c r="D4057" s="89">
        <v>8</v>
      </c>
      <c r="E4057" s="91">
        <v>242644</v>
      </c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</row>
    <row r="4058" spans="1:30" x14ac:dyDescent="0.2">
      <c r="A4058" s="89">
        <v>1522</v>
      </c>
      <c r="B4058" s="89" t="s">
        <v>79</v>
      </c>
      <c r="C4058" s="89">
        <v>2019</v>
      </c>
      <c r="D4058" s="89">
        <v>9</v>
      </c>
      <c r="E4058" s="91">
        <v>200796</v>
      </c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</row>
    <row r="4059" spans="1:30" x14ac:dyDescent="0.2">
      <c r="A4059" s="89">
        <v>1522</v>
      </c>
      <c r="B4059" s="89" t="s">
        <v>79</v>
      </c>
      <c r="C4059" s="89">
        <v>2019</v>
      </c>
      <c r="D4059" s="89">
        <v>10</v>
      </c>
      <c r="E4059" s="91">
        <v>122178</v>
      </c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</row>
    <row r="4060" spans="1:30" x14ac:dyDescent="0.2">
      <c r="A4060" s="89">
        <v>1522</v>
      </c>
      <c r="B4060" s="89" t="s">
        <v>79</v>
      </c>
      <c r="C4060" s="89">
        <v>2019</v>
      </c>
      <c r="D4060" s="89">
        <v>11</v>
      </c>
      <c r="E4060" s="91">
        <v>4948</v>
      </c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</row>
    <row r="4061" spans="1:30" x14ac:dyDescent="0.2">
      <c r="A4061" s="89">
        <v>1522</v>
      </c>
      <c r="B4061" s="89" t="s">
        <v>79</v>
      </c>
      <c r="C4061" s="89">
        <v>2019</v>
      </c>
      <c r="D4061" s="89">
        <v>12</v>
      </c>
      <c r="E4061" s="91">
        <v>4455</v>
      </c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</row>
    <row r="4062" spans="1:30" x14ac:dyDescent="0.2">
      <c r="A4062" s="89">
        <v>1522</v>
      </c>
      <c r="B4062" s="89" t="s">
        <v>79</v>
      </c>
      <c r="C4062" s="89">
        <v>2020</v>
      </c>
      <c r="D4062" s="89">
        <v>1</v>
      </c>
      <c r="E4062" s="91">
        <v>3976</v>
      </c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</row>
    <row r="4063" spans="1:30" x14ac:dyDescent="0.2">
      <c r="A4063" s="89">
        <v>1522</v>
      </c>
      <c r="B4063" s="89" t="s">
        <v>79</v>
      </c>
      <c r="C4063" s="89">
        <v>2020</v>
      </c>
      <c r="D4063" s="89">
        <v>2</v>
      </c>
      <c r="E4063" s="91">
        <v>4429</v>
      </c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</row>
    <row r="4064" spans="1:30" x14ac:dyDescent="0.2">
      <c r="A4064" s="89">
        <v>1522</v>
      </c>
      <c r="B4064" s="89" t="s">
        <v>79</v>
      </c>
      <c r="C4064" s="89">
        <v>2020</v>
      </c>
      <c r="D4064" s="89">
        <v>3</v>
      </c>
      <c r="E4064" s="91">
        <v>4749</v>
      </c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</row>
    <row r="4065" spans="1:30" x14ac:dyDescent="0.2">
      <c r="A4065" s="89">
        <v>1522</v>
      </c>
      <c r="B4065" s="89" t="s">
        <v>79</v>
      </c>
      <c r="C4065" s="89">
        <v>2020</v>
      </c>
      <c r="D4065" s="89">
        <v>4</v>
      </c>
      <c r="E4065" s="91">
        <v>9980</v>
      </c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</row>
    <row r="4066" spans="1:30" x14ac:dyDescent="0.2">
      <c r="A4066" s="89">
        <v>1522</v>
      </c>
      <c r="B4066" s="89" t="s">
        <v>79</v>
      </c>
      <c r="C4066" s="89">
        <v>2020</v>
      </c>
      <c r="D4066" s="89">
        <v>5</v>
      </c>
      <c r="E4066" s="91">
        <v>6189</v>
      </c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</row>
    <row r="4067" spans="1:30" x14ac:dyDescent="0.2">
      <c r="A4067" s="89">
        <v>1522</v>
      </c>
      <c r="B4067" s="89" t="s">
        <v>79</v>
      </c>
      <c r="C4067" s="89">
        <v>2020</v>
      </c>
      <c r="D4067" s="89">
        <v>6</v>
      </c>
      <c r="E4067" s="91">
        <v>234</v>
      </c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</row>
    <row r="4068" spans="1:30" x14ac:dyDescent="0.2">
      <c r="A4068" s="89">
        <v>1523</v>
      </c>
      <c r="B4068" s="89" t="s">
        <v>743</v>
      </c>
      <c r="C4068" s="89">
        <v>2019</v>
      </c>
      <c r="D4068" s="89">
        <v>3</v>
      </c>
      <c r="E4068" s="91">
        <v>755918</v>
      </c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</row>
    <row r="4069" spans="1:30" x14ac:dyDescent="0.2">
      <c r="A4069" s="89">
        <v>1523</v>
      </c>
      <c r="B4069" s="89" t="s">
        <v>743</v>
      </c>
      <c r="C4069" s="89">
        <v>2019</v>
      </c>
      <c r="D4069" s="89">
        <v>4</v>
      </c>
      <c r="E4069" s="91">
        <v>669608</v>
      </c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</row>
    <row r="4070" spans="1:30" x14ac:dyDescent="0.2">
      <c r="A4070" s="89">
        <v>1523</v>
      </c>
      <c r="B4070" s="89" t="s">
        <v>743</v>
      </c>
      <c r="C4070" s="89">
        <v>2019</v>
      </c>
      <c r="D4070" s="89">
        <v>5</v>
      </c>
      <c r="E4070" s="91">
        <v>712793</v>
      </c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</row>
    <row r="4071" spans="1:30" x14ac:dyDescent="0.2">
      <c r="A4071" s="89">
        <v>1523</v>
      </c>
      <c r="B4071" s="89" t="s">
        <v>743</v>
      </c>
      <c r="C4071" s="89">
        <v>2019</v>
      </c>
      <c r="D4071" s="89">
        <v>6</v>
      </c>
      <c r="E4071" s="91">
        <v>638859</v>
      </c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</row>
    <row r="4072" spans="1:30" x14ac:dyDescent="0.2">
      <c r="A4072" s="89">
        <v>1523</v>
      </c>
      <c r="B4072" s="89" t="s">
        <v>743</v>
      </c>
      <c r="C4072" s="89">
        <v>2019</v>
      </c>
      <c r="D4072" s="89">
        <v>7</v>
      </c>
      <c r="E4072" s="91">
        <v>497196</v>
      </c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</row>
    <row r="4073" spans="1:30" x14ac:dyDescent="0.2">
      <c r="A4073" s="89">
        <v>1523</v>
      </c>
      <c r="B4073" s="89" t="s">
        <v>743</v>
      </c>
      <c r="C4073" s="89">
        <v>2019</v>
      </c>
      <c r="D4073" s="89">
        <v>8</v>
      </c>
      <c r="E4073" s="91">
        <v>416343</v>
      </c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</row>
    <row r="4074" spans="1:30" x14ac:dyDescent="0.2">
      <c r="A4074" s="89">
        <v>1523</v>
      </c>
      <c r="B4074" s="89" t="s">
        <v>743</v>
      </c>
      <c r="C4074" s="89">
        <v>2019</v>
      </c>
      <c r="D4074" s="89">
        <v>9</v>
      </c>
      <c r="E4074" s="91">
        <v>229</v>
      </c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</row>
    <row r="4075" spans="1:30" x14ac:dyDescent="0.2">
      <c r="A4075" s="89">
        <v>1523</v>
      </c>
      <c r="B4075" s="89" t="s">
        <v>743</v>
      </c>
      <c r="C4075" s="89">
        <v>2019</v>
      </c>
      <c r="D4075" s="89">
        <v>10</v>
      </c>
      <c r="E4075" s="91">
        <v>41</v>
      </c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</row>
    <row r="4076" spans="1:30" x14ac:dyDescent="0.2">
      <c r="A4076" s="89">
        <v>1523</v>
      </c>
      <c r="B4076" s="89" t="s">
        <v>743</v>
      </c>
      <c r="C4076" s="89">
        <v>2019</v>
      </c>
      <c r="D4076" s="89">
        <v>11</v>
      </c>
      <c r="E4076" s="91">
        <v>19</v>
      </c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</row>
    <row r="4077" spans="1:30" x14ac:dyDescent="0.2">
      <c r="A4077" s="89">
        <v>1523</v>
      </c>
      <c r="B4077" s="89" t="s">
        <v>743</v>
      </c>
      <c r="C4077" s="89">
        <v>2019</v>
      </c>
      <c r="D4077" s="89">
        <v>12</v>
      </c>
      <c r="E4077" s="91">
        <v>14</v>
      </c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</row>
    <row r="4078" spans="1:30" x14ac:dyDescent="0.2">
      <c r="A4078" s="89">
        <v>1523</v>
      </c>
      <c r="B4078" s="89" t="s">
        <v>743</v>
      </c>
      <c r="C4078" s="89">
        <v>2020</v>
      </c>
      <c r="D4078" s="89">
        <v>1</v>
      </c>
      <c r="E4078" s="91">
        <v>2</v>
      </c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</row>
    <row r="4079" spans="1:30" x14ac:dyDescent="0.2">
      <c r="A4079" s="89">
        <v>1523</v>
      </c>
      <c r="B4079" s="89" t="s">
        <v>743</v>
      </c>
      <c r="C4079" s="89">
        <v>2020</v>
      </c>
      <c r="D4079" s="89">
        <v>2</v>
      </c>
      <c r="E4079" s="91">
        <v>5</v>
      </c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</row>
    <row r="4080" spans="1:30" x14ac:dyDescent="0.2">
      <c r="A4080" s="89">
        <v>1523</v>
      </c>
      <c r="B4080" s="89" t="s">
        <v>743</v>
      </c>
      <c r="C4080" s="89">
        <v>2020</v>
      </c>
      <c r="D4080" s="89">
        <v>3</v>
      </c>
      <c r="E4080" s="91">
        <v>4</v>
      </c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</row>
    <row r="4081" spans="1:30" x14ac:dyDescent="0.2">
      <c r="A4081" s="89">
        <v>1523</v>
      </c>
      <c r="B4081" s="89" t="s">
        <v>743</v>
      </c>
      <c r="C4081" s="89">
        <v>2020</v>
      </c>
      <c r="D4081" s="89">
        <v>4</v>
      </c>
      <c r="E4081" s="91">
        <v>5</v>
      </c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</row>
    <row r="4082" spans="1:30" x14ac:dyDescent="0.2">
      <c r="A4082" s="89">
        <v>1523</v>
      </c>
      <c r="B4082" s="89" t="s">
        <v>743</v>
      </c>
      <c r="C4082" s="89">
        <v>2020</v>
      </c>
      <c r="D4082" s="89">
        <v>5</v>
      </c>
      <c r="E4082" s="91">
        <v>4</v>
      </c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</row>
    <row r="4083" spans="1:30" x14ac:dyDescent="0.2">
      <c r="A4083" s="89">
        <v>1524</v>
      </c>
      <c r="B4083" s="89" t="s">
        <v>303</v>
      </c>
      <c r="C4083" s="89">
        <v>2019</v>
      </c>
      <c r="D4083" s="89">
        <v>3</v>
      </c>
      <c r="E4083" s="91">
        <v>2182</v>
      </c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</row>
    <row r="4084" spans="1:30" x14ac:dyDescent="0.2">
      <c r="A4084" s="89">
        <v>1524</v>
      </c>
      <c r="B4084" s="89" t="s">
        <v>303</v>
      </c>
      <c r="C4084" s="89">
        <v>2019</v>
      </c>
      <c r="D4084" s="89">
        <v>4</v>
      </c>
      <c r="E4084" s="91">
        <v>3230</v>
      </c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</row>
    <row r="4085" spans="1:30" x14ac:dyDescent="0.2">
      <c r="A4085" s="89">
        <v>1524</v>
      </c>
      <c r="B4085" s="89" t="s">
        <v>303</v>
      </c>
      <c r="C4085" s="89">
        <v>2019</v>
      </c>
      <c r="D4085" s="89">
        <v>5</v>
      </c>
      <c r="E4085" s="91">
        <v>2927</v>
      </c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</row>
    <row r="4086" spans="1:30" x14ac:dyDescent="0.2">
      <c r="A4086" s="89">
        <v>1524</v>
      </c>
      <c r="B4086" s="89" t="s">
        <v>303</v>
      </c>
      <c r="C4086" s="89">
        <v>2019</v>
      </c>
      <c r="D4086" s="89">
        <v>6</v>
      </c>
      <c r="E4086" s="91">
        <v>2247</v>
      </c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</row>
    <row r="4087" spans="1:30" x14ac:dyDescent="0.2">
      <c r="A4087" s="89">
        <v>1524</v>
      </c>
      <c r="B4087" s="89" t="s">
        <v>303</v>
      </c>
      <c r="C4087" s="89">
        <v>2019</v>
      </c>
      <c r="D4087" s="89">
        <v>7</v>
      </c>
      <c r="E4087" s="91">
        <v>1900</v>
      </c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</row>
    <row r="4088" spans="1:30" x14ac:dyDescent="0.2">
      <c r="A4088" s="89">
        <v>1524</v>
      </c>
      <c r="B4088" s="89" t="s">
        <v>303</v>
      </c>
      <c r="C4088" s="89">
        <v>2019</v>
      </c>
      <c r="D4088" s="89">
        <v>8</v>
      </c>
      <c r="E4088" s="91">
        <v>2939</v>
      </c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</row>
    <row r="4089" spans="1:30" x14ac:dyDescent="0.2">
      <c r="A4089" s="89">
        <v>1524</v>
      </c>
      <c r="B4089" s="89" t="s">
        <v>303</v>
      </c>
      <c r="C4089" s="89">
        <v>2019</v>
      </c>
      <c r="D4089" s="89">
        <v>9</v>
      </c>
      <c r="E4089" s="91">
        <v>2356</v>
      </c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</row>
    <row r="4090" spans="1:30" x14ac:dyDescent="0.2">
      <c r="A4090" s="89">
        <v>1524</v>
      </c>
      <c r="B4090" s="89" t="s">
        <v>303</v>
      </c>
      <c r="C4090" s="89">
        <v>2019</v>
      </c>
      <c r="D4090" s="89">
        <v>10</v>
      </c>
      <c r="E4090" s="91">
        <v>1167</v>
      </c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</row>
    <row r="4091" spans="1:30" x14ac:dyDescent="0.2">
      <c r="A4091" s="89">
        <v>1524</v>
      </c>
      <c r="B4091" s="89" t="s">
        <v>303</v>
      </c>
      <c r="C4091" s="89">
        <v>2019</v>
      </c>
      <c r="D4091" s="89">
        <v>11</v>
      </c>
      <c r="E4091" s="91">
        <v>912</v>
      </c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</row>
    <row r="4092" spans="1:30" x14ac:dyDescent="0.2">
      <c r="A4092" s="89">
        <v>1524</v>
      </c>
      <c r="B4092" s="89" t="s">
        <v>303</v>
      </c>
      <c r="C4092" s="89">
        <v>2019</v>
      </c>
      <c r="D4092" s="89">
        <v>12</v>
      </c>
      <c r="E4092" s="91">
        <v>932</v>
      </c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</row>
    <row r="4093" spans="1:30" x14ac:dyDescent="0.2">
      <c r="A4093" s="89">
        <v>1524</v>
      </c>
      <c r="B4093" s="89" t="s">
        <v>303</v>
      </c>
      <c r="C4093" s="89">
        <v>2020</v>
      </c>
      <c r="D4093" s="89">
        <v>1</v>
      </c>
      <c r="E4093" s="91">
        <v>1300</v>
      </c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</row>
    <row r="4094" spans="1:30" x14ac:dyDescent="0.2">
      <c r="A4094" s="89">
        <v>1524</v>
      </c>
      <c r="B4094" s="89" t="s">
        <v>303</v>
      </c>
      <c r="C4094" s="89">
        <v>2020</v>
      </c>
      <c r="D4094" s="89">
        <v>2</v>
      </c>
      <c r="E4094" s="91">
        <v>1328</v>
      </c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</row>
    <row r="4095" spans="1:30" x14ac:dyDescent="0.2">
      <c r="A4095" s="89">
        <v>1524</v>
      </c>
      <c r="B4095" s="89" t="s">
        <v>303</v>
      </c>
      <c r="C4095" s="89">
        <v>2020</v>
      </c>
      <c r="D4095" s="89">
        <v>3</v>
      </c>
      <c r="E4095" s="91">
        <v>926911</v>
      </c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</row>
    <row r="4096" spans="1:30" x14ac:dyDescent="0.2">
      <c r="A4096" s="89">
        <v>1524</v>
      </c>
      <c r="B4096" s="89" t="s">
        <v>303</v>
      </c>
      <c r="C4096" s="89">
        <v>2020</v>
      </c>
      <c r="D4096" s="89">
        <v>4</v>
      </c>
      <c r="E4096" s="91">
        <v>1097892</v>
      </c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</row>
    <row r="4097" spans="1:30" x14ac:dyDescent="0.2">
      <c r="A4097" s="89">
        <v>1524</v>
      </c>
      <c r="B4097" s="89" t="s">
        <v>303</v>
      </c>
      <c r="C4097" s="89">
        <v>2020</v>
      </c>
      <c r="D4097" s="89">
        <v>5</v>
      </c>
      <c r="E4097" s="91">
        <v>2349301</v>
      </c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</row>
    <row r="4098" spans="1:30" x14ac:dyDescent="0.2">
      <c r="A4098" s="89">
        <v>1524</v>
      </c>
      <c r="B4098" s="89" t="s">
        <v>303</v>
      </c>
      <c r="C4098" s="89">
        <v>2020</v>
      </c>
      <c r="D4098" s="89">
        <v>6</v>
      </c>
      <c r="E4098" s="91">
        <v>184336</v>
      </c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</row>
    <row r="4099" spans="1:30" x14ac:dyDescent="0.2">
      <c r="A4099" s="89">
        <v>1525</v>
      </c>
      <c r="B4099" s="89" t="s">
        <v>400</v>
      </c>
      <c r="C4099" s="89">
        <v>2019</v>
      </c>
      <c r="D4099" s="89">
        <v>3</v>
      </c>
      <c r="E4099" s="91">
        <v>7011457</v>
      </c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</row>
    <row r="4100" spans="1:30" x14ac:dyDescent="0.2">
      <c r="A4100" s="89">
        <v>1525</v>
      </c>
      <c r="B4100" s="89" t="s">
        <v>400</v>
      </c>
      <c r="C4100" s="89">
        <v>2019</v>
      </c>
      <c r="D4100" s="89">
        <v>4</v>
      </c>
      <c r="E4100" s="91">
        <v>5339928</v>
      </c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</row>
    <row r="4101" spans="1:30" x14ac:dyDescent="0.2">
      <c r="A4101" s="89">
        <v>1525</v>
      </c>
      <c r="B4101" s="89" t="s">
        <v>400</v>
      </c>
      <c r="C4101" s="89">
        <v>2019</v>
      </c>
      <c r="D4101" s="89">
        <v>5</v>
      </c>
      <c r="E4101" s="91">
        <v>6310879</v>
      </c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</row>
    <row r="4102" spans="1:30" x14ac:dyDescent="0.2">
      <c r="A4102" s="89">
        <v>1525</v>
      </c>
      <c r="B4102" s="89" t="s">
        <v>400</v>
      </c>
      <c r="C4102" s="89">
        <v>2019</v>
      </c>
      <c r="D4102" s="89">
        <v>6</v>
      </c>
      <c r="E4102" s="91">
        <v>4949205</v>
      </c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</row>
    <row r="4103" spans="1:30" x14ac:dyDescent="0.2">
      <c r="A4103" s="89">
        <v>1525</v>
      </c>
      <c r="B4103" s="89" t="s">
        <v>400</v>
      </c>
      <c r="C4103" s="89">
        <v>2019</v>
      </c>
      <c r="D4103" s="89">
        <v>7</v>
      </c>
      <c r="E4103" s="91">
        <v>5893744</v>
      </c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</row>
    <row r="4104" spans="1:30" x14ac:dyDescent="0.2">
      <c r="A4104" s="89">
        <v>1525</v>
      </c>
      <c r="B4104" s="89" t="s">
        <v>400</v>
      </c>
      <c r="C4104" s="89">
        <v>2019</v>
      </c>
      <c r="D4104" s="89">
        <v>8</v>
      </c>
      <c r="E4104" s="91">
        <v>6266293</v>
      </c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</row>
    <row r="4105" spans="1:30" x14ac:dyDescent="0.2">
      <c r="A4105" s="89">
        <v>1525</v>
      </c>
      <c r="B4105" s="89" t="s">
        <v>400</v>
      </c>
      <c r="C4105" s="89">
        <v>2019</v>
      </c>
      <c r="D4105" s="89">
        <v>9</v>
      </c>
      <c r="E4105" s="91">
        <v>5296311</v>
      </c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</row>
    <row r="4106" spans="1:30" x14ac:dyDescent="0.2">
      <c r="A4106" s="89">
        <v>1525</v>
      </c>
      <c r="B4106" s="89" t="s">
        <v>400</v>
      </c>
      <c r="C4106" s="89">
        <v>2019</v>
      </c>
      <c r="D4106" s="89">
        <v>10</v>
      </c>
      <c r="E4106" s="91">
        <v>5452488</v>
      </c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</row>
    <row r="4107" spans="1:30" x14ac:dyDescent="0.2">
      <c r="A4107" s="89">
        <v>1525</v>
      </c>
      <c r="B4107" s="89" t="s">
        <v>400</v>
      </c>
      <c r="C4107" s="89">
        <v>2019</v>
      </c>
      <c r="D4107" s="89">
        <v>11</v>
      </c>
      <c r="E4107" s="91">
        <v>6389590</v>
      </c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</row>
    <row r="4108" spans="1:30" x14ac:dyDescent="0.2">
      <c r="A4108" s="89">
        <v>1525</v>
      </c>
      <c r="B4108" s="89" t="s">
        <v>400</v>
      </c>
      <c r="C4108" s="89">
        <v>2019</v>
      </c>
      <c r="D4108" s="89">
        <v>12</v>
      </c>
      <c r="E4108" s="91">
        <v>3892278</v>
      </c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</row>
    <row r="4109" spans="1:30" x14ac:dyDescent="0.2">
      <c r="A4109" s="89">
        <v>1525</v>
      </c>
      <c r="B4109" s="89" t="s">
        <v>400</v>
      </c>
      <c r="C4109" s="89">
        <v>2020</v>
      </c>
      <c r="D4109" s="89">
        <v>1</v>
      </c>
      <c r="E4109" s="91">
        <v>4638388</v>
      </c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</row>
    <row r="4110" spans="1:30" x14ac:dyDescent="0.2">
      <c r="A4110" s="89">
        <v>1525</v>
      </c>
      <c r="B4110" s="89" t="s">
        <v>400</v>
      </c>
      <c r="C4110" s="89">
        <v>2020</v>
      </c>
      <c r="D4110" s="89">
        <v>2</v>
      </c>
      <c r="E4110" s="91">
        <v>4835489</v>
      </c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</row>
    <row r="4111" spans="1:30" x14ac:dyDescent="0.2">
      <c r="A4111" s="89">
        <v>1525</v>
      </c>
      <c r="B4111" s="89" t="s">
        <v>400</v>
      </c>
      <c r="C4111" s="89">
        <v>2020</v>
      </c>
      <c r="D4111" s="89">
        <v>3</v>
      </c>
      <c r="E4111" s="91">
        <v>5959702</v>
      </c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</row>
    <row r="4112" spans="1:30" x14ac:dyDescent="0.2">
      <c r="A4112" s="89">
        <v>1525</v>
      </c>
      <c r="B4112" s="89" t="s">
        <v>400</v>
      </c>
      <c r="C4112" s="89">
        <v>2020</v>
      </c>
      <c r="D4112" s="89">
        <v>4</v>
      </c>
      <c r="E4112" s="91">
        <v>10835400</v>
      </c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</row>
    <row r="4113" spans="1:30" x14ac:dyDescent="0.2">
      <c r="A4113" s="89">
        <v>1525</v>
      </c>
      <c r="B4113" s="89" t="s">
        <v>400</v>
      </c>
      <c r="C4113" s="89">
        <v>2020</v>
      </c>
      <c r="D4113" s="89">
        <v>5</v>
      </c>
      <c r="E4113" s="91">
        <v>9698330</v>
      </c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</row>
    <row r="4114" spans="1:30" x14ac:dyDescent="0.2">
      <c r="A4114" s="89">
        <v>1525</v>
      </c>
      <c r="B4114" s="89" t="s">
        <v>400</v>
      </c>
      <c r="C4114" s="89">
        <v>2020</v>
      </c>
      <c r="D4114" s="89">
        <v>6</v>
      </c>
      <c r="E4114" s="91">
        <v>360742</v>
      </c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</row>
    <row r="4115" spans="1:30" x14ac:dyDescent="0.2">
      <c r="A4115" s="89">
        <v>1526</v>
      </c>
      <c r="B4115" s="89" t="s">
        <v>119</v>
      </c>
      <c r="C4115" s="89">
        <v>2019</v>
      </c>
      <c r="D4115" s="89">
        <v>7</v>
      </c>
      <c r="E4115" s="91">
        <v>1</v>
      </c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</row>
    <row r="4116" spans="1:30" x14ac:dyDescent="0.2">
      <c r="A4116" s="89">
        <v>1526</v>
      </c>
      <c r="B4116" s="89" t="s">
        <v>119</v>
      </c>
      <c r="C4116" s="89">
        <v>2019</v>
      </c>
      <c r="D4116" s="89">
        <v>8</v>
      </c>
      <c r="E4116" s="91">
        <v>1</v>
      </c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</row>
    <row r="4117" spans="1:30" x14ac:dyDescent="0.2">
      <c r="A4117" s="89">
        <v>1526</v>
      </c>
      <c r="B4117" s="89" t="s">
        <v>119</v>
      </c>
      <c r="C4117" s="89">
        <v>2019</v>
      </c>
      <c r="D4117" s="89">
        <v>9</v>
      </c>
      <c r="E4117" s="91">
        <v>1</v>
      </c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</row>
    <row r="4118" spans="1:30" x14ac:dyDescent="0.2">
      <c r="A4118" s="89">
        <v>1526</v>
      </c>
      <c r="B4118" s="89" t="s">
        <v>119</v>
      </c>
      <c r="C4118" s="89">
        <v>2019</v>
      </c>
      <c r="D4118" s="89">
        <v>11</v>
      </c>
      <c r="E4118" s="91">
        <v>3</v>
      </c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</row>
    <row r="4119" spans="1:30" x14ac:dyDescent="0.2">
      <c r="A4119" s="89">
        <v>1526</v>
      </c>
      <c r="B4119" s="89" t="s">
        <v>119</v>
      </c>
      <c r="C4119" s="89">
        <v>2019</v>
      </c>
      <c r="D4119" s="89">
        <v>12</v>
      </c>
      <c r="E4119" s="91">
        <v>1</v>
      </c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</row>
    <row r="4120" spans="1:30" x14ac:dyDescent="0.2">
      <c r="A4120" s="89">
        <v>1527</v>
      </c>
      <c r="B4120" s="89" t="s">
        <v>123</v>
      </c>
      <c r="C4120" s="89">
        <v>2019</v>
      </c>
      <c r="D4120" s="89">
        <v>3</v>
      </c>
      <c r="E4120" s="91">
        <v>231130</v>
      </c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</row>
    <row r="4121" spans="1:30" x14ac:dyDescent="0.2">
      <c r="A4121" s="89">
        <v>1527</v>
      </c>
      <c r="B4121" s="89" t="s">
        <v>123</v>
      </c>
      <c r="C4121" s="89">
        <v>2019</v>
      </c>
      <c r="D4121" s="89">
        <v>4</v>
      </c>
      <c r="E4121" s="91">
        <v>255432</v>
      </c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</row>
    <row r="4122" spans="1:30" x14ac:dyDescent="0.2">
      <c r="A4122" s="89">
        <v>1527</v>
      </c>
      <c r="B4122" s="89" t="s">
        <v>123</v>
      </c>
      <c r="C4122" s="89">
        <v>2019</v>
      </c>
      <c r="D4122" s="89">
        <v>5</v>
      </c>
      <c r="E4122" s="91">
        <v>306343</v>
      </c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</row>
    <row r="4123" spans="1:30" x14ac:dyDescent="0.2">
      <c r="A4123" s="89">
        <v>1527</v>
      </c>
      <c r="B4123" s="89" t="s">
        <v>123</v>
      </c>
      <c r="C4123" s="89">
        <v>2019</v>
      </c>
      <c r="D4123" s="89">
        <v>6</v>
      </c>
      <c r="E4123" s="91">
        <v>270537</v>
      </c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</row>
    <row r="4124" spans="1:30" x14ac:dyDescent="0.2">
      <c r="A4124" s="89">
        <v>1527</v>
      </c>
      <c r="B4124" s="89" t="s">
        <v>123</v>
      </c>
      <c r="C4124" s="89">
        <v>2019</v>
      </c>
      <c r="D4124" s="89">
        <v>7</v>
      </c>
      <c r="E4124" s="91">
        <v>289753</v>
      </c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</row>
    <row r="4125" spans="1:30" x14ac:dyDescent="0.2">
      <c r="A4125" s="89">
        <v>1527</v>
      </c>
      <c r="B4125" s="89" t="s">
        <v>123</v>
      </c>
      <c r="C4125" s="89">
        <v>2019</v>
      </c>
      <c r="D4125" s="89">
        <v>8</v>
      </c>
      <c r="E4125" s="91">
        <v>323152</v>
      </c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</row>
    <row r="4126" spans="1:30" x14ac:dyDescent="0.2">
      <c r="A4126" s="89">
        <v>1527</v>
      </c>
      <c r="B4126" s="89" t="s">
        <v>123</v>
      </c>
      <c r="C4126" s="89">
        <v>2019</v>
      </c>
      <c r="D4126" s="89">
        <v>9</v>
      </c>
      <c r="E4126" s="91">
        <v>344032</v>
      </c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</row>
    <row r="4127" spans="1:30" x14ac:dyDescent="0.2">
      <c r="A4127" s="89">
        <v>1527</v>
      </c>
      <c r="B4127" s="89" t="s">
        <v>123</v>
      </c>
      <c r="C4127" s="89">
        <v>2019</v>
      </c>
      <c r="D4127" s="89">
        <v>10</v>
      </c>
      <c r="E4127" s="91">
        <v>386339</v>
      </c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</row>
    <row r="4128" spans="1:30" x14ac:dyDescent="0.2">
      <c r="A4128" s="89">
        <v>1527</v>
      </c>
      <c r="B4128" s="89" t="s">
        <v>123</v>
      </c>
      <c r="C4128" s="89">
        <v>2019</v>
      </c>
      <c r="D4128" s="89">
        <v>11</v>
      </c>
      <c r="E4128" s="91">
        <v>368183</v>
      </c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</row>
    <row r="4129" spans="1:30" x14ac:dyDescent="0.2">
      <c r="A4129" s="89">
        <v>1527</v>
      </c>
      <c r="B4129" s="89" t="s">
        <v>123</v>
      </c>
      <c r="C4129" s="89">
        <v>2019</v>
      </c>
      <c r="D4129" s="89">
        <v>12</v>
      </c>
      <c r="E4129" s="91">
        <v>424523</v>
      </c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</row>
    <row r="4130" spans="1:30" x14ac:dyDescent="0.2">
      <c r="A4130" s="89">
        <v>1527</v>
      </c>
      <c r="B4130" s="89" t="s">
        <v>123</v>
      </c>
      <c r="C4130" s="89">
        <v>2020</v>
      </c>
      <c r="D4130" s="89">
        <v>1</v>
      </c>
      <c r="E4130" s="91">
        <v>363584</v>
      </c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</row>
    <row r="4131" spans="1:30" x14ac:dyDescent="0.2">
      <c r="A4131" s="89">
        <v>1527</v>
      </c>
      <c r="B4131" s="89" t="s">
        <v>123</v>
      </c>
      <c r="C4131" s="89">
        <v>2020</v>
      </c>
      <c r="D4131" s="89">
        <v>2</v>
      </c>
      <c r="E4131" s="91">
        <v>383714</v>
      </c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</row>
    <row r="4132" spans="1:30" x14ac:dyDescent="0.2">
      <c r="A4132" s="89">
        <v>1527</v>
      </c>
      <c r="B4132" s="89" t="s">
        <v>123</v>
      </c>
      <c r="C4132" s="89">
        <v>2020</v>
      </c>
      <c r="D4132" s="89">
        <v>3</v>
      </c>
      <c r="E4132" s="91">
        <v>620240</v>
      </c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</row>
    <row r="4133" spans="1:30" x14ac:dyDescent="0.2">
      <c r="A4133" s="89">
        <v>1527</v>
      </c>
      <c r="B4133" s="89" t="s">
        <v>123</v>
      </c>
      <c r="C4133" s="89">
        <v>2020</v>
      </c>
      <c r="D4133" s="89">
        <v>4</v>
      </c>
      <c r="E4133" s="91">
        <v>556491</v>
      </c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</row>
    <row r="4134" spans="1:30" x14ac:dyDescent="0.2">
      <c r="A4134" s="89">
        <v>1527</v>
      </c>
      <c r="B4134" s="89" t="s">
        <v>123</v>
      </c>
      <c r="C4134" s="89">
        <v>2020</v>
      </c>
      <c r="D4134" s="89">
        <v>5</v>
      </c>
      <c r="E4134" s="91">
        <v>470760</v>
      </c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</row>
    <row r="4135" spans="1:30" x14ac:dyDescent="0.2">
      <c r="A4135" s="89">
        <v>1527</v>
      </c>
      <c r="B4135" s="89" t="s">
        <v>123</v>
      </c>
      <c r="C4135" s="89">
        <v>2020</v>
      </c>
      <c r="D4135" s="89">
        <v>6</v>
      </c>
      <c r="E4135" s="91">
        <v>27280</v>
      </c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</row>
    <row r="4136" spans="1:30" x14ac:dyDescent="0.2">
      <c r="A4136" s="89">
        <v>1528</v>
      </c>
      <c r="B4136" s="89" t="s">
        <v>598</v>
      </c>
      <c r="C4136" s="89">
        <v>2019</v>
      </c>
      <c r="D4136" s="89">
        <v>3</v>
      </c>
      <c r="E4136" s="91">
        <v>1198775</v>
      </c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</row>
    <row r="4137" spans="1:30" x14ac:dyDescent="0.2">
      <c r="A4137" s="89">
        <v>1528</v>
      </c>
      <c r="B4137" s="89" t="s">
        <v>598</v>
      </c>
      <c r="C4137" s="89">
        <v>2019</v>
      </c>
      <c r="D4137" s="89">
        <v>4</v>
      </c>
      <c r="E4137" s="91">
        <v>1185153</v>
      </c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</row>
    <row r="4138" spans="1:30" x14ac:dyDescent="0.2">
      <c r="A4138" s="89">
        <v>1528</v>
      </c>
      <c r="B4138" s="89" t="s">
        <v>598</v>
      </c>
      <c r="C4138" s="89">
        <v>2019</v>
      </c>
      <c r="D4138" s="89">
        <v>5</v>
      </c>
      <c r="E4138" s="91">
        <v>1467758</v>
      </c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</row>
    <row r="4139" spans="1:30" x14ac:dyDescent="0.2">
      <c r="A4139" s="89">
        <v>1528</v>
      </c>
      <c r="B4139" s="89" t="s">
        <v>598</v>
      </c>
      <c r="C4139" s="89">
        <v>2019</v>
      </c>
      <c r="D4139" s="89">
        <v>6</v>
      </c>
      <c r="E4139" s="91">
        <v>1121943</v>
      </c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</row>
    <row r="4140" spans="1:30" x14ac:dyDescent="0.2">
      <c r="A4140" s="89">
        <v>1528</v>
      </c>
      <c r="B4140" s="89" t="s">
        <v>598</v>
      </c>
      <c r="C4140" s="89">
        <v>2019</v>
      </c>
      <c r="D4140" s="89">
        <v>7</v>
      </c>
      <c r="E4140" s="91">
        <v>1177642</v>
      </c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</row>
    <row r="4141" spans="1:30" x14ac:dyDescent="0.2">
      <c r="A4141" s="89">
        <v>1528</v>
      </c>
      <c r="B4141" s="89" t="s">
        <v>598</v>
      </c>
      <c r="C4141" s="89">
        <v>2019</v>
      </c>
      <c r="D4141" s="89">
        <v>8</v>
      </c>
      <c r="E4141" s="91">
        <v>1134726</v>
      </c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</row>
    <row r="4142" spans="1:30" x14ac:dyDescent="0.2">
      <c r="A4142" s="89">
        <v>1528</v>
      </c>
      <c r="B4142" s="89" t="s">
        <v>598</v>
      </c>
      <c r="C4142" s="89">
        <v>2019</v>
      </c>
      <c r="D4142" s="89">
        <v>9</v>
      </c>
      <c r="E4142" s="91">
        <v>1030620</v>
      </c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</row>
    <row r="4143" spans="1:30" x14ac:dyDescent="0.2">
      <c r="A4143" s="89">
        <v>1528</v>
      </c>
      <c r="B4143" s="89" t="s">
        <v>598</v>
      </c>
      <c r="C4143" s="89">
        <v>2019</v>
      </c>
      <c r="D4143" s="89">
        <v>10</v>
      </c>
      <c r="E4143" s="91">
        <v>1068971</v>
      </c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</row>
    <row r="4144" spans="1:30" x14ac:dyDescent="0.2">
      <c r="A4144" s="89">
        <v>1528</v>
      </c>
      <c r="B4144" s="89" t="s">
        <v>598</v>
      </c>
      <c r="C4144" s="89">
        <v>2019</v>
      </c>
      <c r="D4144" s="89">
        <v>11</v>
      </c>
      <c r="E4144" s="91">
        <v>987196</v>
      </c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</row>
    <row r="4145" spans="1:30" x14ac:dyDescent="0.2">
      <c r="A4145" s="89">
        <v>1528</v>
      </c>
      <c r="B4145" s="89" t="s">
        <v>598</v>
      </c>
      <c r="C4145" s="89">
        <v>2019</v>
      </c>
      <c r="D4145" s="89">
        <v>12</v>
      </c>
      <c r="E4145" s="91">
        <v>930208</v>
      </c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</row>
    <row r="4146" spans="1:30" x14ac:dyDescent="0.2">
      <c r="A4146" s="89">
        <v>1528</v>
      </c>
      <c r="B4146" s="89" t="s">
        <v>598</v>
      </c>
      <c r="C4146" s="89">
        <v>2020</v>
      </c>
      <c r="D4146" s="89">
        <v>1</v>
      </c>
      <c r="E4146" s="91">
        <v>1188026</v>
      </c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</row>
    <row r="4147" spans="1:30" x14ac:dyDescent="0.2">
      <c r="A4147" s="89">
        <v>1528</v>
      </c>
      <c r="B4147" s="89" t="s">
        <v>598</v>
      </c>
      <c r="C4147" s="89">
        <v>2020</v>
      </c>
      <c r="D4147" s="89">
        <v>2</v>
      </c>
      <c r="E4147" s="91">
        <v>1231388</v>
      </c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</row>
    <row r="4148" spans="1:30" x14ac:dyDescent="0.2">
      <c r="A4148" s="89">
        <v>1528</v>
      </c>
      <c r="B4148" s="89" t="s">
        <v>598</v>
      </c>
      <c r="C4148" s="89">
        <v>2020</v>
      </c>
      <c r="D4148" s="89">
        <v>3</v>
      </c>
      <c r="E4148" s="91">
        <v>1146737</v>
      </c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</row>
    <row r="4149" spans="1:30" x14ac:dyDescent="0.2">
      <c r="A4149" s="89">
        <v>1528</v>
      </c>
      <c r="B4149" s="89" t="s">
        <v>598</v>
      </c>
      <c r="C4149" s="89">
        <v>2020</v>
      </c>
      <c r="D4149" s="89">
        <v>4</v>
      </c>
      <c r="E4149" s="91">
        <v>1800529</v>
      </c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</row>
    <row r="4150" spans="1:30" x14ac:dyDescent="0.2">
      <c r="A4150" s="89">
        <v>1528</v>
      </c>
      <c r="B4150" s="89" t="s">
        <v>598</v>
      </c>
      <c r="C4150" s="89">
        <v>2020</v>
      </c>
      <c r="D4150" s="89">
        <v>5</v>
      </c>
      <c r="E4150" s="91">
        <v>2132829</v>
      </c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</row>
    <row r="4151" spans="1:30" x14ac:dyDescent="0.2">
      <c r="A4151" s="89">
        <v>1528</v>
      </c>
      <c r="B4151" s="89" t="s">
        <v>598</v>
      </c>
      <c r="C4151" s="89">
        <v>2020</v>
      </c>
      <c r="D4151" s="89">
        <v>6</v>
      </c>
      <c r="E4151" s="91">
        <v>66542</v>
      </c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</row>
    <row r="4152" spans="1:30" x14ac:dyDescent="0.2">
      <c r="A4152" s="89">
        <v>1529</v>
      </c>
      <c r="B4152" s="89" t="s">
        <v>496</v>
      </c>
      <c r="C4152" s="89">
        <v>2019</v>
      </c>
      <c r="D4152" s="89">
        <v>3</v>
      </c>
      <c r="E4152" s="91">
        <v>626937</v>
      </c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</row>
    <row r="4153" spans="1:30" x14ac:dyDescent="0.2">
      <c r="A4153" s="89">
        <v>1529</v>
      </c>
      <c r="B4153" s="89" t="s">
        <v>496</v>
      </c>
      <c r="C4153" s="89">
        <v>2019</v>
      </c>
      <c r="D4153" s="89">
        <v>4</v>
      </c>
      <c r="E4153" s="91">
        <v>684462</v>
      </c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</row>
    <row r="4154" spans="1:30" x14ac:dyDescent="0.2">
      <c r="A4154" s="89">
        <v>1529</v>
      </c>
      <c r="B4154" s="89" t="s">
        <v>496</v>
      </c>
      <c r="C4154" s="89">
        <v>2019</v>
      </c>
      <c r="D4154" s="89">
        <v>5</v>
      </c>
      <c r="E4154" s="91">
        <v>688847</v>
      </c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</row>
    <row r="4155" spans="1:30" x14ac:dyDescent="0.2">
      <c r="A4155" s="89">
        <v>1529</v>
      </c>
      <c r="B4155" s="89" t="s">
        <v>496</v>
      </c>
      <c r="C4155" s="89">
        <v>2019</v>
      </c>
      <c r="D4155" s="89">
        <v>6</v>
      </c>
      <c r="E4155" s="91">
        <v>1016872</v>
      </c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</row>
    <row r="4156" spans="1:30" x14ac:dyDescent="0.2">
      <c r="A4156" s="89">
        <v>1529</v>
      </c>
      <c r="B4156" s="89" t="s">
        <v>496</v>
      </c>
      <c r="C4156" s="89">
        <v>2019</v>
      </c>
      <c r="D4156" s="89">
        <v>7</v>
      </c>
      <c r="E4156" s="91">
        <v>586787</v>
      </c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</row>
    <row r="4157" spans="1:30" x14ac:dyDescent="0.2">
      <c r="A4157" s="89">
        <v>1529</v>
      </c>
      <c r="B4157" s="89" t="s">
        <v>496</v>
      </c>
      <c r="C4157" s="89">
        <v>2019</v>
      </c>
      <c r="D4157" s="89">
        <v>8</v>
      </c>
      <c r="E4157" s="91">
        <v>389988</v>
      </c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</row>
    <row r="4158" spans="1:30" x14ac:dyDescent="0.2">
      <c r="A4158" s="89">
        <v>1529</v>
      </c>
      <c r="B4158" s="89" t="s">
        <v>496</v>
      </c>
      <c r="C4158" s="89">
        <v>2019</v>
      </c>
      <c r="D4158" s="89">
        <v>9</v>
      </c>
      <c r="E4158" s="91">
        <v>443401</v>
      </c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</row>
    <row r="4159" spans="1:30" x14ac:dyDescent="0.2">
      <c r="A4159" s="89">
        <v>1529</v>
      </c>
      <c r="B4159" s="89" t="s">
        <v>496</v>
      </c>
      <c r="C4159" s="89">
        <v>2019</v>
      </c>
      <c r="D4159" s="89">
        <v>10</v>
      </c>
      <c r="E4159" s="91">
        <v>504093</v>
      </c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</row>
    <row r="4160" spans="1:30" x14ac:dyDescent="0.2">
      <c r="A4160" s="89">
        <v>1529</v>
      </c>
      <c r="B4160" s="89" t="s">
        <v>496</v>
      </c>
      <c r="C4160" s="89">
        <v>2019</v>
      </c>
      <c r="D4160" s="89">
        <v>11</v>
      </c>
      <c r="E4160" s="91">
        <v>438225</v>
      </c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</row>
    <row r="4161" spans="1:30" x14ac:dyDescent="0.2">
      <c r="A4161" s="89">
        <v>1529</v>
      </c>
      <c r="B4161" s="89" t="s">
        <v>496</v>
      </c>
      <c r="C4161" s="89">
        <v>2019</v>
      </c>
      <c r="D4161" s="89">
        <v>12</v>
      </c>
      <c r="E4161" s="91">
        <v>308672</v>
      </c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</row>
    <row r="4162" spans="1:30" x14ac:dyDescent="0.2">
      <c r="A4162" s="89">
        <v>1529</v>
      </c>
      <c r="B4162" s="89" t="s">
        <v>496</v>
      </c>
      <c r="C4162" s="89">
        <v>2020</v>
      </c>
      <c r="D4162" s="89">
        <v>1</v>
      </c>
      <c r="E4162" s="91">
        <v>708063</v>
      </c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</row>
    <row r="4163" spans="1:30" x14ac:dyDescent="0.2">
      <c r="A4163" s="89">
        <v>1529</v>
      </c>
      <c r="B4163" s="89" t="s">
        <v>496</v>
      </c>
      <c r="C4163" s="89">
        <v>2020</v>
      </c>
      <c r="D4163" s="89">
        <v>2</v>
      </c>
      <c r="E4163" s="91">
        <v>402658</v>
      </c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</row>
    <row r="4164" spans="1:30" x14ac:dyDescent="0.2">
      <c r="A4164" s="89">
        <v>1529</v>
      </c>
      <c r="B4164" s="89" t="s">
        <v>496</v>
      </c>
      <c r="C4164" s="89">
        <v>2020</v>
      </c>
      <c r="D4164" s="89">
        <v>3</v>
      </c>
      <c r="E4164" s="91">
        <v>657771</v>
      </c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</row>
    <row r="4165" spans="1:30" x14ac:dyDescent="0.2">
      <c r="A4165" s="89">
        <v>1529</v>
      </c>
      <c r="B4165" s="89" t="s">
        <v>496</v>
      </c>
      <c r="C4165" s="89">
        <v>2020</v>
      </c>
      <c r="D4165" s="89">
        <v>4</v>
      </c>
      <c r="E4165" s="91">
        <v>912943</v>
      </c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</row>
    <row r="4166" spans="1:30" x14ac:dyDescent="0.2">
      <c r="A4166" s="89">
        <v>1529</v>
      </c>
      <c r="B4166" s="89" t="s">
        <v>496</v>
      </c>
      <c r="C4166" s="89">
        <v>2020</v>
      </c>
      <c r="D4166" s="89">
        <v>5</v>
      </c>
      <c r="E4166" s="91">
        <v>497824</v>
      </c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</row>
    <row r="4167" spans="1:30" x14ac:dyDescent="0.2">
      <c r="A4167" s="89">
        <v>1529</v>
      </c>
      <c r="B4167" s="89" t="s">
        <v>496</v>
      </c>
      <c r="C4167" s="89">
        <v>2020</v>
      </c>
      <c r="D4167" s="89">
        <v>6</v>
      </c>
      <c r="E4167" s="91">
        <v>23735</v>
      </c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</row>
    <row r="4168" spans="1:30" x14ac:dyDescent="0.2">
      <c r="A4168" s="89">
        <v>1530</v>
      </c>
      <c r="B4168" s="89" t="s">
        <v>744</v>
      </c>
      <c r="C4168" s="89">
        <v>2019</v>
      </c>
      <c r="D4168" s="89">
        <v>3</v>
      </c>
      <c r="E4168" s="91">
        <v>13160</v>
      </c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</row>
    <row r="4169" spans="1:30" x14ac:dyDescent="0.2">
      <c r="A4169" s="89">
        <v>1530</v>
      </c>
      <c r="B4169" s="89" t="s">
        <v>744</v>
      </c>
      <c r="C4169" s="89">
        <v>2019</v>
      </c>
      <c r="D4169" s="89">
        <v>4</v>
      </c>
      <c r="E4169" s="91">
        <v>11512</v>
      </c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</row>
    <row r="4170" spans="1:30" x14ac:dyDescent="0.2">
      <c r="A4170" s="89">
        <v>1530</v>
      </c>
      <c r="B4170" s="89" t="s">
        <v>744</v>
      </c>
      <c r="C4170" s="89">
        <v>2019</v>
      </c>
      <c r="D4170" s="89">
        <v>5</v>
      </c>
      <c r="E4170" s="91">
        <v>13875</v>
      </c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</row>
    <row r="4171" spans="1:30" x14ac:dyDescent="0.2">
      <c r="A4171" s="89">
        <v>1530</v>
      </c>
      <c r="B4171" s="89" t="s">
        <v>744</v>
      </c>
      <c r="C4171" s="89">
        <v>2019</v>
      </c>
      <c r="D4171" s="89">
        <v>6</v>
      </c>
      <c r="E4171" s="91">
        <v>19500</v>
      </c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</row>
    <row r="4172" spans="1:30" x14ac:dyDescent="0.2">
      <c r="A4172" s="89">
        <v>1530</v>
      </c>
      <c r="B4172" s="89" t="s">
        <v>744</v>
      </c>
      <c r="C4172" s="89">
        <v>2019</v>
      </c>
      <c r="D4172" s="89">
        <v>7</v>
      </c>
      <c r="E4172" s="91">
        <v>14772</v>
      </c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</row>
    <row r="4173" spans="1:30" x14ac:dyDescent="0.2">
      <c r="A4173" s="89">
        <v>1530</v>
      </c>
      <c r="B4173" s="89" t="s">
        <v>744</v>
      </c>
      <c r="C4173" s="89">
        <v>2019</v>
      </c>
      <c r="D4173" s="89">
        <v>8</v>
      </c>
      <c r="E4173" s="91">
        <v>39784</v>
      </c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</row>
    <row r="4174" spans="1:30" x14ac:dyDescent="0.2">
      <c r="A4174" s="89">
        <v>1530</v>
      </c>
      <c r="B4174" s="89" t="s">
        <v>744</v>
      </c>
      <c r="C4174" s="89">
        <v>2019</v>
      </c>
      <c r="D4174" s="89">
        <v>9</v>
      </c>
      <c r="E4174" s="91">
        <v>22408</v>
      </c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</row>
    <row r="4175" spans="1:30" x14ac:dyDescent="0.2">
      <c r="A4175" s="89">
        <v>1530</v>
      </c>
      <c r="B4175" s="89" t="s">
        <v>744</v>
      </c>
      <c r="C4175" s="89">
        <v>2019</v>
      </c>
      <c r="D4175" s="89">
        <v>10</v>
      </c>
      <c r="E4175" s="91">
        <v>20130</v>
      </c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</row>
    <row r="4176" spans="1:30" x14ac:dyDescent="0.2">
      <c r="A4176" s="89">
        <v>1530</v>
      </c>
      <c r="B4176" s="89" t="s">
        <v>744</v>
      </c>
      <c r="C4176" s="89">
        <v>2019</v>
      </c>
      <c r="D4176" s="89">
        <v>11</v>
      </c>
      <c r="E4176" s="91">
        <v>40981</v>
      </c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</row>
    <row r="4177" spans="1:30" x14ac:dyDescent="0.2">
      <c r="A4177" s="89">
        <v>1530</v>
      </c>
      <c r="B4177" s="89" t="s">
        <v>744</v>
      </c>
      <c r="C4177" s="89">
        <v>2019</v>
      </c>
      <c r="D4177" s="89">
        <v>12</v>
      </c>
      <c r="E4177" s="91">
        <v>32363</v>
      </c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</row>
    <row r="4178" spans="1:30" x14ac:dyDescent="0.2">
      <c r="A4178" s="89">
        <v>1530</v>
      </c>
      <c r="B4178" s="89" t="s">
        <v>744</v>
      </c>
      <c r="C4178" s="89">
        <v>2020</v>
      </c>
      <c r="D4178" s="89">
        <v>1</v>
      </c>
      <c r="E4178" s="91">
        <v>25484</v>
      </c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</row>
    <row r="4179" spans="1:30" x14ac:dyDescent="0.2">
      <c r="A4179" s="89">
        <v>1530</v>
      </c>
      <c r="B4179" s="89" t="s">
        <v>744</v>
      </c>
      <c r="C4179" s="89">
        <v>2020</v>
      </c>
      <c r="D4179" s="89">
        <v>2</v>
      </c>
      <c r="E4179" s="91">
        <v>14948</v>
      </c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</row>
    <row r="4180" spans="1:30" x14ac:dyDescent="0.2">
      <c r="A4180" s="89">
        <v>1530</v>
      </c>
      <c r="B4180" s="89" t="s">
        <v>744</v>
      </c>
      <c r="C4180" s="89">
        <v>2020</v>
      </c>
      <c r="D4180" s="89">
        <v>3</v>
      </c>
      <c r="E4180" s="91">
        <v>4514</v>
      </c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</row>
    <row r="4181" spans="1:30" x14ac:dyDescent="0.2">
      <c r="A4181" s="89">
        <v>1530</v>
      </c>
      <c r="B4181" s="89" t="s">
        <v>744</v>
      </c>
      <c r="C4181" s="89">
        <v>2020</v>
      </c>
      <c r="D4181" s="89">
        <v>4</v>
      </c>
      <c r="E4181" s="91">
        <v>61</v>
      </c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</row>
    <row r="4182" spans="1:30" x14ac:dyDescent="0.2">
      <c r="A4182" s="89">
        <v>1530</v>
      </c>
      <c r="B4182" s="89" t="s">
        <v>744</v>
      </c>
      <c r="C4182" s="89">
        <v>2020</v>
      </c>
      <c r="D4182" s="89">
        <v>5</v>
      </c>
      <c r="E4182" s="91">
        <v>10</v>
      </c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</row>
    <row r="4183" spans="1:30" x14ac:dyDescent="0.2">
      <c r="A4183" s="89">
        <v>1531</v>
      </c>
      <c r="B4183" s="89" t="s">
        <v>745</v>
      </c>
      <c r="C4183" s="89">
        <v>2019</v>
      </c>
      <c r="D4183" s="89">
        <v>3</v>
      </c>
      <c r="E4183" s="91">
        <v>61633</v>
      </c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</row>
    <row r="4184" spans="1:30" x14ac:dyDescent="0.2">
      <c r="A4184" s="89">
        <v>1531</v>
      </c>
      <c r="B4184" s="89" t="s">
        <v>745</v>
      </c>
      <c r="C4184" s="89">
        <v>2019</v>
      </c>
      <c r="D4184" s="89">
        <v>4</v>
      </c>
      <c r="E4184" s="91">
        <v>81344</v>
      </c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</row>
    <row r="4185" spans="1:30" x14ac:dyDescent="0.2">
      <c r="A4185" s="89">
        <v>1531</v>
      </c>
      <c r="B4185" s="89" t="s">
        <v>745</v>
      </c>
      <c r="C4185" s="89">
        <v>2019</v>
      </c>
      <c r="D4185" s="89">
        <v>5</v>
      </c>
      <c r="E4185" s="91">
        <v>78822</v>
      </c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</row>
    <row r="4186" spans="1:30" x14ac:dyDescent="0.2">
      <c r="A4186" s="89">
        <v>1531</v>
      </c>
      <c r="B4186" s="89" t="s">
        <v>745</v>
      </c>
      <c r="C4186" s="89">
        <v>2019</v>
      </c>
      <c r="D4186" s="89">
        <v>6</v>
      </c>
      <c r="E4186" s="91">
        <v>71469</v>
      </c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</row>
    <row r="4187" spans="1:30" x14ac:dyDescent="0.2">
      <c r="A4187" s="89">
        <v>1531</v>
      </c>
      <c r="B4187" s="89" t="s">
        <v>745</v>
      </c>
      <c r="C4187" s="89">
        <v>2019</v>
      </c>
      <c r="D4187" s="89">
        <v>7</v>
      </c>
      <c r="E4187" s="91">
        <v>78639</v>
      </c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</row>
    <row r="4188" spans="1:30" x14ac:dyDescent="0.2">
      <c r="A4188" s="89">
        <v>1531</v>
      </c>
      <c r="B4188" s="89" t="s">
        <v>745</v>
      </c>
      <c r="C4188" s="89">
        <v>2019</v>
      </c>
      <c r="D4188" s="89">
        <v>8</v>
      </c>
      <c r="E4188" s="91">
        <v>57112</v>
      </c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</row>
    <row r="4189" spans="1:30" x14ac:dyDescent="0.2">
      <c r="A4189" s="89">
        <v>1531</v>
      </c>
      <c r="B4189" s="89" t="s">
        <v>745</v>
      </c>
      <c r="C4189" s="89">
        <v>2019</v>
      </c>
      <c r="D4189" s="89">
        <v>9</v>
      </c>
      <c r="E4189" s="91">
        <v>55398</v>
      </c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</row>
    <row r="4190" spans="1:30" x14ac:dyDescent="0.2">
      <c r="A4190" s="89">
        <v>1531</v>
      </c>
      <c r="B4190" s="89" t="s">
        <v>745</v>
      </c>
      <c r="C4190" s="89">
        <v>2019</v>
      </c>
      <c r="D4190" s="89">
        <v>10</v>
      </c>
      <c r="E4190" s="91">
        <v>54766</v>
      </c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</row>
    <row r="4191" spans="1:30" x14ac:dyDescent="0.2">
      <c r="A4191" s="89">
        <v>1531</v>
      </c>
      <c r="B4191" s="89" t="s">
        <v>745</v>
      </c>
      <c r="C4191" s="89">
        <v>2019</v>
      </c>
      <c r="D4191" s="89">
        <v>11</v>
      </c>
      <c r="E4191" s="91">
        <v>24129</v>
      </c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</row>
    <row r="4192" spans="1:30" x14ac:dyDescent="0.2">
      <c r="A4192" s="89">
        <v>1531</v>
      </c>
      <c r="B4192" s="89" t="s">
        <v>745</v>
      </c>
      <c r="C4192" s="89">
        <v>2019</v>
      </c>
      <c r="D4192" s="89">
        <v>12</v>
      </c>
      <c r="E4192" s="91">
        <v>32</v>
      </c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</row>
    <row r="4193" spans="1:30" x14ac:dyDescent="0.2">
      <c r="A4193" s="89">
        <v>1531</v>
      </c>
      <c r="B4193" s="89" t="s">
        <v>745</v>
      </c>
      <c r="C4193" s="89">
        <v>2020</v>
      </c>
      <c r="D4193" s="89">
        <v>1</v>
      </c>
      <c r="E4193" s="91">
        <v>10</v>
      </c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</row>
    <row r="4194" spans="1:30" x14ac:dyDescent="0.2">
      <c r="A4194" s="89">
        <v>1531</v>
      </c>
      <c r="B4194" s="89" t="s">
        <v>745</v>
      </c>
      <c r="C4194" s="89">
        <v>2020</v>
      </c>
      <c r="D4194" s="89">
        <v>2</v>
      </c>
      <c r="E4194" s="91">
        <v>31</v>
      </c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</row>
    <row r="4195" spans="1:30" x14ac:dyDescent="0.2">
      <c r="A4195" s="89">
        <v>1531</v>
      </c>
      <c r="B4195" s="89" t="s">
        <v>745</v>
      </c>
      <c r="C4195" s="89">
        <v>2020</v>
      </c>
      <c r="D4195" s="89">
        <v>3</v>
      </c>
      <c r="E4195" s="91">
        <v>14</v>
      </c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</row>
    <row r="4196" spans="1:30" x14ac:dyDescent="0.2">
      <c r="A4196" s="89">
        <v>1531</v>
      </c>
      <c r="B4196" s="89" t="s">
        <v>745</v>
      </c>
      <c r="C4196" s="89">
        <v>2020</v>
      </c>
      <c r="D4196" s="89">
        <v>4</v>
      </c>
      <c r="E4196" s="91">
        <v>26</v>
      </c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</row>
    <row r="4197" spans="1:30" x14ac:dyDescent="0.2">
      <c r="A4197" s="89">
        <v>1532</v>
      </c>
      <c r="B4197" s="89" t="s">
        <v>379</v>
      </c>
      <c r="C4197" s="89">
        <v>2019</v>
      </c>
      <c r="D4197" s="89">
        <v>3</v>
      </c>
      <c r="E4197" s="91">
        <v>4545397</v>
      </c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</row>
    <row r="4198" spans="1:30" x14ac:dyDescent="0.2">
      <c r="A4198" s="89">
        <v>1532</v>
      </c>
      <c r="B4198" s="89" t="s">
        <v>379</v>
      </c>
      <c r="C4198" s="89">
        <v>2019</v>
      </c>
      <c r="D4198" s="89">
        <v>4</v>
      </c>
      <c r="E4198" s="91">
        <v>4252936</v>
      </c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</row>
    <row r="4199" spans="1:30" x14ac:dyDescent="0.2">
      <c r="A4199" s="89">
        <v>1532</v>
      </c>
      <c r="B4199" s="89" t="s">
        <v>379</v>
      </c>
      <c r="C4199" s="89">
        <v>2019</v>
      </c>
      <c r="D4199" s="89">
        <v>5</v>
      </c>
      <c r="E4199" s="91">
        <v>4515120</v>
      </c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</row>
    <row r="4200" spans="1:30" x14ac:dyDescent="0.2">
      <c r="A4200" s="89">
        <v>1532</v>
      </c>
      <c r="B4200" s="89" t="s">
        <v>379</v>
      </c>
      <c r="C4200" s="89">
        <v>2019</v>
      </c>
      <c r="D4200" s="89">
        <v>6</v>
      </c>
      <c r="E4200" s="91">
        <v>5183106</v>
      </c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</row>
    <row r="4201" spans="1:30" x14ac:dyDescent="0.2">
      <c r="A4201" s="89">
        <v>1532</v>
      </c>
      <c r="B4201" s="89" t="s">
        <v>379</v>
      </c>
      <c r="C4201" s="89">
        <v>2019</v>
      </c>
      <c r="D4201" s="89">
        <v>7</v>
      </c>
      <c r="E4201" s="91">
        <v>2573361</v>
      </c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</row>
    <row r="4202" spans="1:30" x14ac:dyDescent="0.2">
      <c r="A4202" s="89">
        <v>1532</v>
      </c>
      <c r="B4202" s="89" t="s">
        <v>379</v>
      </c>
      <c r="C4202" s="89">
        <v>2019</v>
      </c>
      <c r="D4202" s="89">
        <v>8</v>
      </c>
      <c r="E4202" s="91">
        <v>1757</v>
      </c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</row>
    <row r="4203" spans="1:30" x14ac:dyDescent="0.2">
      <c r="A4203" s="89">
        <v>1532</v>
      </c>
      <c r="B4203" s="89" t="s">
        <v>379</v>
      </c>
      <c r="C4203" s="89">
        <v>2019</v>
      </c>
      <c r="D4203" s="89">
        <v>9</v>
      </c>
      <c r="E4203" s="91">
        <v>193</v>
      </c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</row>
    <row r="4204" spans="1:30" x14ac:dyDescent="0.2">
      <c r="A4204" s="89">
        <v>1532</v>
      </c>
      <c r="B4204" s="89" t="s">
        <v>379</v>
      </c>
      <c r="C4204" s="89">
        <v>2019</v>
      </c>
      <c r="D4204" s="89">
        <v>10</v>
      </c>
      <c r="E4204" s="91">
        <v>139</v>
      </c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</row>
    <row r="4205" spans="1:30" x14ac:dyDescent="0.2">
      <c r="A4205" s="89">
        <v>1532</v>
      </c>
      <c r="B4205" s="89" t="s">
        <v>379</v>
      </c>
      <c r="C4205" s="89">
        <v>2019</v>
      </c>
      <c r="D4205" s="89">
        <v>11</v>
      </c>
      <c r="E4205" s="91">
        <v>387</v>
      </c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</row>
    <row r="4206" spans="1:30" x14ac:dyDescent="0.2">
      <c r="A4206" s="89">
        <v>1532</v>
      </c>
      <c r="B4206" s="89" t="s">
        <v>379</v>
      </c>
      <c r="C4206" s="89">
        <v>2019</v>
      </c>
      <c r="D4206" s="89">
        <v>12</v>
      </c>
      <c r="E4206" s="91">
        <v>212</v>
      </c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</row>
    <row r="4207" spans="1:30" x14ac:dyDescent="0.2">
      <c r="A4207" s="89">
        <v>1532</v>
      </c>
      <c r="B4207" s="89" t="s">
        <v>379</v>
      </c>
      <c r="C4207" s="89">
        <v>2020</v>
      </c>
      <c r="D4207" s="89">
        <v>1</v>
      </c>
      <c r="E4207" s="91">
        <v>1109</v>
      </c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</row>
    <row r="4208" spans="1:30" x14ac:dyDescent="0.2">
      <c r="A4208" s="89">
        <v>1532</v>
      </c>
      <c r="B4208" s="89" t="s">
        <v>379</v>
      </c>
      <c r="C4208" s="89">
        <v>2020</v>
      </c>
      <c r="D4208" s="89">
        <v>2</v>
      </c>
      <c r="E4208" s="91">
        <v>98</v>
      </c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</row>
    <row r="4209" spans="1:30" x14ac:dyDescent="0.2">
      <c r="A4209" s="89">
        <v>1532</v>
      </c>
      <c r="B4209" s="89" t="s">
        <v>379</v>
      </c>
      <c r="C4209" s="89">
        <v>2020</v>
      </c>
      <c r="D4209" s="89">
        <v>3</v>
      </c>
      <c r="E4209" s="91">
        <v>552</v>
      </c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</row>
    <row r="4210" spans="1:30" x14ac:dyDescent="0.2">
      <c r="A4210" s="89">
        <v>1532</v>
      </c>
      <c r="B4210" s="89" t="s">
        <v>379</v>
      </c>
      <c r="C4210" s="89">
        <v>2020</v>
      </c>
      <c r="D4210" s="89">
        <v>4</v>
      </c>
      <c r="E4210" s="91">
        <v>159</v>
      </c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</row>
    <row r="4211" spans="1:30" x14ac:dyDescent="0.2">
      <c r="A4211" s="89">
        <v>1532</v>
      </c>
      <c r="B4211" s="89" t="s">
        <v>379</v>
      </c>
      <c r="C4211" s="89">
        <v>2020</v>
      </c>
      <c r="D4211" s="89">
        <v>5</v>
      </c>
      <c r="E4211" s="91">
        <v>129</v>
      </c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</row>
    <row r="4212" spans="1:30" x14ac:dyDescent="0.2">
      <c r="A4212" s="89">
        <v>1532</v>
      </c>
      <c r="B4212" s="89" t="s">
        <v>379</v>
      </c>
      <c r="C4212" s="89">
        <v>2020</v>
      </c>
      <c r="D4212" s="89">
        <v>6</v>
      </c>
      <c r="E4212" s="91">
        <v>7</v>
      </c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</row>
    <row r="4213" spans="1:30" x14ac:dyDescent="0.2">
      <c r="A4213" s="89">
        <v>1533</v>
      </c>
      <c r="B4213" s="89" t="s">
        <v>330</v>
      </c>
      <c r="C4213" s="89">
        <v>2019</v>
      </c>
      <c r="D4213" s="89">
        <v>3</v>
      </c>
      <c r="E4213" s="91">
        <v>42</v>
      </c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</row>
    <row r="4214" spans="1:30" x14ac:dyDescent="0.2">
      <c r="A4214" s="89">
        <v>1533</v>
      </c>
      <c r="B4214" s="89" t="s">
        <v>330</v>
      </c>
      <c r="C4214" s="89">
        <v>2019</v>
      </c>
      <c r="D4214" s="89">
        <v>4</v>
      </c>
      <c r="E4214" s="91">
        <v>40</v>
      </c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</row>
    <row r="4215" spans="1:30" x14ac:dyDescent="0.2">
      <c r="A4215" s="89">
        <v>1533</v>
      </c>
      <c r="B4215" s="89" t="s">
        <v>330</v>
      </c>
      <c r="C4215" s="89">
        <v>2019</v>
      </c>
      <c r="D4215" s="89">
        <v>5</v>
      </c>
      <c r="E4215" s="91">
        <v>76</v>
      </c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</row>
    <row r="4216" spans="1:30" x14ac:dyDescent="0.2">
      <c r="A4216" s="89">
        <v>1533</v>
      </c>
      <c r="B4216" s="89" t="s">
        <v>330</v>
      </c>
      <c r="C4216" s="89">
        <v>2019</v>
      </c>
      <c r="D4216" s="89">
        <v>6</v>
      </c>
      <c r="E4216" s="91">
        <v>31</v>
      </c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</row>
    <row r="4217" spans="1:30" x14ac:dyDescent="0.2">
      <c r="A4217" s="89">
        <v>1533</v>
      </c>
      <c r="B4217" s="89" t="s">
        <v>330</v>
      </c>
      <c r="C4217" s="89">
        <v>2019</v>
      </c>
      <c r="D4217" s="89">
        <v>7</v>
      </c>
      <c r="E4217" s="91">
        <v>25</v>
      </c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</row>
    <row r="4218" spans="1:30" x14ac:dyDescent="0.2">
      <c r="A4218" s="89">
        <v>1533</v>
      </c>
      <c r="B4218" s="89" t="s">
        <v>330</v>
      </c>
      <c r="C4218" s="89">
        <v>2019</v>
      </c>
      <c r="D4218" s="89">
        <v>8</v>
      </c>
      <c r="E4218" s="91">
        <v>11</v>
      </c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</row>
    <row r="4219" spans="1:30" x14ac:dyDescent="0.2">
      <c r="A4219" s="89">
        <v>1533</v>
      </c>
      <c r="B4219" s="89" t="s">
        <v>330</v>
      </c>
      <c r="C4219" s="89">
        <v>2019</v>
      </c>
      <c r="D4219" s="89">
        <v>9</v>
      </c>
      <c r="E4219" s="91">
        <v>4</v>
      </c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</row>
    <row r="4220" spans="1:30" x14ac:dyDescent="0.2">
      <c r="A4220" s="89">
        <v>1533</v>
      </c>
      <c r="B4220" s="89" t="s">
        <v>330</v>
      </c>
      <c r="C4220" s="89">
        <v>2019</v>
      </c>
      <c r="D4220" s="89">
        <v>10</v>
      </c>
      <c r="E4220" s="91">
        <v>2</v>
      </c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</row>
    <row r="4221" spans="1:30" x14ac:dyDescent="0.2">
      <c r="A4221" s="89">
        <v>1533</v>
      </c>
      <c r="B4221" s="89" t="s">
        <v>330</v>
      </c>
      <c r="C4221" s="89">
        <v>2019</v>
      </c>
      <c r="D4221" s="89">
        <v>11</v>
      </c>
      <c r="E4221" s="91">
        <v>2</v>
      </c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</row>
    <row r="4222" spans="1:30" x14ac:dyDescent="0.2">
      <c r="A4222" s="89">
        <v>1533</v>
      </c>
      <c r="B4222" s="89" t="s">
        <v>330</v>
      </c>
      <c r="C4222" s="89">
        <v>2020</v>
      </c>
      <c r="D4222" s="89">
        <v>1</v>
      </c>
      <c r="E4222" s="91">
        <v>2</v>
      </c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</row>
    <row r="4223" spans="1:30" x14ac:dyDescent="0.2">
      <c r="A4223" s="89">
        <v>1533</v>
      </c>
      <c r="B4223" s="89" t="s">
        <v>330</v>
      </c>
      <c r="C4223" s="89">
        <v>2020</v>
      </c>
      <c r="D4223" s="89">
        <v>2</v>
      </c>
      <c r="E4223" s="91">
        <v>8</v>
      </c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</row>
    <row r="4224" spans="1:30" x14ac:dyDescent="0.2">
      <c r="A4224" s="89">
        <v>1533</v>
      </c>
      <c r="B4224" s="89" t="s">
        <v>330</v>
      </c>
      <c r="C4224" s="89">
        <v>2020</v>
      </c>
      <c r="D4224" s="89">
        <v>3</v>
      </c>
      <c r="E4224" s="91">
        <v>2</v>
      </c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</row>
    <row r="4225" spans="1:30" x14ac:dyDescent="0.2">
      <c r="A4225" s="89">
        <v>1533</v>
      </c>
      <c r="B4225" s="89" t="s">
        <v>330</v>
      </c>
      <c r="C4225" s="89">
        <v>2020</v>
      </c>
      <c r="D4225" s="89">
        <v>4</v>
      </c>
      <c r="E4225" s="91">
        <v>6</v>
      </c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</row>
    <row r="4226" spans="1:30" x14ac:dyDescent="0.2">
      <c r="A4226" s="89">
        <v>1535</v>
      </c>
      <c r="B4226" s="89" t="s">
        <v>310</v>
      </c>
      <c r="C4226" s="89">
        <v>2019</v>
      </c>
      <c r="D4226" s="89">
        <v>3</v>
      </c>
      <c r="E4226" s="91">
        <v>6456288</v>
      </c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</row>
    <row r="4227" spans="1:30" x14ac:dyDescent="0.2">
      <c r="A4227" s="89">
        <v>1535</v>
      </c>
      <c r="B4227" s="89" t="s">
        <v>310</v>
      </c>
      <c r="C4227" s="89">
        <v>2019</v>
      </c>
      <c r="D4227" s="89">
        <v>4</v>
      </c>
      <c r="E4227" s="91">
        <v>5958733</v>
      </c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</row>
    <row r="4228" spans="1:30" x14ac:dyDescent="0.2">
      <c r="A4228" s="89">
        <v>1535</v>
      </c>
      <c r="B4228" s="89" t="s">
        <v>310</v>
      </c>
      <c r="C4228" s="89">
        <v>2019</v>
      </c>
      <c r="D4228" s="89">
        <v>5</v>
      </c>
      <c r="E4228" s="91">
        <v>9436687</v>
      </c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</row>
    <row r="4229" spans="1:30" x14ac:dyDescent="0.2">
      <c r="A4229" s="89">
        <v>1535</v>
      </c>
      <c r="B4229" s="89" t="s">
        <v>310</v>
      </c>
      <c r="C4229" s="89">
        <v>2019</v>
      </c>
      <c r="D4229" s="89">
        <v>6</v>
      </c>
      <c r="E4229" s="91">
        <v>7381471</v>
      </c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</row>
    <row r="4230" spans="1:30" x14ac:dyDescent="0.2">
      <c r="A4230" s="89">
        <v>1535</v>
      </c>
      <c r="B4230" s="89" t="s">
        <v>310</v>
      </c>
      <c r="C4230" s="89">
        <v>2019</v>
      </c>
      <c r="D4230" s="89">
        <v>7</v>
      </c>
      <c r="E4230" s="91">
        <v>10294437</v>
      </c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</row>
    <row r="4231" spans="1:30" x14ac:dyDescent="0.2">
      <c r="A4231" s="89">
        <v>1535</v>
      </c>
      <c r="B4231" s="89" t="s">
        <v>310</v>
      </c>
      <c r="C4231" s="89">
        <v>2019</v>
      </c>
      <c r="D4231" s="89">
        <v>8</v>
      </c>
      <c r="E4231" s="91">
        <v>10399806</v>
      </c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</row>
    <row r="4232" spans="1:30" x14ac:dyDescent="0.2">
      <c r="A4232" s="89">
        <v>1535</v>
      </c>
      <c r="B4232" s="89" t="s">
        <v>310</v>
      </c>
      <c r="C4232" s="89">
        <v>2019</v>
      </c>
      <c r="D4232" s="89">
        <v>9</v>
      </c>
      <c r="E4232" s="91">
        <v>9088223</v>
      </c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</row>
    <row r="4233" spans="1:30" x14ac:dyDescent="0.2">
      <c r="A4233" s="89">
        <v>1535</v>
      </c>
      <c r="B4233" s="89" t="s">
        <v>310</v>
      </c>
      <c r="C4233" s="89">
        <v>2019</v>
      </c>
      <c r="D4233" s="89">
        <v>10</v>
      </c>
      <c r="E4233" s="91">
        <v>9026759</v>
      </c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</row>
    <row r="4234" spans="1:30" x14ac:dyDescent="0.2">
      <c r="A4234" s="89">
        <v>1535</v>
      </c>
      <c r="B4234" s="89" t="s">
        <v>310</v>
      </c>
      <c r="C4234" s="89">
        <v>2019</v>
      </c>
      <c r="D4234" s="89">
        <v>11</v>
      </c>
      <c r="E4234" s="91">
        <v>10565696</v>
      </c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</row>
    <row r="4235" spans="1:30" x14ac:dyDescent="0.2">
      <c r="A4235" s="89">
        <v>1535</v>
      </c>
      <c r="B4235" s="89" t="s">
        <v>310</v>
      </c>
      <c r="C4235" s="89">
        <v>2019</v>
      </c>
      <c r="D4235" s="89">
        <v>12</v>
      </c>
      <c r="E4235" s="91">
        <v>10227185</v>
      </c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</row>
    <row r="4236" spans="1:30" x14ac:dyDescent="0.2">
      <c r="A4236" s="89">
        <v>1535</v>
      </c>
      <c r="B4236" s="89" t="s">
        <v>310</v>
      </c>
      <c r="C4236" s="89">
        <v>2020</v>
      </c>
      <c r="D4236" s="89">
        <v>1</v>
      </c>
      <c r="E4236" s="91">
        <v>9038036</v>
      </c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</row>
    <row r="4237" spans="1:30" x14ac:dyDescent="0.2">
      <c r="A4237" s="89">
        <v>1535</v>
      </c>
      <c r="B4237" s="89" t="s">
        <v>310</v>
      </c>
      <c r="C4237" s="89">
        <v>2020</v>
      </c>
      <c r="D4237" s="89">
        <v>2</v>
      </c>
      <c r="E4237" s="91">
        <v>9088726</v>
      </c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</row>
    <row r="4238" spans="1:30" x14ac:dyDescent="0.2">
      <c r="A4238" s="89">
        <v>1535</v>
      </c>
      <c r="B4238" s="89" t="s">
        <v>310</v>
      </c>
      <c r="C4238" s="89">
        <v>2020</v>
      </c>
      <c r="D4238" s="89">
        <v>3</v>
      </c>
      <c r="E4238" s="91">
        <v>9373621</v>
      </c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</row>
    <row r="4239" spans="1:30" x14ac:dyDescent="0.2">
      <c r="A4239" s="89">
        <v>1535</v>
      </c>
      <c r="B4239" s="89" t="s">
        <v>310</v>
      </c>
      <c r="C4239" s="89">
        <v>2020</v>
      </c>
      <c r="D4239" s="89">
        <v>4</v>
      </c>
      <c r="E4239" s="91">
        <v>12153362</v>
      </c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</row>
    <row r="4240" spans="1:30" x14ac:dyDescent="0.2">
      <c r="A4240" s="89">
        <v>1535</v>
      </c>
      <c r="B4240" s="89" t="s">
        <v>310</v>
      </c>
      <c r="C4240" s="89">
        <v>2020</v>
      </c>
      <c r="D4240" s="89">
        <v>5</v>
      </c>
      <c r="E4240" s="91">
        <v>11854610</v>
      </c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</row>
    <row r="4241" spans="1:30" x14ac:dyDescent="0.2">
      <c r="A4241" s="89">
        <v>1535</v>
      </c>
      <c r="B4241" s="89" t="s">
        <v>310</v>
      </c>
      <c r="C4241" s="89">
        <v>2020</v>
      </c>
      <c r="D4241" s="89">
        <v>6</v>
      </c>
      <c r="E4241" s="91">
        <v>536694</v>
      </c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</row>
    <row r="4242" spans="1:30" x14ac:dyDescent="0.2">
      <c r="A4242" s="89">
        <v>1536</v>
      </c>
      <c r="B4242" s="89" t="s">
        <v>588</v>
      </c>
      <c r="C4242" s="89">
        <v>2019</v>
      </c>
      <c r="D4242" s="89">
        <v>3</v>
      </c>
      <c r="E4242" s="91">
        <v>3282862</v>
      </c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</row>
    <row r="4243" spans="1:30" x14ac:dyDescent="0.2">
      <c r="A4243" s="89">
        <v>1536</v>
      </c>
      <c r="B4243" s="89" t="s">
        <v>588</v>
      </c>
      <c r="C4243" s="89">
        <v>2019</v>
      </c>
      <c r="D4243" s="89">
        <v>4</v>
      </c>
      <c r="E4243" s="91">
        <v>3667326</v>
      </c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</row>
    <row r="4244" spans="1:30" x14ac:dyDescent="0.2">
      <c r="A4244" s="89">
        <v>1536</v>
      </c>
      <c r="B4244" s="89" t="s">
        <v>588</v>
      </c>
      <c r="C4244" s="89">
        <v>2019</v>
      </c>
      <c r="D4244" s="89">
        <v>5</v>
      </c>
      <c r="E4244" s="91">
        <v>3177893</v>
      </c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</row>
    <row r="4245" spans="1:30" x14ac:dyDescent="0.2">
      <c r="A4245" s="89">
        <v>1536</v>
      </c>
      <c r="B4245" s="89" t="s">
        <v>588</v>
      </c>
      <c r="C4245" s="89">
        <v>2019</v>
      </c>
      <c r="D4245" s="89">
        <v>6</v>
      </c>
      <c r="E4245" s="91">
        <v>2824155</v>
      </c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</row>
    <row r="4246" spans="1:30" x14ac:dyDescent="0.2">
      <c r="A4246" s="89">
        <v>1536</v>
      </c>
      <c r="B4246" s="89" t="s">
        <v>588</v>
      </c>
      <c r="C4246" s="89">
        <v>2019</v>
      </c>
      <c r="D4246" s="89">
        <v>7</v>
      </c>
      <c r="E4246" s="91">
        <v>3049453</v>
      </c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</row>
    <row r="4247" spans="1:30" x14ac:dyDescent="0.2">
      <c r="A4247" s="89">
        <v>1536</v>
      </c>
      <c r="B4247" s="89" t="s">
        <v>588</v>
      </c>
      <c r="C4247" s="89">
        <v>2019</v>
      </c>
      <c r="D4247" s="89">
        <v>8</v>
      </c>
      <c r="E4247" s="91">
        <v>2523969</v>
      </c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</row>
    <row r="4248" spans="1:30" x14ac:dyDescent="0.2">
      <c r="A4248" s="89">
        <v>1536</v>
      </c>
      <c r="B4248" s="89" t="s">
        <v>588</v>
      </c>
      <c r="C4248" s="89">
        <v>2019</v>
      </c>
      <c r="D4248" s="89">
        <v>9</v>
      </c>
      <c r="E4248" s="91">
        <v>2477365</v>
      </c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</row>
    <row r="4249" spans="1:30" x14ac:dyDescent="0.2">
      <c r="A4249" s="89">
        <v>1536</v>
      </c>
      <c r="B4249" s="89" t="s">
        <v>588</v>
      </c>
      <c r="C4249" s="89">
        <v>2019</v>
      </c>
      <c r="D4249" s="89">
        <v>10</v>
      </c>
      <c r="E4249" s="91">
        <v>2786644</v>
      </c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</row>
    <row r="4250" spans="1:30" x14ac:dyDescent="0.2">
      <c r="A4250" s="89">
        <v>1536</v>
      </c>
      <c r="B4250" s="89" t="s">
        <v>588</v>
      </c>
      <c r="C4250" s="89">
        <v>2019</v>
      </c>
      <c r="D4250" s="89">
        <v>11</v>
      </c>
      <c r="E4250" s="91">
        <v>2670698</v>
      </c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</row>
    <row r="4251" spans="1:30" x14ac:dyDescent="0.2">
      <c r="A4251" s="89">
        <v>1536</v>
      </c>
      <c r="B4251" s="89" t="s">
        <v>588</v>
      </c>
      <c r="C4251" s="89">
        <v>2019</v>
      </c>
      <c r="D4251" s="89">
        <v>12</v>
      </c>
      <c r="E4251" s="91">
        <v>1731100</v>
      </c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</row>
    <row r="4252" spans="1:30" x14ac:dyDescent="0.2">
      <c r="A4252" s="89">
        <v>1536</v>
      </c>
      <c r="B4252" s="89" t="s">
        <v>588</v>
      </c>
      <c r="C4252" s="89">
        <v>2020</v>
      </c>
      <c r="D4252" s="89">
        <v>1</v>
      </c>
      <c r="E4252" s="91">
        <v>2216120</v>
      </c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</row>
    <row r="4253" spans="1:30" x14ac:dyDescent="0.2">
      <c r="A4253" s="89">
        <v>1536</v>
      </c>
      <c r="B4253" s="89" t="s">
        <v>588</v>
      </c>
      <c r="C4253" s="89">
        <v>2020</v>
      </c>
      <c r="D4253" s="89">
        <v>2</v>
      </c>
      <c r="E4253" s="91">
        <v>2475238</v>
      </c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</row>
    <row r="4254" spans="1:30" x14ac:dyDescent="0.2">
      <c r="A4254" s="89">
        <v>1536</v>
      </c>
      <c r="B4254" s="89" t="s">
        <v>588</v>
      </c>
      <c r="C4254" s="89">
        <v>2020</v>
      </c>
      <c r="D4254" s="89">
        <v>3</v>
      </c>
      <c r="E4254" s="91">
        <v>2168223</v>
      </c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</row>
    <row r="4255" spans="1:30" x14ac:dyDescent="0.2">
      <c r="A4255" s="89">
        <v>1536</v>
      </c>
      <c r="B4255" s="89" t="s">
        <v>588</v>
      </c>
      <c r="C4255" s="89">
        <v>2020</v>
      </c>
      <c r="D4255" s="89">
        <v>4</v>
      </c>
      <c r="E4255" s="91">
        <v>2874468</v>
      </c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</row>
    <row r="4256" spans="1:30" x14ac:dyDescent="0.2">
      <c r="A4256" s="89">
        <v>1536</v>
      </c>
      <c r="B4256" s="89" t="s">
        <v>588</v>
      </c>
      <c r="C4256" s="89">
        <v>2020</v>
      </c>
      <c r="D4256" s="89">
        <v>5</v>
      </c>
      <c r="E4256" s="91">
        <v>3862266</v>
      </c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</row>
    <row r="4257" spans="1:30" x14ac:dyDescent="0.2">
      <c r="A4257" s="89">
        <v>1536</v>
      </c>
      <c r="B4257" s="89" t="s">
        <v>588</v>
      </c>
      <c r="C4257" s="89">
        <v>2020</v>
      </c>
      <c r="D4257" s="89">
        <v>6</v>
      </c>
      <c r="E4257" s="91">
        <v>222921</v>
      </c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</row>
    <row r="4258" spans="1:30" x14ac:dyDescent="0.2">
      <c r="A4258" s="89">
        <v>1537</v>
      </c>
      <c r="B4258" s="89" t="s">
        <v>378</v>
      </c>
      <c r="C4258" s="89">
        <v>2019</v>
      </c>
      <c r="D4258" s="89">
        <v>3</v>
      </c>
      <c r="E4258" s="91">
        <v>9481</v>
      </c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</row>
    <row r="4259" spans="1:30" x14ac:dyDescent="0.2">
      <c r="A4259" s="89">
        <v>1537</v>
      </c>
      <c r="B4259" s="89" t="s">
        <v>378</v>
      </c>
      <c r="C4259" s="89">
        <v>2019</v>
      </c>
      <c r="D4259" s="89">
        <v>4</v>
      </c>
      <c r="E4259" s="91">
        <v>11001</v>
      </c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</row>
    <row r="4260" spans="1:30" x14ac:dyDescent="0.2">
      <c r="A4260" s="89">
        <v>1537</v>
      </c>
      <c r="B4260" s="89" t="s">
        <v>378</v>
      </c>
      <c r="C4260" s="89">
        <v>2019</v>
      </c>
      <c r="D4260" s="89">
        <v>5</v>
      </c>
      <c r="E4260" s="91">
        <v>40367</v>
      </c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</row>
    <row r="4261" spans="1:30" x14ac:dyDescent="0.2">
      <c r="A4261" s="89">
        <v>1537</v>
      </c>
      <c r="B4261" s="89" t="s">
        <v>378</v>
      </c>
      <c r="C4261" s="89">
        <v>2019</v>
      </c>
      <c r="D4261" s="89">
        <v>6</v>
      </c>
      <c r="E4261" s="91">
        <v>13091</v>
      </c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</row>
    <row r="4262" spans="1:30" x14ac:dyDescent="0.2">
      <c r="A4262" s="89">
        <v>1537</v>
      </c>
      <c r="B4262" s="89" t="s">
        <v>378</v>
      </c>
      <c r="C4262" s="89">
        <v>2019</v>
      </c>
      <c r="D4262" s="89">
        <v>7</v>
      </c>
      <c r="E4262" s="91">
        <v>10861</v>
      </c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</row>
    <row r="4263" spans="1:30" x14ac:dyDescent="0.2">
      <c r="A4263" s="89">
        <v>1537</v>
      </c>
      <c r="B4263" s="89" t="s">
        <v>378</v>
      </c>
      <c r="C4263" s="89">
        <v>2019</v>
      </c>
      <c r="D4263" s="89">
        <v>8</v>
      </c>
      <c r="E4263" s="91">
        <v>10366</v>
      </c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</row>
    <row r="4264" spans="1:30" x14ac:dyDescent="0.2">
      <c r="A4264" s="89">
        <v>1537</v>
      </c>
      <c r="B4264" s="89" t="s">
        <v>378</v>
      </c>
      <c r="C4264" s="89">
        <v>2019</v>
      </c>
      <c r="D4264" s="89">
        <v>9</v>
      </c>
      <c r="E4264" s="91">
        <v>3374</v>
      </c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</row>
    <row r="4265" spans="1:30" x14ac:dyDescent="0.2">
      <c r="A4265" s="89">
        <v>1537</v>
      </c>
      <c r="B4265" s="89" t="s">
        <v>378</v>
      </c>
      <c r="C4265" s="89">
        <v>2019</v>
      </c>
      <c r="D4265" s="89">
        <v>10</v>
      </c>
      <c r="E4265" s="91">
        <v>102</v>
      </c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</row>
    <row r="4266" spans="1:30" x14ac:dyDescent="0.2">
      <c r="A4266" s="89">
        <v>1537</v>
      </c>
      <c r="B4266" s="89" t="s">
        <v>378</v>
      </c>
      <c r="C4266" s="89">
        <v>2019</v>
      </c>
      <c r="D4266" s="89">
        <v>11</v>
      </c>
      <c r="E4266" s="91">
        <v>32</v>
      </c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</row>
    <row r="4267" spans="1:30" x14ac:dyDescent="0.2">
      <c r="A4267" s="89">
        <v>1537</v>
      </c>
      <c r="B4267" s="89" t="s">
        <v>378</v>
      </c>
      <c r="C4267" s="89">
        <v>2019</v>
      </c>
      <c r="D4267" s="89">
        <v>12</v>
      </c>
      <c r="E4267" s="91">
        <v>46</v>
      </c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</row>
    <row r="4268" spans="1:30" x14ac:dyDescent="0.2">
      <c r="A4268" s="89">
        <v>1537</v>
      </c>
      <c r="B4268" s="89" t="s">
        <v>378</v>
      </c>
      <c r="C4268" s="89">
        <v>2020</v>
      </c>
      <c r="D4268" s="89">
        <v>1</v>
      </c>
      <c r="E4268" s="91">
        <v>22</v>
      </c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</row>
    <row r="4269" spans="1:30" x14ac:dyDescent="0.2">
      <c r="A4269" s="89">
        <v>1537</v>
      </c>
      <c r="B4269" s="89" t="s">
        <v>378</v>
      </c>
      <c r="C4269" s="89">
        <v>2020</v>
      </c>
      <c r="D4269" s="89">
        <v>2</v>
      </c>
      <c r="E4269" s="91">
        <v>40</v>
      </c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</row>
    <row r="4270" spans="1:30" x14ac:dyDescent="0.2">
      <c r="A4270" s="89">
        <v>1537</v>
      </c>
      <c r="B4270" s="89" t="s">
        <v>378</v>
      </c>
      <c r="C4270" s="89">
        <v>2020</v>
      </c>
      <c r="D4270" s="89">
        <v>3</v>
      </c>
      <c r="E4270" s="91">
        <v>27</v>
      </c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</row>
    <row r="4271" spans="1:30" x14ac:dyDescent="0.2">
      <c r="A4271" s="89">
        <v>1537</v>
      </c>
      <c r="B4271" s="89" t="s">
        <v>378</v>
      </c>
      <c r="C4271" s="89">
        <v>2020</v>
      </c>
      <c r="D4271" s="89">
        <v>4</v>
      </c>
      <c r="E4271" s="91">
        <v>48</v>
      </c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</row>
    <row r="4272" spans="1:30" x14ac:dyDescent="0.2">
      <c r="A4272" s="89">
        <v>1537</v>
      </c>
      <c r="B4272" s="89" t="s">
        <v>378</v>
      </c>
      <c r="C4272" s="89">
        <v>2020</v>
      </c>
      <c r="D4272" s="89">
        <v>5</v>
      </c>
      <c r="E4272" s="91">
        <v>11</v>
      </c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</row>
    <row r="4273" spans="1:30" x14ac:dyDescent="0.2">
      <c r="A4273" s="89">
        <v>1539</v>
      </c>
      <c r="B4273" s="89" t="s">
        <v>392</v>
      </c>
      <c r="C4273" s="89">
        <v>2019</v>
      </c>
      <c r="D4273" s="89">
        <v>3</v>
      </c>
      <c r="E4273" s="91">
        <v>839047</v>
      </c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</row>
    <row r="4274" spans="1:30" x14ac:dyDescent="0.2">
      <c r="A4274" s="89">
        <v>1539</v>
      </c>
      <c r="B4274" s="89" t="s">
        <v>392</v>
      </c>
      <c r="C4274" s="89">
        <v>2019</v>
      </c>
      <c r="D4274" s="89">
        <v>4</v>
      </c>
      <c r="E4274" s="91">
        <v>1051649</v>
      </c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</row>
    <row r="4275" spans="1:30" x14ac:dyDescent="0.2">
      <c r="A4275" s="89">
        <v>1539</v>
      </c>
      <c r="B4275" s="89" t="s">
        <v>392</v>
      </c>
      <c r="C4275" s="89">
        <v>2019</v>
      </c>
      <c r="D4275" s="89">
        <v>5</v>
      </c>
      <c r="E4275" s="91">
        <v>1286780</v>
      </c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</row>
    <row r="4276" spans="1:30" x14ac:dyDescent="0.2">
      <c r="A4276" s="89">
        <v>1539</v>
      </c>
      <c r="B4276" s="89" t="s">
        <v>392</v>
      </c>
      <c r="C4276" s="89">
        <v>2019</v>
      </c>
      <c r="D4276" s="89">
        <v>6</v>
      </c>
      <c r="E4276" s="91">
        <v>1337830</v>
      </c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</row>
    <row r="4277" spans="1:30" x14ac:dyDescent="0.2">
      <c r="A4277" s="89">
        <v>1539</v>
      </c>
      <c r="B4277" s="89" t="s">
        <v>392</v>
      </c>
      <c r="C4277" s="89">
        <v>2019</v>
      </c>
      <c r="D4277" s="89">
        <v>7</v>
      </c>
      <c r="E4277" s="91">
        <v>1521845</v>
      </c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</row>
    <row r="4278" spans="1:30" x14ac:dyDescent="0.2">
      <c r="A4278" s="89">
        <v>1539</v>
      </c>
      <c r="B4278" s="89" t="s">
        <v>392</v>
      </c>
      <c r="C4278" s="89">
        <v>2019</v>
      </c>
      <c r="D4278" s="89">
        <v>8</v>
      </c>
      <c r="E4278" s="91">
        <v>995247</v>
      </c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</row>
    <row r="4279" spans="1:30" x14ac:dyDescent="0.2">
      <c r="A4279" s="89">
        <v>1539</v>
      </c>
      <c r="B4279" s="89" t="s">
        <v>392</v>
      </c>
      <c r="C4279" s="89">
        <v>2019</v>
      </c>
      <c r="D4279" s="89">
        <v>9</v>
      </c>
      <c r="E4279" s="91">
        <v>750471</v>
      </c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</row>
    <row r="4280" spans="1:30" x14ac:dyDescent="0.2">
      <c r="A4280" s="89">
        <v>1539</v>
      </c>
      <c r="B4280" s="89" t="s">
        <v>392</v>
      </c>
      <c r="C4280" s="89">
        <v>2019</v>
      </c>
      <c r="D4280" s="89">
        <v>10</v>
      </c>
      <c r="E4280" s="91">
        <v>863430</v>
      </c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</row>
    <row r="4281" spans="1:30" x14ac:dyDescent="0.2">
      <c r="A4281" s="89">
        <v>1539</v>
      </c>
      <c r="B4281" s="89" t="s">
        <v>392</v>
      </c>
      <c r="C4281" s="89">
        <v>2019</v>
      </c>
      <c r="D4281" s="89">
        <v>11</v>
      </c>
      <c r="E4281" s="91">
        <v>795578</v>
      </c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</row>
    <row r="4282" spans="1:30" x14ac:dyDescent="0.2">
      <c r="A4282" s="89">
        <v>1539</v>
      </c>
      <c r="B4282" s="89" t="s">
        <v>392</v>
      </c>
      <c r="C4282" s="89">
        <v>2019</v>
      </c>
      <c r="D4282" s="89">
        <v>12</v>
      </c>
      <c r="E4282" s="91">
        <v>467855</v>
      </c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</row>
    <row r="4283" spans="1:30" x14ac:dyDescent="0.2">
      <c r="A4283" s="89">
        <v>1539</v>
      </c>
      <c r="B4283" s="89" t="s">
        <v>392</v>
      </c>
      <c r="C4283" s="89">
        <v>2020</v>
      </c>
      <c r="D4283" s="89">
        <v>1</v>
      </c>
      <c r="E4283" s="91">
        <v>527466</v>
      </c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</row>
    <row r="4284" spans="1:30" x14ac:dyDescent="0.2">
      <c r="A4284" s="89">
        <v>1539</v>
      </c>
      <c r="B4284" s="89" t="s">
        <v>392</v>
      </c>
      <c r="C4284" s="89">
        <v>2020</v>
      </c>
      <c r="D4284" s="89">
        <v>2</v>
      </c>
      <c r="E4284" s="91">
        <v>439045</v>
      </c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</row>
    <row r="4285" spans="1:30" x14ac:dyDescent="0.2">
      <c r="A4285" s="89">
        <v>1539</v>
      </c>
      <c r="B4285" s="89" t="s">
        <v>392</v>
      </c>
      <c r="C4285" s="89">
        <v>2020</v>
      </c>
      <c r="D4285" s="89">
        <v>3</v>
      </c>
      <c r="E4285" s="91">
        <v>419152</v>
      </c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</row>
    <row r="4286" spans="1:30" x14ac:dyDescent="0.2">
      <c r="A4286" s="89">
        <v>1539</v>
      </c>
      <c r="B4286" s="89" t="s">
        <v>392</v>
      </c>
      <c r="C4286" s="89">
        <v>2020</v>
      </c>
      <c r="D4286" s="89">
        <v>4</v>
      </c>
      <c r="E4286" s="91">
        <v>481907</v>
      </c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</row>
    <row r="4287" spans="1:30" x14ac:dyDescent="0.2">
      <c r="A4287" s="89">
        <v>1539</v>
      </c>
      <c r="B4287" s="89" t="s">
        <v>392</v>
      </c>
      <c r="C4287" s="89">
        <v>2020</v>
      </c>
      <c r="D4287" s="89">
        <v>5</v>
      </c>
      <c r="E4287" s="91">
        <v>696051</v>
      </c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</row>
    <row r="4288" spans="1:30" x14ac:dyDescent="0.2">
      <c r="A4288" s="89">
        <v>1539</v>
      </c>
      <c r="B4288" s="89" t="s">
        <v>392</v>
      </c>
      <c r="C4288" s="89">
        <v>2020</v>
      </c>
      <c r="D4288" s="89">
        <v>6</v>
      </c>
      <c r="E4288" s="91">
        <v>56699</v>
      </c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</row>
    <row r="4289" spans="1:30" x14ac:dyDescent="0.2">
      <c r="A4289" s="89">
        <v>1540</v>
      </c>
      <c r="B4289" s="89" t="s">
        <v>746</v>
      </c>
      <c r="C4289" s="89">
        <v>2019</v>
      </c>
      <c r="D4289" s="89">
        <v>3</v>
      </c>
      <c r="E4289" s="91">
        <v>98402</v>
      </c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</row>
    <row r="4290" spans="1:30" x14ac:dyDescent="0.2">
      <c r="A4290" s="89">
        <v>1540</v>
      </c>
      <c r="B4290" s="89" t="s">
        <v>746</v>
      </c>
      <c r="C4290" s="89">
        <v>2019</v>
      </c>
      <c r="D4290" s="89">
        <v>4</v>
      </c>
      <c r="E4290" s="91">
        <v>104865</v>
      </c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</row>
    <row r="4291" spans="1:30" x14ac:dyDescent="0.2">
      <c r="A4291" s="89">
        <v>1540</v>
      </c>
      <c r="B4291" s="89" t="s">
        <v>746</v>
      </c>
      <c r="C4291" s="89">
        <v>2019</v>
      </c>
      <c r="D4291" s="89">
        <v>5</v>
      </c>
      <c r="E4291" s="91">
        <v>143291</v>
      </c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</row>
    <row r="4292" spans="1:30" x14ac:dyDescent="0.2">
      <c r="A4292" s="89">
        <v>1540</v>
      </c>
      <c r="B4292" s="89" t="s">
        <v>746</v>
      </c>
      <c r="C4292" s="89">
        <v>2019</v>
      </c>
      <c r="D4292" s="89">
        <v>6</v>
      </c>
      <c r="E4292" s="91">
        <v>155254</v>
      </c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</row>
    <row r="4293" spans="1:30" x14ac:dyDescent="0.2">
      <c r="A4293" s="89">
        <v>1540</v>
      </c>
      <c r="B4293" s="89" t="s">
        <v>746</v>
      </c>
      <c r="C4293" s="89">
        <v>2019</v>
      </c>
      <c r="D4293" s="89">
        <v>7</v>
      </c>
      <c r="E4293" s="91">
        <v>144639</v>
      </c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</row>
    <row r="4294" spans="1:30" x14ac:dyDescent="0.2">
      <c r="A4294" s="89">
        <v>1540</v>
      </c>
      <c r="B4294" s="89" t="s">
        <v>746</v>
      </c>
      <c r="C4294" s="89">
        <v>2019</v>
      </c>
      <c r="D4294" s="89">
        <v>8</v>
      </c>
      <c r="E4294" s="91">
        <v>130472</v>
      </c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</row>
    <row r="4295" spans="1:30" x14ac:dyDescent="0.2">
      <c r="A4295" s="89">
        <v>1540</v>
      </c>
      <c r="B4295" s="89" t="s">
        <v>746</v>
      </c>
      <c r="C4295" s="89">
        <v>2019</v>
      </c>
      <c r="D4295" s="89">
        <v>9</v>
      </c>
      <c r="E4295" s="91">
        <v>88758</v>
      </c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</row>
    <row r="4296" spans="1:30" x14ac:dyDescent="0.2">
      <c r="A4296" s="89">
        <v>1540</v>
      </c>
      <c r="B4296" s="89" t="s">
        <v>746</v>
      </c>
      <c r="C4296" s="89">
        <v>2019</v>
      </c>
      <c r="D4296" s="89">
        <v>10</v>
      </c>
      <c r="E4296" s="91">
        <v>84825</v>
      </c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</row>
    <row r="4297" spans="1:30" x14ac:dyDescent="0.2">
      <c r="A4297" s="89">
        <v>1540</v>
      </c>
      <c r="B4297" s="89" t="s">
        <v>746</v>
      </c>
      <c r="C4297" s="89">
        <v>2019</v>
      </c>
      <c r="D4297" s="89">
        <v>11</v>
      </c>
      <c r="E4297" s="91">
        <v>96261</v>
      </c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</row>
    <row r="4298" spans="1:30" x14ac:dyDescent="0.2">
      <c r="A4298" s="89">
        <v>1540</v>
      </c>
      <c r="B4298" s="89" t="s">
        <v>746</v>
      </c>
      <c r="C4298" s="89">
        <v>2019</v>
      </c>
      <c r="D4298" s="89">
        <v>12</v>
      </c>
      <c r="E4298" s="91">
        <v>74</v>
      </c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</row>
    <row r="4299" spans="1:30" x14ac:dyDescent="0.2">
      <c r="A4299" s="89">
        <v>1540</v>
      </c>
      <c r="B4299" s="89" t="s">
        <v>746</v>
      </c>
      <c r="C4299" s="89">
        <v>2020</v>
      </c>
      <c r="D4299" s="89">
        <v>1</v>
      </c>
      <c r="E4299" s="91">
        <v>33</v>
      </c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</row>
    <row r="4300" spans="1:30" x14ac:dyDescent="0.2">
      <c r="A4300" s="89">
        <v>1540</v>
      </c>
      <c r="B4300" s="89" t="s">
        <v>746</v>
      </c>
      <c r="C4300" s="89">
        <v>2020</v>
      </c>
      <c r="D4300" s="89">
        <v>2</v>
      </c>
      <c r="E4300" s="91">
        <v>15</v>
      </c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</row>
    <row r="4301" spans="1:30" x14ac:dyDescent="0.2">
      <c r="A4301" s="89">
        <v>1540</v>
      </c>
      <c r="B4301" s="89" t="s">
        <v>746</v>
      </c>
      <c r="C4301" s="89">
        <v>2020</v>
      </c>
      <c r="D4301" s="89">
        <v>3</v>
      </c>
      <c r="E4301" s="91">
        <v>13</v>
      </c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</row>
    <row r="4302" spans="1:30" x14ac:dyDescent="0.2">
      <c r="A4302" s="89">
        <v>1540</v>
      </c>
      <c r="B4302" s="89" t="s">
        <v>746</v>
      </c>
      <c r="C4302" s="89">
        <v>2020</v>
      </c>
      <c r="D4302" s="89">
        <v>4</v>
      </c>
      <c r="E4302" s="91">
        <v>24</v>
      </c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</row>
    <row r="4303" spans="1:30" x14ac:dyDescent="0.2">
      <c r="A4303" s="89">
        <v>1540</v>
      </c>
      <c r="B4303" s="89" t="s">
        <v>746</v>
      </c>
      <c r="C4303" s="89">
        <v>2020</v>
      </c>
      <c r="D4303" s="89">
        <v>5</v>
      </c>
      <c r="E4303" s="91">
        <v>7</v>
      </c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</row>
    <row r="4304" spans="1:30" x14ac:dyDescent="0.2">
      <c r="A4304" s="89">
        <v>1540</v>
      </c>
      <c r="B4304" s="89" t="s">
        <v>746</v>
      </c>
      <c r="C4304" s="89">
        <v>2020</v>
      </c>
      <c r="D4304" s="89">
        <v>6</v>
      </c>
      <c r="E4304" s="91">
        <v>1</v>
      </c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</row>
    <row r="4305" spans="1:30" x14ac:dyDescent="0.2">
      <c r="A4305" s="89">
        <v>1541</v>
      </c>
      <c r="B4305" s="89" t="s">
        <v>747</v>
      </c>
      <c r="C4305" s="89">
        <v>2019</v>
      </c>
      <c r="D4305" s="89">
        <v>3</v>
      </c>
      <c r="E4305" s="91">
        <v>1</v>
      </c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</row>
    <row r="4306" spans="1:30" x14ac:dyDescent="0.2">
      <c r="A4306" s="89">
        <v>1541</v>
      </c>
      <c r="B4306" s="89" t="s">
        <v>747</v>
      </c>
      <c r="C4306" s="89">
        <v>2019</v>
      </c>
      <c r="D4306" s="89">
        <v>4</v>
      </c>
      <c r="E4306" s="91">
        <v>2</v>
      </c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</row>
    <row r="4307" spans="1:30" x14ac:dyDescent="0.2">
      <c r="A4307" s="89">
        <v>1541</v>
      </c>
      <c r="B4307" s="89" t="s">
        <v>747</v>
      </c>
      <c r="C4307" s="89">
        <v>2019</v>
      </c>
      <c r="D4307" s="89">
        <v>5</v>
      </c>
      <c r="E4307" s="91">
        <v>2</v>
      </c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</row>
    <row r="4308" spans="1:30" x14ac:dyDescent="0.2">
      <c r="A4308" s="89">
        <v>1541</v>
      </c>
      <c r="B4308" s="89" t="s">
        <v>747</v>
      </c>
      <c r="C4308" s="89">
        <v>2019</v>
      </c>
      <c r="D4308" s="89">
        <v>6</v>
      </c>
      <c r="E4308" s="91">
        <v>1</v>
      </c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</row>
    <row r="4309" spans="1:30" x14ac:dyDescent="0.2">
      <c r="A4309" s="89">
        <v>1542</v>
      </c>
      <c r="B4309" s="89" t="s">
        <v>178</v>
      </c>
      <c r="C4309" s="89">
        <v>2019</v>
      </c>
      <c r="D4309" s="89">
        <v>3</v>
      </c>
      <c r="E4309" s="91">
        <v>782156</v>
      </c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</row>
    <row r="4310" spans="1:30" x14ac:dyDescent="0.2">
      <c r="A4310" s="89">
        <v>1542</v>
      </c>
      <c r="B4310" s="89" t="s">
        <v>178</v>
      </c>
      <c r="C4310" s="89">
        <v>2019</v>
      </c>
      <c r="D4310" s="89">
        <v>4</v>
      </c>
      <c r="E4310" s="91">
        <v>783441</v>
      </c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</row>
    <row r="4311" spans="1:30" x14ac:dyDescent="0.2">
      <c r="A4311" s="89">
        <v>1542</v>
      </c>
      <c r="B4311" s="89" t="s">
        <v>178</v>
      </c>
      <c r="C4311" s="89">
        <v>2019</v>
      </c>
      <c r="D4311" s="89">
        <v>5</v>
      </c>
      <c r="E4311" s="91">
        <v>751123</v>
      </c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</row>
    <row r="4312" spans="1:30" x14ac:dyDescent="0.2">
      <c r="A4312" s="89">
        <v>1542</v>
      </c>
      <c r="B4312" s="89" t="s">
        <v>178</v>
      </c>
      <c r="C4312" s="89">
        <v>2019</v>
      </c>
      <c r="D4312" s="89">
        <v>6</v>
      </c>
      <c r="E4312" s="91">
        <v>741003</v>
      </c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</row>
    <row r="4313" spans="1:30" x14ac:dyDescent="0.2">
      <c r="A4313" s="89">
        <v>1542</v>
      </c>
      <c r="B4313" s="89" t="s">
        <v>178</v>
      </c>
      <c r="C4313" s="89">
        <v>2019</v>
      </c>
      <c r="D4313" s="89">
        <v>7</v>
      </c>
      <c r="E4313" s="91">
        <v>608643</v>
      </c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</row>
    <row r="4314" spans="1:30" x14ac:dyDescent="0.2">
      <c r="A4314" s="89">
        <v>1542</v>
      </c>
      <c r="B4314" s="89" t="s">
        <v>178</v>
      </c>
      <c r="C4314" s="89">
        <v>2019</v>
      </c>
      <c r="D4314" s="89">
        <v>8</v>
      </c>
      <c r="E4314" s="91">
        <v>533699</v>
      </c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</row>
    <row r="4315" spans="1:30" x14ac:dyDescent="0.2">
      <c r="A4315" s="89">
        <v>1542</v>
      </c>
      <c r="B4315" s="89" t="s">
        <v>178</v>
      </c>
      <c r="C4315" s="89">
        <v>2019</v>
      </c>
      <c r="D4315" s="89">
        <v>9</v>
      </c>
      <c r="E4315" s="91">
        <v>578151</v>
      </c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</row>
    <row r="4316" spans="1:30" x14ac:dyDescent="0.2">
      <c r="A4316" s="89">
        <v>1542</v>
      </c>
      <c r="B4316" s="89" t="s">
        <v>178</v>
      </c>
      <c r="C4316" s="89">
        <v>2019</v>
      </c>
      <c r="D4316" s="89">
        <v>10</v>
      </c>
      <c r="E4316" s="91">
        <v>596322</v>
      </c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</row>
    <row r="4317" spans="1:30" x14ac:dyDescent="0.2">
      <c r="A4317" s="89">
        <v>1542</v>
      </c>
      <c r="B4317" s="89" t="s">
        <v>178</v>
      </c>
      <c r="C4317" s="89">
        <v>2019</v>
      </c>
      <c r="D4317" s="89">
        <v>11</v>
      </c>
      <c r="E4317" s="91">
        <v>441802</v>
      </c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</row>
    <row r="4318" spans="1:30" x14ac:dyDescent="0.2">
      <c r="A4318" s="89">
        <v>1542</v>
      </c>
      <c r="B4318" s="89" t="s">
        <v>178</v>
      </c>
      <c r="C4318" s="89">
        <v>2019</v>
      </c>
      <c r="D4318" s="89">
        <v>12</v>
      </c>
      <c r="E4318" s="91">
        <v>362335</v>
      </c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</row>
    <row r="4319" spans="1:30" x14ac:dyDescent="0.2">
      <c r="A4319" s="89">
        <v>1542</v>
      </c>
      <c r="B4319" s="89" t="s">
        <v>178</v>
      </c>
      <c r="C4319" s="89">
        <v>2020</v>
      </c>
      <c r="D4319" s="89">
        <v>1</v>
      </c>
      <c r="E4319" s="91">
        <v>750782</v>
      </c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</row>
    <row r="4320" spans="1:30" x14ac:dyDescent="0.2">
      <c r="A4320" s="89">
        <v>1542</v>
      </c>
      <c r="B4320" s="89" t="s">
        <v>178</v>
      </c>
      <c r="C4320" s="89">
        <v>2020</v>
      </c>
      <c r="D4320" s="89">
        <v>2</v>
      </c>
      <c r="E4320" s="91">
        <v>572488</v>
      </c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</row>
    <row r="4321" spans="1:30" x14ac:dyDescent="0.2">
      <c r="A4321" s="89">
        <v>1542</v>
      </c>
      <c r="B4321" s="89" t="s">
        <v>178</v>
      </c>
      <c r="C4321" s="89">
        <v>2020</v>
      </c>
      <c r="D4321" s="89">
        <v>3</v>
      </c>
      <c r="E4321" s="91">
        <v>1031312</v>
      </c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</row>
    <row r="4322" spans="1:30" x14ac:dyDescent="0.2">
      <c r="A4322" s="89">
        <v>1542</v>
      </c>
      <c r="B4322" s="89" t="s">
        <v>178</v>
      </c>
      <c r="C4322" s="89">
        <v>2020</v>
      </c>
      <c r="D4322" s="89">
        <v>4</v>
      </c>
      <c r="E4322" s="91">
        <v>19215</v>
      </c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</row>
    <row r="4323" spans="1:30" x14ac:dyDescent="0.2">
      <c r="A4323" s="89">
        <v>1542</v>
      </c>
      <c r="B4323" s="89" t="s">
        <v>178</v>
      </c>
      <c r="C4323" s="89">
        <v>2020</v>
      </c>
      <c r="D4323" s="89">
        <v>5</v>
      </c>
      <c r="E4323" s="91">
        <v>19122</v>
      </c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</row>
    <row r="4324" spans="1:30" x14ac:dyDescent="0.2">
      <c r="A4324" s="89">
        <v>1542</v>
      </c>
      <c r="B4324" s="89" t="s">
        <v>178</v>
      </c>
      <c r="C4324" s="89">
        <v>2020</v>
      </c>
      <c r="D4324" s="89">
        <v>6</v>
      </c>
      <c r="E4324" s="91">
        <v>1221</v>
      </c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</row>
    <row r="4325" spans="1:30" x14ac:dyDescent="0.2">
      <c r="A4325" s="89">
        <v>1545</v>
      </c>
      <c r="B4325" s="89" t="s">
        <v>158</v>
      </c>
      <c r="C4325" s="89">
        <v>2019</v>
      </c>
      <c r="D4325" s="89">
        <v>3</v>
      </c>
      <c r="E4325" s="91">
        <v>36</v>
      </c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</row>
    <row r="4326" spans="1:30" x14ac:dyDescent="0.2">
      <c r="A4326" s="89">
        <v>1545</v>
      </c>
      <c r="B4326" s="89" t="s">
        <v>158</v>
      </c>
      <c r="C4326" s="89">
        <v>2019</v>
      </c>
      <c r="D4326" s="89">
        <v>4</v>
      </c>
      <c r="E4326" s="91">
        <v>17</v>
      </c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</row>
    <row r="4327" spans="1:30" x14ac:dyDescent="0.2">
      <c r="A4327" s="89">
        <v>1545</v>
      </c>
      <c r="B4327" s="89" t="s">
        <v>158</v>
      </c>
      <c r="C4327" s="89">
        <v>2019</v>
      </c>
      <c r="D4327" s="89">
        <v>5</v>
      </c>
      <c r="E4327" s="91">
        <v>40</v>
      </c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</row>
    <row r="4328" spans="1:30" x14ac:dyDescent="0.2">
      <c r="A4328" s="89">
        <v>1545</v>
      </c>
      <c r="B4328" s="89" t="s">
        <v>158</v>
      </c>
      <c r="C4328" s="89">
        <v>2019</v>
      </c>
      <c r="D4328" s="89">
        <v>6</v>
      </c>
      <c r="E4328" s="91">
        <v>28</v>
      </c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</row>
    <row r="4329" spans="1:30" x14ac:dyDescent="0.2">
      <c r="A4329" s="89">
        <v>1545</v>
      </c>
      <c r="B4329" s="89" t="s">
        <v>158</v>
      </c>
      <c r="C4329" s="89">
        <v>2019</v>
      </c>
      <c r="D4329" s="89">
        <v>7</v>
      </c>
      <c r="E4329" s="91">
        <v>33</v>
      </c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</row>
    <row r="4330" spans="1:30" x14ac:dyDescent="0.2">
      <c r="A4330" s="89">
        <v>1545</v>
      </c>
      <c r="B4330" s="89" t="s">
        <v>158</v>
      </c>
      <c r="C4330" s="89">
        <v>2019</v>
      </c>
      <c r="D4330" s="89">
        <v>8</v>
      </c>
      <c r="E4330" s="91">
        <v>16</v>
      </c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</row>
    <row r="4331" spans="1:30" x14ac:dyDescent="0.2">
      <c r="A4331" s="89">
        <v>1545</v>
      </c>
      <c r="B4331" s="89" t="s">
        <v>158</v>
      </c>
      <c r="C4331" s="89">
        <v>2019</v>
      </c>
      <c r="D4331" s="89">
        <v>9</v>
      </c>
      <c r="E4331" s="91">
        <v>21</v>
      </c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</row>
    <row r="4332" spans="1:30" x14ac:dyDescent="0.2">
      <c r="A4332" s="89">
        <v>1545</v>
      </c>
      <c r="B4332" s="89" t="s">
        <v>158</v>
      </c>
      <c r="C4332" s="89">
        <v>2019</v>
      </c>
      <c r="D4332" s="89">
        <v>10</v>
      </c>
      <c r="E4332" s="91">
        <v>24</v>
      </c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</row>
    <row r="4333" spans="1:30" x14ac:dyDescent="0.2">
      <c r="A4333" s="89">
        <v>1545</v>
      </c>
      <c r="B4333" s="89" t="s">
        <v>158</v>
      </c>
      <c r="C4333" s="89">
        <v>2019</v>
      </c>
      <c r="D4333" s="89">
        <v>11</v>
      </c>
      <c r="E4333" s="91">
        <v>21</v>
      </c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</row>
    <row r="4334" spans="1:30" x14ac:dyDescent="0.2">
      <c r="A4334" s="89">
        <v>1545</v>
      </c>
      <c r="B4334" s="89" t="s">
        <v>158</v>
      </c>
      <c r="C4334" s="89">
        <v>2019</v>
      </c>
      <c r="D4334" s="89">
        <v>12</v>
      </c>
      <c r="E4334" s="91">
        <v>24</v>
      </c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</row>
    <row r="4335" spans="1:30" x14ac:dyDescent="0.2">
      <c r="A4335" s="89">
        <v>1545</v>
      </c>
      <c r="B4335" s="89" t="s">
        <v>158</v>
      </c>
      <c r="C4335" s="89">
        <v>2020</v>
      </c>
      <c r="D4335" s="89">
        <v>1</v>
      </c>
      <c r="E4335" s="91">
        <v>33</v>
      </c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</row>
    <row r="4336" spans="1:30" x14ac:dyDescent="0.2">
      <c r="A4336" s="89">
        <v>1545</v>
      </c>
      <c r="B4336" s="89" t="s">
        <v>158</v>
      </c>
      <c r="C4336" s="89">
        <v>2020</v>
      </c>
      <c r="D4336" s="89">
        <v>2</v>
      </c>
      <c r="E4336" s="91">
        <v>21</v>
      </c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</row>
    <row r="4337" spans="1:30" x14ac:dyDescent="0.2">
      <c r="A4337" s="89">
        <v>1545</v>
      </c>
      <c r="B4337" s="89" t="s">
        <v>158</v>
      </c>
      <c r="C4337" s="89">
        <v>2020</v>
      </c>
      <c r="D4337" s="89">
        <v>3</v>
      </c>
      <c r="E4337" s="91">
        <v>27</v>
      </c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</row>
    <row r="4338" spans="1:30" x14ac:dyDescent="0.2">
      <c r="A4338" s="89">
        <v>1545</v>
      </c>
      <c r="B4338" s="89" t="s">
        <v>158</v>
      </c>
      <c r="C4338" s="89">
        <v>2020</v>
      </c>
      <c r="D4338" s="89">
        <v>4</v>
      </c>
      <c r="E4338" s="91">
        <v>23</v>
      </c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</row>
    <row r="4339" spans="1:30" x14ac:dyDescent="0.2">
      <c r="A4339" s="89">
        <v>1545</v>
      </c>
      <c r="B4339" s="89" t="s">
        <v>158</v>
      </c>
      <c r="C4339" s="89">
        <v>2020</v>
      </c>
      <c r="D4339" s="89">
        <v>5</v>
      </c>
      <c r="E4339" s="91">
        <v>6</v>
      </c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</row>
    <row r="4340" spans="1:30" x14ac:dyDescent="0.2">
      <c r="A4340" s="89">
        <v>1546</v>
      </c>
      <c r="B4340" s="89" t="s">
        <v>572</v>
      </c>
      <c r="C4340" s="89">
        <v>2019</v>
      </c>
      <c r="D4340" s="89">
        <v>3</v>
      </c>
      <c r="E4340" s="91">
        <v>125125666</v>
      </c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</row>
    <row r="4341" spans="1:30" x14ac:dyDescent="0.2">
      <c r="A4341" s="89">
        <v>1546</v>
      </c>
      <c r="B4341" s="89" t="s">
        <v>572</v>
      </c>
      <c r="C4341" s="89">
        <v>2019</v>
      </c>
      <c r="D4341" s="89">
        <v>4</v>
      </c>
      <c r="E4341" s="91">
        <v>148343054</v>
      </c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</row>
    <row r="4342" spans="1:30" x14ac:dyDescent="0.2">
      <c r="A4342" s="89">
        <v>1546</v>
      </c>
      <c r="B4342" s="89" t="s">
        <v>572</v>
      </c>
      <c r="C4342" s="89">
        <v>2019</v>
      </c>
      <c r="D4342" s="89">
        <v>5</v>
      </c>
      <c r="E4342" s="91">
        <v>122358884</v>
      </c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</row>
    <row r="4343" spans="1:30" x14ac:dyDescent="0.2">
      <c r="A4343" s="89">
        <v>1546</v>
      </c>
      <c r="B4343" s="89" t="s">
        <v>572</v>
      </c>
      <c r="C4343" s="89">
        <v>2019</v>
      </c>
      <c r="D4343" s="89">
        <v>6</v>
      </c>
      <c r="E4343" s="91">
        <v>86254939</v>
      </c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</row>
    <row r="4344" spans="1:30" x14ac:dyDescent="0.2">
      <c r="A4344" s="89">
        <v>1546</v>
      </c>
      <c r="B4344" s="89" t="s">
        <v>572</v>
      </c>
      <c r="C4344" s="89">
        <v>2019</v>
      </c>
      <c r="D4344" s="89">
        <v>7</v>
      </c>
      <c r="E4344" s="91">
        <v>104688595</v>
      </c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</row>
    <row r="4345" spans="1:30" x14ac:dyDescent="0.2">
      <c r="A4345" s="89">
        <v>1546</v>
      </c>
      <c r="B4345" s="89" t="s">
        <v>572</v>
      </c>
      <c r="C4345" s="89">
        <v>2019</v>
      </c>
      <c r="D4345" s="89">
        <v>8</v>
      </c>
      <c r="E4345" s="91">
        <v>113042962</v>
      </c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</row>
    <row r="4346" spans="1:30" x14ac:dyDescent="0.2">
      <c r="A4346" s="89">
        <v>1546</v>
      </c>
      <c r="B4346" s="89" t="s">
        <v>572</v>
      </c>
      <c r="C4346" s="89">
        <v>2019</v>
      </c>
      <c r="D4346" s="89">
        <v>9</v>
      </c>
      <c r="E4346" s="91">
        <v>89448784</v>
      </c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</row>
    <row r="4347" spans="1:30" x14ac:dyDescent="0.2">
      <c r="A4347" s="89">
        <v>1546</v>
      </c>
      <c r="B4347" s="89" t="s">
        <v>572</v>
      </c>
      <c r="C4347" s="89">
        <v>2019</v>
      </c>
      <c r="D4347" s="89">
        <v>10</v>
      </c>
      <c r="E4347" s="91">
        <v>41005898</v>
      </c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</row>
    <row r="4348" spans="1:30" x14ac:dyDescent="0.2">
      <c r="A4348" s="89">
        <v>1546</v>
      </c>
      <c r="B4348" s="89" t="s">
        <v>572</v>
      </c>
      <c r="C4348" s="89">
        <v>2019</v>
      </c>
      <c r="D4348" s="89">
        <v>11</v>
      </c>
      <c r="E4348" s="91">
        <v>43768361</v>
      </c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</row>
    <row r="4349" spans="1:30" x14ac:dyDescent="0.2">
      <c r="A4349" s="89">
        <v>1546</v>
      </c>
      <c r="B4349" s="89" t="s">
        <v>572</v>
      </c>
      <c r="C4349" s="89">
        <v>2019</v>
      </c>
      <c r="D4349" s="89">
        <v>12</v>
      </c>
      <c r="E4349" s="91">
        <v>30803253</v>
      </c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</row>
    <row r="4350" spans="1:30" x14ac:dyDescent="0.2">
      <c r="A4350" s="89">
        <v>1546</v>
      </c>
      <c r="B4350" s="89" t="s">
        <v>572</v>
      </c>
      <c r="C4350" s="89">
        <v>2020</v>
      </c>
      <c r="D4350" s="89">
        <v>1</v>
      </c>
      <c r="E4350" s="91">
        <v>44645887</v>
      </c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</row>
    <row r="4351" spans="1:30" x14ac:dyDescent="0.2">
      <c r="A4351" s="89">
        <v>1546</v>
      </c>
      <c r="B4351" s="89" t="s">
        <v>572</v>
      </c>
      <c r="C4351" s="89">
        <v>2020</v>
      </c>
      <c r="D4351" s="89">
        <v>2</v>
      </c>
      <c r="E4351" s="91">
        <v>41194520</v>
      </c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</row>
    <row r="4352" spans="1:30" x14ac:dyDescent="0.2">
      <c r="A4352" s="89">
        <v>1546</v>
      </c>
      <c r="B4352" s="89" t="s">
        <v>572</v>
      </c>
      <c r="C4352" s="89">
        <v>2020</v>
      </c>
      <c r="D4352" s="89">
        <v>3</v>
      </c>
      <c r="E4352" s="91">
        <v>34804043</v>
      </c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</row>
    <row r="4353" spans="1:30" x14ac:dyDescent="0.2">
      <c r="A4353" s="89">
        <v>1546</v>
      </c>
      <c r="B4353" s="89" t="s">
        <v>572</v>
      </c>
      <c r="C4353" s="89">
        <v>2020</v>
      </c>
      <c r="D4353" s="89">
        <v>4</v>
      </c>
      <c r="E4353" s="91">
        <v>31490317</v>
      </c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</row>
    <row r="4354" spans="1:30" x14ac:dyDescent="0.2">
      <c r="A4354" s="89">
        <v>1546</v>
      </c>
      <c r="B4354" s="89" t="s">
        <v>572</v>
      </c>
      <c r="C4354" s="89">
        <v>2020</v>
      </c>
      <c r="D4354" s="89">
        <v>5</v>
      </c>
      <c r="E4354" s="91">
        <v>37874764</v>
      </c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</row>
    <row r="4355" spans="1:30" x14ac:dyDescent="0.2">
      <c r="A4355" s="89">
        <v>1546</v>
      </c>
      <c r="B4355" s="89" t="s">
        <v>572</v>
      </c>
      <c r="C4355" s="89">
        <v>2020</v>
      </c>
      <c r="D4355" s="89">
        <v>6</v>
      </c>
      <c r="E4355" s="91">
        <v>1761994</v>
      </c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</row>
    <row r="4356" spans="1:30" x14ac:dyDescent="0.2">
      <c r="A4356" s="89">
        <v>1547</v>
      </c>
      <c r="B4356" s="89" t="s">
        <v>665</v>
      </c>
      <c r="C4356" s="89">
        <v>2019</v>
      </c>
      <c r="D4356" s="89">
        <v>3</v>
      </c>
      <c r="E4356" s="91">
        <v>68210537</v>
      </c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</row>
    <row r="4357" spans="1:30" x14ac:dyDescent="0.2">
      <c r="A4357" s="89">
        <v>1547</v>
      </c>
      <c r="B4357" s="89" t="s">
        <v>665</v>
      </c>
      <c r="C4357" s="89">
        <v>2019</v>
      </c>
      <c r="D4357" s="89">
        <v>4</v>
      </c>
      <c r="E4357" s="91">
        <v>75107977</v>
      </c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</row>
    <row r="4358" spans="1:30" x14ac:dyDescent="0.2">
      <c r="A4358" s="89">
        <v>1547</v>
      </c>
      <c r="B4358" s="89" t="s">
        <v>665</v>
      </c>
      <c r="C4358" s="89">
        <v>2019</v>
      </c>
      <c r="D4358" s="89">
        <v>5</v>
      </c>
      <c r="E4358" s="91">
        <v>76103489</v>
      </c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</row>
    <row r="4359" spans="1:30" x14ac:dyDescent="0.2">
      <c r="A4359" s="89">
        <v>1547</v>
      </c>
      <c r="B4359" s="89" t="s">
        <v>665</v>
      </c>
      <c r="C4359" s="89">
        <v>2019</v>
      </c>
      <c r="D4359" s="89">
        <v>6</v>
      </c>
      <c r="E4359" s="91">
        <v>63592730</v>
      </c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</row>
    <row r="4360" spans="1:30" x14ac:dyDescent="0.2">
      <c r="A4360" s="89">
        <v>1547</v>
      </c>
      <c r="B4360" s="89" t="s">
        <v>665</v>
      </c>
      <c r="C4360" s="89">
        <v>2019</v>
      </c>
      <c r="D4360" s="89">
        <v>7</v>
      </c>
      <c r="E4360" s="91">
        <v>70688906</v>
      </c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</row>
    <row r="4361" spans="1:30" x14ac:dyDescent="0.2">
      <c r="A4361" s="89">
        <v>1547</v>
      </c>
      <c r="B4361" s="89" t="s">
        <v>665</v>
      </c>
      <c r="C4361" s="89">
        <v>2019</v>
      </c>
      <c r="D4361" s="89">
        <v>8</v>
      </c>
      <c r="E4361" s="91">
        <v>59794288</v>
      </c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</row>
    <row r="4362" spans="1:30" x14ac:dyDescent="0.2">
      <c r="A4362" s="89">
        <v>1547</v>
      </c>
      <c r="B4362" s="89" t="s">
        <v>665</v>
      </c>
      <c r="C4362" s="89">
        <v>2019</v>
      </c>
      <c r="D4362" s="89">
        <v>9</v>
      </c>
      <c r="E4362" s="91">
        <v>65804205</v>
      </c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</row>
    <row r="4363" spans="1:30" x14ac:dyDescent="0.2">
      <c r="A4363" s="89">
        <v>1547</v>
      </c>
      <c r="B4363" s="89" t="s">
        <v>665</v>
      </c>
      <c r="C4363" s="89">
        <v>2019</v>
      </c>
      <c r="D4363" s="89">
        <v>10</v>
      </c>
      <c r="E4363" s="91">
        <v>88102031</v>
      </c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</row>
    <row r="4364" spans="1:30" x14ac:dyDescent="0.2">
      <c r="A4364" s="89">
        <v>1547</v>
      </c>
      <c r="B4364" s="89" t="s">
        <v>665</v>
      </c>
      <c r="C4364" s="89">
        <v>2019</v>
      </c>
      <c r="D4364" s="89">
        <v>11</v>
      </c>
      <c r="E4364" s="91">
        <v>80610274</v>
      </c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</row>
    <row r="4365" spans="1:30" x14ac:dyDescent="0.2">
      <c r="A4365" s="89">
        <v>1547</v>
      </c>
      <c r="B4365" s="89" t="s">
        <v>665</v>
      </c>
      <c r="C4365" s="89">
        <v>2019</v>
      </c>
      <c r="D4365" s="89">
        <v>12</v>
      </c>
      <c r="E4365" s="91">
        <v>62218731</v>
      </c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</row>
    <row r="4366" spans="1:30" x14ac:dyDescent="0.2">
      <c r="A4366" s="89">
        <v>1547</v>
      </c>
      <c r="B4366" s="89" t="s">
        <v>665</v>
      </c>
      <c r="C4366" s="89">
        <v>2020</v>
      </c>
      <c r="D4366" s="89">
        <v>1</v>
      </c>
      <c r="E4366" s="91">
        <v>93569859</v>
      </c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</row>
    <row r="4367" spans="1:30" x14ac:dyDescent="0.2">
      <c r="A4367" s="89">
        <v>1547</v>
      </c>
      <c r="B4367" s="89" t="s">
        <v>665</v>
      </c>
      <c r="C4367" s="89">
        <v>2020</v>
      </c>
      <c r="D4367" s="89">
        <v>2</v>
      </c>
      <c r="E4367" s="91">
        <v>21150184</v>
      </c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</row>
    <row r="4368" spans="1:30" x14ac:dyDescent="0.2">
      <c r="A4368" s="89">
        <v>1547</v>
      </c>
      <c r="B4368" s="89" t="s">
        <v>665</v>
      </c>
      <c r="C4368" s="89">
        <v>2020</v>
      </c>
      <c r="D4368" s="89">
        <v>3</v>
      </c>
      <c r="E4368" s="91">
        <v>5205</v>
      </c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</row>
    <row r="4369" spans="1:30" x14ac:dyDescent="0.2">
      <c r="A4369" s="89">
        <v>1547</v>
      </c>
      <c r="B4369" s="89" t="s">
        <v>665</v>
      </c>
      <c r="C4369" s="89">
        <v>2020</v>
      </c>
      <c r="D4369" s="89">
        <v>4</v>
      </c>
      <c r="E4369" s="91">
        <v>1079</v>
      </c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</row>
    <row r="4370" spans="1:30" x14ac:dyDescent="0.2">
      <c r="A4370" s="89">
        <v>1547</v>
      </c>
      <c r="B4370" s="89" t="s">
        <v>665</v>
      </c>
      <c r="C4370" s="89">
        <v>2020</v>
      </c>
      <c r="D4370" s="89">
        <v>5</v>
      </c>
      <c r="E4370" s="91">
        <v>527</v>
      </c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</row>
    <row r="4371" spans="1:30" x14ac:dyDescent="0.2">
      <c r="A4371" s="89">
        <v>1547</v>
      </c>
      <c r="B4371" s="89" t="s">
        <v>665</v>
      </c>
      <c r="C4371" s="89">
        <v>2020</v>
      </c>
      <c r="D4371" s="89">
        <v>6</v>
      </c>
      <c r="E4371" s="91">
        <v>36</v>
      </c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</row>
    <row r="4372" spans="1:30" x14ac:dyDescent="0.2">
      <c r="A4372" s="89">
        <v>1548</v>
      </c>
      <c r="B4372" s="89" t="s">
        <v>349</v>
      </c>
      <c r="C4372" s="89">
        <v>2019</v>
      </c>
      <c r="D4372" s="89">
        <v>3</v>
      </c>
      <c r="E4372" s="91">
        <v>881105</v>
      </c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</row>
    <row r="4373" spans="1:30" x14ac:dyDescent="0.2">
      <c r="A4373" s="89">
        <v>1548</v>
      </c>
      <c r="B4373" s="89" t="s">
        <v>349</v>
      </c>
      <c r="C4373" s="89">
        <v>2019</v>
      </c>
      <c r="D4373" s="89">
        <v>4</v>
      </c>
      <c r="E4373" s="91">
        <v>1297512</v>
      </c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</row>
    <row r="4374" spans="1:30" x14ac:dyDescent="0.2">
      <c r="A4374" s="89">
        <v>1548</v>
      </c>
      <c r="B4374" s="89" t="s">
        <v>349</v>
      </c>
      <c r="C4374" s="89">
        <v>2019</v>
      </c>
      <c r="D4374" s="89">
        <v>5</v>
      </c>
      <c r="E4374" s="91">
        <v>1024076</v>
      </c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</row>
    <row r="4375" spans="1:30" x14ac:dyDescent="0.2">
      <c r="A4375" s="89">
        <v>1548</v>
      </c>
      <c r="B4375" s="89" t="s">
        <v>349</v>
      </c>
      <c r="C4375" s="89">
        <v>2019</v>
      </c>
      <c r="D4375" s="89">
        <v>6</v>
      </c>
      <c r="E4375" s="91">
        <v>1049811</v>
      </c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</row>
    <row r="4376" spans="1:30" x14ac:dyDescent="0.2">
      <c r="A4376" s="89">
        <v>1548</v>
      </c>
      <c r="B4376" s="89" t="s">
        <v>349</v>
      </c>
      <c r="C4376" s="89">
        <v>2019</v>
      </c>
      <c r="D4376" s="89">
        <v>7</v>
      </c>
      <c r="E4376" s="91">
        <v>921688</v>
      </c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</row>
    <row r="4377" spans="1:30" x14ac:dyDescent="0.2">
      <c r="A4377" s="89">
        <v>1548</v>
      </c>
      <c r="B4377" s="89" t="s">
        <v>349</v>
      </c>
      <c r="C4377" s="89">
        <v>2019</v>
      </c>
      <c r="D4377" s="89">
        <v>8</v>
      </c>
      <c r="E4377" s="91">
        <v>1116254</v>
      </c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</row>
    <row r="4378" spans="1:30" x14ac:dyDescent="0.2">
      <c r="A4378" s="89">
        <v>1548</v>
      </c>
      <c r="B4378" s="89" t="s">
        <v>349</v>
      </c>
      <c r="C4378" s="89">
        <v>2019</v>
      </c>
      <c r="D4378" s="89">
        <v>9</v>
      </c>
      <c r="E4378" s="91">
        <v>1217932</v>
      </c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</row>
    <row r="4379" spans="1:30" x14ac:dyDescent="0.2">
      <c r="A4379" s="89">
        <v>1548</v>
      </c>
      <c r="B4379" s="89" t="s">
        <v>349</v>
      </c>
      <c r="C4379" s="89">
        <v>2019</v>
      </c>
      <c r="D4379" s="89">
        <v>10</v>
      </c>
      <c r="E4379" s="91">
        <v>1973260</v>
      </c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</row>
    <row r="4380" spans="1:30" x14ac:dyDescent="0.2">
      <c r="A4380" s="89">
        <v>1548</v>
      </c>
      <c r="B4380" s="89" t="s">
        <v>349</v>
      </c>
      <c r="C4380" s="89">
        <v>2019</v>
      </c>
      <c r="D4380" s="89">
        <v>11</v>
      </c>
      <c r="E4380" s="91">
        <v>1277012</v>
      </c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</row>
    <row r="4381" spans="1:30" x14ac:dyDescent="0.2">
      <c r="A4381" s="89">
        <v>1548</v>
      </c>
      <c r="B4381" s="89" t="s">
        <v>349</v>
      </c>
      <c r="C4381" s="89">
        <v>2019</v>
      </c>
      <c r="D4381" s="89">
        <v>12</v>
      </c>
      <c r="E4381" s="91">
        <v>931549</v>
      </c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</row>
    <row r="4382" spans="1:30" x14ac:dyDescent="0.2">
      <c r="A4382" s="89">
        <v>1548</v>
      </c>
      <c r="B4382" s="89" t="s">
        <v>349</v>
      </c>
      <c r="C4382" s="89">
        <v>2020</v>
      </c>
      <c r="D4382" s="89">
        <v>1</v>
      </c>
      <c r="E4382" s="91">
        <v>1102766</v>
      </c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</row>
    <row r="4383" spans="1:30" x14ac:dyDescent="0.2">
      <c r="A4383" s="89">
        <v>1548</v>
      </c>
      <c r="B4383" s="89" t="s">
        <v>349</v>
      </c>
      <c r="C4383" s="89">
        <v>2020</v>
      </c>
      <c r="D4383" s="89">
        <v>2</v>
      </c>
      <c r="E4383" s="91">
        <v>886977</v>
      </c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</row>
    <row r="4384" spans="1:30" x14ac:dyDescent="0.2">
      <c r="A4384" s="89">
        <v>1548</v>
      </c>
      <c r="B4384" s="89" t="s">
        <v>349</v>
      </c>
      <c r="C4384" s="89">
        <v>2020</v>
      </c>
      <c r="D4384" s="89">
        <v>3</v>
      </c>
      <c r="E4384" s="91">
        <v>818448</v>
      </c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</row>
    <row r="4385" spans="1:30" x14ac:dyDescent="0.2">
      <c r="A4385" s="89">
        <v>1548</v>
      </c>
      <c r="B4385" s="89" t="s">
        <v>349</v>
      </c>
      <c r="C4385" s="89">
        <v>2020</v>
      </c>
      <c r="D4385" s="89">
        <v>4</v>
      </c>
      <c r="E4385" s="91">
        <v>650549</v>
      </c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</row>
    <row r="4386" spans="1:30" x14ac:dyDescent="0.2">
      <c r="A4386" s="89">
        <v>1548</v>
      </c>
      <c r="B4386" s="89" t="s">
        <v>349</v>
      </c>
      <c r="C4386" s="89">
        <v>2020</v>
      </c>
      <c r="D4386" s="89">
        <v>5</v>
      </c>
      <c r="E4386" s="91">
        <v>423790</v>
      </c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</row>
    <row r="4387" spans="1:30" x14ac:dyDescent="0.2">
      <c r="A4387" s="89">
        <v>1548</v>
      </c>
      <c r="B4387" s="89" t="s">
        <v>349</v>
      </c>
      <c r="C4387" s="89">
        <v>2020</v>
      </c>
      <c r="D4387" s="89">
        <v>6</v>
      </c>
      <c r="E4387" s="91">
        <v>8730</v>
      </c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</row>
    <row r="4388" spans="1:30" x14ac:dyDescent="0.2">
      <c r="A4388" s="89">
        <v>1549</v>
      </c>
      <c r="B4388" s="89" t="s">
        <v>357</v>
      </c>
      <c r="C4388" s="89">
        <v>2019</v>
      </c>
      <c r="D4388" s="89">
        <v>3</v>
      </c>
      <c r="E4388" s="91">
        <v>135796</v>
      </c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</row>
    <row r="4389" spans="1:30" x14ac:dyDescent="0.2">
      <c r="A4389" s="89">
        <v>1549</v>
      </c>
      <c r="B4389" s="89" t="s">
        <v>357</v>
      </c>
      <c r="C4389" s="89">
        <v>2019</v>
      </c>
      <c r="D4389" s="89">
        <v>4</v>
      </c>
      <c r="E4389" s="91">
        <v>314976</v>
      </c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</row>
    <row r="4390" spans="1:30" x14ac:dyDescent="0.2">
      <c r="A4390" s="89">
        <v>1549</v>
      </c>
      <c r="B4390" s="89" t="s">
        <v>357</v>
      </c>
      <c r="C4390" s="89">
        <v>2019</v>
      </c>
      <c r="D4390" s="89">
        <v>5</v>
      </c>
      <c r="E4390" s="91">
        <v>780315</v>
      </c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</row>
    <row r="4391" spans="1:30" x14ac:dyDescent="0.2">
      <c r="A4391" s="89">
        <v>1549</v>
      </c>
      <c r="B4391" s="89" t="s">
        <v>357</v>
      </c>
      <c r="C4391" s="89">
        <v>2019</v>
      </c>
      <c r="D4391" s="89">
        <v>6</v>
      </c>
      <c r="E4391" s="91">
        <v>155590</v>
      </c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</row>
    <row r="4392" spans="1:30" x14ac:dyDescent="0.2">
      <c r="A4392" s="89">
        <v>1549</v>
      </c>
      <c r="B4392" s="89" t="s">
        <v>357</v>
      </c>
      <c r="C4392" s="89">
        <v>2019</v>
      </c>
      <c r="D4392" s="89">
        <v>7</v>
      </c>
      <c r="E4392" s="91">
        <v>4763</v>
      </c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</row>
    <row r="4393" spans="1:30" x14ac:dyDescent="0.2">
      <c r="A4393" s="89">
        <v>1549</v>
      </c>
      <c r="B4393" s="89" t="s">
        <v>357</v>
      </c>
      <c r="C4393" s="89">
        <v>2019</v>
      </c>
      <c r="D4393" s="89">
        <v>8</v>
      </c>
      <c r="E4393" s="91">
        <v>3845</v>
      </c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</row>
    <row r="4394" spans="1:30" x14ac:dyDescent="0.2">
      <c r="A4394" s="89">
        <v>1549</v>
      </c>
      <c r="B4394" s="89" t="s">
        <v>357</v>
      </c>
      <c r="C4394" s="89">
        <v>2019</v>
      </c>
      <c r="D4394" s="89">
        <v>9</v>
      </c>
      <c r="E4394" s="91">
        <v>4171</v>
      </c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</row>
    <row r="4395" spans="1:30" x14ac:dyDescent="0.2">
      <c r="A4395" s="89">
        <v>1549</v>
      </c>
      <c r="B4395" s="89" t="s">
        <v>357</v>
      </c>
      <c r="C4395" s="89">
        <v>2019</v>
      </c>
      <c r="D4395" s="89">
        <v>10</v>
      </c>
      <c r="E4395" s="91">
        <v>5653</v>
      </c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</row>
    <row r="4396" spans="1:30" x14ac:dyDescent="0.2">
      <c r="A4396" s="89">
        <v>1549</v>
      </c>
      <c r="B4396" s="89" t="s">
        <v>357</v>
      </c>
      <c r="C4396" s="89">
        <v>2019</v>
      </c>
      <c r="D4396" s="89">
        <v>11</v>
      </c>
      <c r="E4396" s="91">
        <v>3346</v>
      </c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</row>
    <row r="4397" spans="1:30" x14ac:dyDescent="0.2">
      <c r="A4397" s="89">
        <v>1549</v>
      </c>
      <c r="B4397" s="89" t="s">
        <v>357</v>
      </c>
      <c r="C4397" s="89">
        <v>2019</v>
      </c>
      <c r="D4397" s="89">
        <v>12</v>
      </c>
      <c r="E4397" s="91">
        <v>2418</v>
      </c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</row>
    <row r="4398" spans="1:30" x14ac:dyDescent="0.2">
      <c r="A4398" s="89">
        <v>1549</v>
      </c>
      <c r="B4398" s="89" t="s">
        <v>357</v>
      </c>
      <c r="C4398" s="89">
        <v>2020</v>
      </c>
      <c r="D4398" s="89">
        <v>2</v>
      </c>
      <c r="E4398" s="91">
        <v>1</v>
      </c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</row>
    <row r="4399" spans="1:30" x14ac:dyDescent="0.2">
      <c r="A4399" s="89">
        <v>1549</v>
      </c>
      <c r="B4399" s="89" t="s">
        <v>357</v>
      </c>
      <c r="C4399" s="89">
        <v>2020</v>
      </c>
      <c r="D4399" s="89">
        <v>3</v>
      </c>
      <c r="E4399" s="91">
        <v>1</v>
      </c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</row>
    <row r="4400" spans="1:30" x14ac:dyDescent="0.2">
      <c r="A4400" s="89">
        <v>1549</v>
      </c>
      <c r="B4400" s="89" t="s">
        <v>357</v>
      </c>
      <c r="C4400" s="89">
        <v>2020</v>
      </c>
      <c r="D4400" s="89">
        <v>6</v>
      </c>
      <c r="E4400" s="91">
        <v>1</v>
      </c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</row>
    <row r="4401" spans="1:30" x14ac:dyDescent="0.2">
      <c r="A4401" s="89">
        <v>1550</v>
      </c>
      <c r="B4401" s="89" t="s">
        <v>748</v>
      </c>
      <c r="C4401" s="89">
        <v>2019</v>
      </c>
      <c r="D4401" s="89">
        <v>3</v>
      </c>
      <c r="E4401" s="91">
        <v>2</v>
      </c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</row>
    <row r="4402" spans="1:30" x14ac:dyDescent="0.2">
      <c r="A4402" s="89">
        <v>1550</v>
      </c>
      <c r="B4402" s="89" t="s">
        <v>748</v>
      </c>
      <c r="C4402" s="89">
        <v>2019</v>
      </c>
      <c r="D4402" s="89">
        <v>4</v>
      </c>
      <c r="E4402" s="91">
        <v>3</v>
      </c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</row>
    <row r="4403" spans="1:30" x14ac:dyDescent="0.2">
      <c r="A4403" s="89">
        <v>1550</v>
      </c>
      <c r="B4403" s="89" t="s">
        <v>748</v>
      </c>
      <c r="C4403" s="89">
        <v>2019</v>
      </c>
      <c r="D4403" s="89">
        <v>5</v>
      </c>
      <c r="E4403" s="91">
        <v>7</v>
      </c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</row>
    <row r="4404" spans="1:30" x14ac:dyDescent="0.2">
      <c r="A4404" s="89">
        <v>1550</v>
      </c>
      <c r="B4404" s="89" t="s">
        <v>748</v>
      </c>
      <c r="C4404" s="89">
        <v>2019</v>
      </c>
      <c r="D4404" s="89">
        <v>6</v>
      </c>
      <c r="E4404" s="91">
        <v>4</v>
      </c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</row>
    <row r="4405" spans="1:30" x14ac:dyDescent="0.2">
      <c r="A4405" s="89">
        <v>1550</v>
      </c>
      <c r="B4405" s="89" t="s">
        <v>748</v>
      </c>
      <c r="C4405" s="89">
        <v>2019</v>
      </c>
      <c r="D4405" s="89">
        <v>7</v>
      </c>
      <c r="E4405" s="91">
        <v>4</v>
      </c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</row>
    <row r="4406" spans="1:30" x14ac:dyDescent="0.2">
      <c r="A4406" s="89">
        <v>1551</v>
      </c>
      <c r="B4406" s="89" t="s">
        <v>749</v>
      </c>
      <c r="C4406" s="89">
        <v>2019</v>
      </c>
      <c r="D4406" s="89">
        <v>3</v>
      </c>
      <c r="E4406" s="91">
        <v>5</v>
      </c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</row>
    <row r="4407" spans="1:30" x14ac:dyDescent="0.2">
      <c r="A4407" s="89">
        <v>1551</v>
      </c>
      <c r="B4407" s="89" t="s">
        <v>749</v>
      </c>
      <c r="C4407" s="89">
        <v>2019</v>
      </c>
      <c r="D4407" s="89">
        <v>4</v>
      </c>
      <c r="E4407" s="91">
        <v>2</v>
      </c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</row>
    <row r="4408" spans="1:30" x14ac:dyDescent="0.2">
      <c r="A4408" s="89">
        <v>1551</v>
      </c>
      <c r="B4408" s="89" t="s">
        <v>749</v>
      </c>
      <c r="C4408" s="89">
        <v>2019</v>
      </c>
      <c r="D4408" s="89">
        <v>5</v>
      </c>
      <c r="E4408" s="91">
        <v>3</v>
      </c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</row>
    <row r="4409" spans="1:30" x14ac:dyDescent="0.2">
      <c r="A4409" s="89">
        <v>1551</v>
      </c>
      <c r="B4409" s="89" t="s">
        <v>749</v>
      </c>
      <c r="C4409" s="89">
        <v>2019</v>
      </c>
      <c r="D4409" s="89">
        <v>6</v>
      </c>
      <c r="E4409" s="91">
        <v>1</v>
      </c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</row>
    <row r="4410" spans="1:30" x14ac:dyDescent="0.2">
      <c r="A4410" s="89">
        <v>1551</v>
      </c>
      <c r="B4410" s="89" t="s">
        <v>749</v>
      </c>
      <c r="C4410" s="89">
        <v>2019</v>
      </c>
      <c r="D4410" s="89">
        <v>7</v>
      </c>
      <c r="E4410" s="91">
        <v>1</v>
      </c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</row>
    <row r="4411" spans="1:30" x14ac:dyDescent="0.2">
      <c r="A4411" s="89">
        <v>1551</v>
      </c>
      <c r="B4411" s="89" t="s">
        <v>749</v>
      </c>
      <c r="C4411" s="89">
        <v>2019</v>
      </c>
      <c r="D4411" s="89">
        <v>8</v>
      </c>
      <c r="E4411" s="91">
        <v>1</v>
      </c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</row>
    <row r="4412" spans="1:30" x14ac:dyDescent="0.2">
      <c r="A4412" s="89">
        <v>1551</v>
      </c>
      <c r="B4412" s="89" t="s">
        <v>749</v>
      </c>
      <c r="C4412" s="89">
        <v>2019</v>
      </c>
      <c r="D4412" s="89">
        <v>10</v>
      </c>
      <c r="E4412" s="91">
        <v>2</v>
      </c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</row>
    <row r="4413" spans="1:30" x14ac:dyDescent="0.2">
      <c r="A4413" s="89">
        <v>1551</v>
      </c>
      <c r="B4413" s="89" t="s">
        <v>749</v>
      </c>
      <c r="C4413" s="89">
        <v>2019</v>
      </c>
      <c r="D4413" s="89">
        <v>12</v>
      </c>
      <c r="E4413" s="91">
        <v>2</v>
      </c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</row>
    <row r="4414" spans="1:30" x14ac:dyDescent="0.2">
      <c r="A4414" s="89">
        <v>1552</v>
      </c>
      <c r="B4414" s="89" t="s">
        <v>609</v>
      </c>
      <c r="C4414" s="89">
        <v>2019</v>
      </c>
      <c r="D4414" s="89">
        <v>3</v>
      </c>
      <c r="E4414" s="91">
        <v>270894</v>
      </c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</row>
    <row r="4415" spans="1:30" x14ac:dyDescent="0.2">
      <c r="A4415" s="89">
        <v>1552</v>
      </c>
      <c r="B4415" s="89" t="s">
        <v>609</v>
      </c>
      <c r="C4415" s="89">
        <v>2019</v>
      </c>
      <c r="D4415" s="89">
        <v>4</v>
      </c>
      <c r="E4415" s="91">
        <v>240343</v>
      </c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</row>
    <row r="4416" spans="1:30" x14ac:dyDescent="0.2">
      <c r="A4416" s="89">
        <v>1552</v>
      </c>
      <c r="B4416" s="89" t="s">
        <v>609</v>
      </c>
      <c r="C4416" s="89">
        <v>2019</v>
      </c>
      <c r="D4416" s="89">
        <v>5</v>
      </c>
      <c r="E4416" s="91">
        <v>334927</v>
      </c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</row>
    <row r="4417" spans="1:30" x14ac:dyDescent="0.2">
      <c r="A4417" s="89">
        <v>1552</v>
      </c>
      <c r="B4417" s="89" t="s">
        <v>609</v>
      </c>
      <c r="C4417" s="89">
        <v>2019</v>
      </c>
      <c r="D4417" s="89">
        <v>6</v>
      </c>
      <c r="E4417" s="91">
        <v>362729</v>
      </c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</row>
    <row r="4418" spans="1:30" x14ac:dyDescent="0.2">
      <c r="A4418" s="89">
        <v>1552</v>
      </c>
      <c r="B4418" s="89" t="s">
        <v>609</v>
      </c>
      <c r="C4418" s="89">
        <v>2019</v>
      </c>
      <c r="D4418" s="89">
        <v>7</v>
      </c>
      <c r="E4418" s="91">
        <v>384802</v>
      </c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</row>
    <row r="4419" spans="1:30" x14ac:dyDescent="0.2">
      <c r="A4419" s="89">
        <v>1552</v>
      </c>
      <c r="B4419" s="89" t="s">
        <v>609</v>
      </c>
      <c r="C4419" s="89">
        <v>2019</v>
      </c>
      <c r="D4419" s="89">
        <v>8</v>
      </c>
      <c r="E4419" s="91">
        <v>565066</v>
      </c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</row>
    <row r="4420" spans="1:30" x14ac:dyDescent="0.2">
      <c r="A4420" s="89">
        <v>1552</v>
      </c>
      <c r="B4420" s="89" t="s">
        <v>609</v>
      </c>
      <c r="C4420" s="89">
        <v>2019</v>
      </c>
      <c r="D4420" s="89">
        <v>9</v>
      </c>
      <c r="E4420" s="91">
        <v>464524</v>
      </c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</row>
    <row r="4421" spans="1:30" x14ac:dyDescent="0.2">
      <c r="A4421" s="89">
        <v>1552</v>
      </c>
      <c r="B4421" s="89" t="s">
        <v>609</v>
      </c>
      <c r="C4421" s="89">
        <v>2019</v>
      </c>
      <c r="D4421" s="89">
        <v>10</v>
      </c>
      <c r="E4421" s="91">
        <v>378451</v>
      </c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</row>
    <row r="4422" spans="1:30" x14ac:dyDescent="0.2">
      <c r="A4422" s="89">
        <v>1552</v>
      </c>
      <c r="B4422" s="89" t="s">
        <v>609</v>
      </c>
      <c r="C4422" s="89">
        <v>2019</v>
      </c>
      <c r="D4422" s="89">
        <v>11</v>
      </c>
      <c r="E4422" s="91">
        <v>339458</v>
      </c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</row>
    <row r="4423" spans="1:30" x14ac:dyDescent="0.2">
      <c r="A4423" s="89">
        <v>1552</v>
      </c>
      <c r="B4423" s="89" t="s">
        <v>609</v>
      </c>
      <c r="C4423" s="89">
        <v>2019</v>
      </c>
      <c r="D4423" s="89">
        <v>12</v>
      </c>
      <c r="E4423" s="91">
        <v>343855</v>
      </c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</row>
    <row r="4424" spans="1:30" x14ac:dyDescent="0.2">
      <c r="A4424" s="89">
        <v>1552</v>
      </c>
      <c r="B4424" s="89" t="s">
        <v>609</v>
      </c>
      <c r="C4424" s="89">
        <v>2020</v>
      </c>
      <c r="D4424" s="89">
        <v>1</v>
      </c>
      <c r="E4424" s="91">
        <v>500727</v>
      </c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</row>
    <row r="4425" spans="1:30" x14ac:dyDescent="0.2">
      <c r="A4425" s="89">
        <v>1552</v>
      </c>
      <c r="B4425" s="89" t="s">
        <v>609</v>
      </c>
      <c r="C4425" s="89">
        <v>2020</v>
      </c>
      <c r="D4425" s="89">
        <v>2</v>
      </c>
      <c r="E4425" s="91">
        <v>523001</v>
      </c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</row>
    <row r="4426" spans="1:30" x14ac:dyDescent="0.2">
      <c r="A4426" s="89">
        <v>1552</v>
      </c>
      <c r="B4426" s="89" t="s">
        <v>609</v>
      </c>
      <c r="C4426" s="89">
        <v>2020</v>
      </c>
      <c r="D4426" s="89">
        <v>3</v>
      </c>
      <c r="E4426" s="91">
        <v>659781</v>
      </c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</row>
    <row r="4427" spans="1:30" x14ac:dyDescent="0.2">
      <c r="A4427" s="89">
        <v>1552</v>
      </c>
      <c r="B4427" s="89" t="s">
        <v>609</v>
      </c>
      <c r="C4427" s="89">
        <v>2020</v>
      </c>
      <c r="D4427" s="89">
        <v>4</v>
      </c>
      <c r="E4427" s="91">
        <v>521956</v>
      </c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</row>
    <row r="4428" spans="1:30" x14ac:dyDescent="0.2">
      <c r="A4428" s="89">
        <v>1552</v>
      </c>
      <c r="B4428" s="89" t="s">
        <v>609</v>
      </c>
      <c r="C4428" s="89">
        <v>2020</v>
      </c>
      <c r="D4428" s="89">
        <v>5</v>
      </c>
      <c r="E4428" s="91">
        <v>397608</v>
      </c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</row>
    <row r="4429" spans="1:30" x14ac:dyDescent="0.2">
      <c r="A4429" s="89">
        <v>1552</v>
      </c>
      <c r="B4429" s="89" t="s">
        <v>609</v>
      </c>
      <c r="C4429" s="89">
        <v>2020</v>
      </c>
      <c r="D4429" s="89">
        <v>6</v>
      </c>
      <c r="E4429" s="91">
        <v>24358</v>
      </c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</row>
    <row r="4430" spans="1:30" x14ac:dyDescent="0.2">
      <c r="A4430" s="89">
        <v>1553</v>
      </c>
      <c r="B4430" s="89" t="s">
        <v>750</v>
      </c>
      <c r="C4430" s="89">
        <v>2019</v>
      </c>
      <c r="D4430" s="89">
        <v>3</v>
      </c>
      <c r="E4430" s="91">
        <v>257325</v>
      </c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</row>
    <row r="4431" spans="1:30" x14ac:dyDescent="0.2">
      <c r="A4431" s="89">
        <v>1553</v>
      </c>
      <c r="B4431" s="89" t="s">
        <v>750</v>
      </c>
      <c r="C4431" s="89">
        <v>2019</v>
      </c>
      <c r="D4431" s="89">
        <v>4</v>
      </c>
      <c r="E4431" s="91">
        <v>240685</v>
      </c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</row>
    <row r="4432" spans="1:30" x14ac:dyDescent="0.2">
      <c r="A4432" s="89">
        <v>1553</v>
      </c>
      <c r="B4432" s="89" t="s">
        <v>750</v>
      </c>
      <c r="C4432" s="89">
        <v>2019</v>
      </c>
      <c r="D4432" s="89">
        <v>5</v>
      </c>
      <c r="E4432" s="91">
        <v>274283</v>
      </c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</row>
    <row r="4433" spans="1:30" x14ac:dyDescent="0.2">
      <c r="A4433" s="89">
        <v>1553</v>
      </c>
      <c r="B4433" s="89" t="s">
        <v>750</v>
      </c>
      <c r="C4433" s="89">
        <v>2019</v>
      </c>
      <c r="D4433" s="89">
        <v>6</v>
      </c>
      <c r="E4433" s="91">
        <v>244502</v>
      </c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</row>
    <row r="4434" spans="1:30" x14ac:dyDescent="0.2">
      <c r="A4434" s="89">
        <v>1553</v>
      </c>
      <c r="B4434" s="89" t="s">
        <v>750</v>
      </c>
      <c r="C4434" s="89">
        <v>2019</v>
      </c>
      <c r="D4434" s="89">
        <v>7</v>
      </c>
      <c r="E4434" s="91">
        <v>248911</v>
      </c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</row>
    <row r="4435" spans="1:30" x14ac:dyDescent="0.2">
      <c r="A4435" s="89">
        <v>1553</v>
      </c>
      <c r="B4435" s="89" t="s">
        <v>750</v>
      </c>
      <c r="C4435" s="89">
        <v>2019</v>
      </c>
      <c r="D4435" s="89">
        <v>8</v>
      </c>
      <c r="E4435" s="91">
        <v>237532</v>
      </c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</row>
    <row r="4436" spans="1:30" x14ac:dyDescent="0.2">
      <c r="A4436" s="89">
        <v>1553</v>
      </c>
      <c r="B4436" s="89" t="s">
        <v>750</v>
      </c>
      <c r="C4436" s="89">
        <v>2019</v>
      </c>
      <c r="D4436" s="89">
        <v>9</v>
      </c>
      <c r="E4436" s="91">
        <v>245532</v>
      </c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</row>
    <row r="4437" spans="1:30" x14ac:dyDescent="0.2">
      <c r="A4437" s="89">
        <v>1553</v>
      </c>
      <c r="B4437" s="89" t="s">
        <v>750</v>
      </c>
      <c r="C4437" s="89">
        <v>2019</v>
      </c>
      <c r="D4437" s="89">
        <v>10</v>
      </c>
      <c r="E4437" s="91">
        <v>284507</v>
      </c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</row>
    <row r="4438" spans="1:30" x14ac:dyDescent="0.2">
      <c r="A4438" s="89">
        <v>1553</v>
      </c>
      <c r="B4438" s="89" t="s">
        <v>750</v>
      </c>
      <c r="C4438" s="89">
        <v>2019</v>
      </c>
      <c r="D4438" s="89">
        <v>11</v>
      </c>
      <c r="E4438" s="91">
        <v>311076</v>
      </c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</row>
    <row r="4439" spans="1:30" x14ac:dyDescent="0.2">
      <c r="A4439" s="89">
        <v>1553</v>
      </c>
      <c r="B4439" s="89" t="s">
        <v>750</v>
      </c>
      <c r="C4439" s="89">
        <v>2019</v>
      </c>
      <c r="D4439" s="89">
        <v>12</v>
      </c>
      <c r="E4439" s="91">
        <v>231448</v>
      </c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</row>
    <row r="4440" spans="1:30" x14ac:dyDescent="0.2">
      <c r="A4440" s="89">
        <v>1553</v>
      </c>
      <c r="B4440" s="89" t="s">
        <v>750</v>
      </c>
      <c r="C4440" s="89">
        <v>2020</v>
      </c>
      <c r="D4440" s="89">
        <v>1</v>
      </c>
      <c r="E4440" s="91">
        <v>275364</v>
      </c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</row>
    <row r="4441" spans="1:30" x14ac:dyDescent="0.2">
      <c r="A4441" s="89">
        <v>1553</v>
      </c>
      <c r="B4441" s="89" t="s">
        <v>750</v>
      </c>
      <c r="C4441" s="89">
        <v>2020</v>
      </c>
      <c r="D4441" s="89">
        <v>2</v>
      </c>
      <c r="E4441" s="91">
        <v>47</v>
      </c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</row>
    <row r="4442" spans="1:30" x14ac:dyDescent="0.2">
      <c r="A4442" s="89">
        <v>1553</v>
      </c>
      <c r="B4442" s="89" t="s">
        <v>750</v>
      </c>
      <c r="C4442" s="89">
        <v>2020</v>
      </c>
      <c r="D4442" s="89">
        <v>3</v>
      </c>
      <c r="E4442" s="91">
        <v>2</v>
      </c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</row>
    <row r="4443" spans="1:30" x14ac:dyDescent="0.2">
      <c r="A4443" s="89">
        <v>1553</v>
      </c>
      <c r="B4443" s="89" t="s">
        <v>750</v>
      </c>
      <c r="C4443" s="89">
        <v>2020</v>
      </c>
      <c r="D4443" s="89">
        <v>4</v>
      </c>
      <c r="E4443" s="91">
        <v>1</v>
      </c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</row>
    <row r="4444" spans="1:30" x14ac:dyDescent="0.2">
      <c r="A4444" s="89">
        <v>1553</v>
      </c>
      <c r="B4444" s="89" t="s">
        <v>750</v>
      </c>
      <c r="C4444" s="89">
        <v>2020</v>
      </c>
      <c r="D4444" s="89">
        <v>5</v>
      </c>
      <c r="E4444" s="91">
        <v>1</v>
      </c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</row>
    <row r="4445" spans="1:30" x14ac:dyDescent="0.2">
      <c r="A4445" s="89">
        <v>1555</v>
      </c>
      <c r="B4445" s="89" t="s">
        <v>298</v>
      </c>
      <c r="C4445" s="89">
        <v>2019</v>
      </c>
      <c r="D4445" s="89">
        <v>3</v>
      </c>
      <c r="E4445" s="91">
        <v>1215480</v>
      </c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</row>
    <row r="4446" spans="1:30" x14ac:dyDescent="0.2">
      <c r="A4446" s="89">
        <v>1555</v>
      </c>
      <c r="B4446" s="89" t="s">
        <v>298</v>
      </c>
      <c r="C4446" s="89">
        <v>2019</v>
      </c>
      <c r="D4446" s="89">
        <v>4</v>
      </c>
      <c r="E4446" s="91">
        <v>1397103</v>
      </c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</row>
    <row r="4447" spans="1:30" x14ac:dyDescent="0.2">
      <c r="A4447" s="89">
        <v>1555</v>
      </c>
      <c r="B4447" s="89" t="s">
        <v>298</v>
      </c>
      <c r="C4447" s="89">
        <v>2019</v>
      </c>
      <c r="D4447" s="89">
        <v>5</v>
      </c>
      <c r="E4447" s="91">
        <v>1568335</v>
      </c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</row>
    <row r="4448" spans="1:30" x14ac:dyDescent="0.2">
      <c r="A4448" s="89">
        <v>1555</v>
      </c>
      <c r="B4448" s="89" t="s">
        <v>298</v>
      </c>
      <c r="C4448" s="89">
        <v>2019</v>
      </c>
      <c r="D4448" s="89">
        <v>6</v>
      </c>
      <c r="E4448" s="91">
        <v>1218030</v>
      </c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</row>
    <row r="4449" spans="1:30" x14ac:dyDescent="0.2">
      <c r="A4449" s="89">
        <v>1555</v>
      </c>
      <c r="B4449" s="89" t="s">
        <v>298</v>
      </c>
      <c r="C4449" s="89">
        <v>2019</v>
      </c>
      <c r="D4449" s="89">
        <v>7</v>
      </c>
      <c r="E4449" s="91">
        <v>1372995</v>
      </c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</row>
    <row r="4450" spans="1:30" x14ac:dyDescent="0.2">
      <c r="A4450" s="89">
        <v>1555</v>
      </c>
      <c r="B4450" s="89" t="s">
        <v>298</v>
      </c>
      <c r="C4450" s="89">
        <v>2019</v>
      </c>
      <c r="D4450" s="89">
        <v>8</v>
      </c>
      <c r="E4450" s="91">
        <v>1316395</v>
      </c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</row>
    <row r="4451" spans="1:30" x14ac:dyDescent="0.2">
      <c r="A4451" s="89">
        <v>1555</v>
      </c>
      <c r="B4451" s="89" t="s">
        <v>298</v>
      </c>
      <c r="C4451" s="89">
        <v>2019</v>
      </c>
      <c r="D4451" s="89">
        <v>9</v>
      </c>
      <c r="E4451" s="91">
        <v>885360</v>
      </c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</row>
    <row r="4452" spans="1:30" x14ac:dyDescent="0.2">
      <c r="A4452" s="89">
        <v>1555</v>
      </c>
      <c r="B4452" s="89" t="s">
        <v>298</v>
      </c>
      <c r="C4452" s="89">
        <v>2019</v>
      </c>
      <c r="D4452" s="89">
        <v>10</v>
      </c>
      <c r="E4452" s="91">
        <v>1405478</v>
      </c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</row>
    <row r="4453" spans="1:30" x14ac:dyDescent="0.2">
      <c r="A4453" s="89">
        <v>1555</v>
      </c>
      <c r="B4453" s="89" t="s">
        <v>298</v>
      </c>
      <c r="C4453" s="89">
        <v>2019</v>
      </c>
      <c r="D4453" s="89">
        <v>11</v>
      </c>
      <c r="E4453" s="91">
        <v>1638255</v>
      </c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</row>
    <row r="4454" spans="1:30" x14ac:dyDescent="0.2">
      <c r="A4454" s="89">
        <v>1555</v>
      </c>
      <c r="B4454" s="89" t="s">
        <v>298</v>
      </c>
      <c r="C4454" s="89">
        <v>2019</v>
      </c>
      <c r="D4454" s="89">
        <v>12</v>
      </c>
      <c r="E4454" s="91">
        <v>1767795</v>
      </c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</row>
    <row r="4455" spans="1:30" x14ac:dyDescent="0.2">
      <c r="A4455" s="89">
        <v>1555</v>
      </c>
      <c r="B4455" s="89" t="s">
        <v>298</v>
      </c>
      <c r="C4455" s="89">
        <v>2020</v>
      </c>
      <c r="D4455" s="89">
        <v>1</v>
      </c>
      <c r="E4455" s="91">
        <v>1217714</v>
      </c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</row>
    <row r="4456" spans="1:30" x14ac:dyDescent="0.2">
      <c r="A4456" s="89">
        <v>1555</v>
      </c>
      <c r="B4456" s="89" t="s">
        <v>298</v>
      </c>
      <c r="C4456" s="89">
        <v>2020</v>
      </c>
      <c r="D4456" s="89">
        <v>2</v>
      </c>
      <c r="E4456" s="91">
        <v>1005559</v>
      </c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</row>
    <row r="4457" spans="1:30" x14ac:dyDescent="0.2">
      <c r="A4457" s="89">
        <v>1555</v>
      </c>
      <c r="B4457" s="89" t="s">
        <v>298</v>
      </c>
      <c r="C4457" s="89">
        <v>2020</v>
      </c>
      <c r="D4457" s="89">
        <v>3</v>
      </c>
      <c r="E4457" s="91">
        <v>950280</v>
      </c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</row>
    <row r="4458" spans="1:30" x14ac:dyDescent="0.2">
      <c r="A4458" s="89">
        <v>1555</v>
      </c>
      <c r="B4458" s="89" t="s">
        <v>298</v>
      </c>
      <c r="C4458" s="89">
        <v>2020</v>
      </c>
      <c r="D4458" s="89">
        <v>4</v>
      </c>
      <c r="E4458" s="91">
        <v>1130060</v>
      </c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</row>
    <row r="4459" spans="1:30" x14ac:dyDescent="0.2">
      <c r="A4459" s="89">
        <v>1555</v>
      </c>
      <c r="B4459" s="89" t="s">
        <v>298</v>
      </c>
      <c r="C4459" s="89">
        <v>2020</v>
      </c>
      <c r="D4459" s="89">
        <v>5</v>
      </c>
      <c r="E4459" s="91">
        <v>1144578</v>
      </c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</row>
    <row r="4460" spans="1:30" x14ac:dyDescent="0.2">
      <c r="A4460" s="89">
        <v>1555</v>
      </c>
      <c r="B4460" s="89" t="s">
        <v>298</v>
      </c>
      <c r="C4460" s="89">
        <v>2020</v>
      </c>
      <c r="D4460" s="89">
        <v>6</v>
      </c>
      <c r="E4460" s="91">
        <v>68413</v>
      </c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</row>
    <row r="4461" spans="1:30" x14ac:dyDescent="0.2">
      <c r="A4461" s="89">
        <v>1557</v>
      </c>
      <c r="B4461" s="89" t="s">
        <v>39</v>
      </c>
      <c r="C4461" s="89">
        <v>2019</v>
      </c>
      <c r="D4461" s="89">
        <v>3</v>
      </c>
      <c r="E4461" s="91">
        <v>199558</v>
      </c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</row>
    <row r="4462" spans="1:30" x14ac:dyDescent="0.2">
      <c r="A4462" s="89">
        <v>1557</v>
      </c>
      <c r="B4462" s="89" t="s">
        <v>39</v>
      </c>
      <c r="C4462" s="89">
        <v>2019</v>
      </c>
      <c r="D4462" s="89">
        <v>4</v>
      </c>
      <c r="E4462" s="91">
        <v>259</v>
      </c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</row>
    <row r="4463" spans="1:30" x14ac:dyDescent="0.2">
      <c r="A4463" s="89">
        <v>1557</v>
      </c>
      <c r="B4463" s="89" t="s">
        <v>39</v>
      </c>
      <c r="C4463" s="89">
        <v>2019</v>
      </c>
      <c r="D4463" s="89">
        <v>5</v>
      </c>
      <c r="E4463" s="91">
        <v>121</v>
      </c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</row>
    <row r="4464" spans="1:30" x14ac:dyDescent="0.2">
      <c r="A4464" s="89">
        <v>1557</v>
      </c>
      <c r="B4464" s="89" t="s">
        <v>39</v>
      </c>
      <c r="C4464" s="89">
        <v>2019</v>
      </c>
      <c r="D4464" s="89">
        <v>6</v>
      </c>
      <c r="E4464" s="91">
        <v>14</v>
      </c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</row>
    <row r="4465" spans="1:30" x14ac:dyDescent="0.2">
      <c r="A4465" s="89">
        <v>1557</v>
      </c>
      <c r="B4465" s="89" t="s">
        <v>39</v>
      </c>
      <c r="C4465" s="89">
        <v>2019</v>
      </c>
      <c r="D4465" s="89">
        <v>7</v>
      </c>
      <c r="E4465" s="91">
        <v>14</v>
      </c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</row>
    <row r="4466" spans="1:30" x14ac:dyDescent="0.2">
      <c r="A4466" s="89">
        <v>1557</v>
      </c>
      <c r="B4466" s="89" t="s">
        <v>39</v>
      </c>
      <c r="C4466" s="89">
        <v>2019</v>
      </c>
      <c r="D4466" s="89">
        <v>8</v>
      </c>
      <c r="E4466" s="91">
        <v>6</v>
      </c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</row>
    <row r="4467" spans="1:30" x14ac:dyDescent="0.2">
      <c r="A4467" s="89">
        <v>1557</v>
      </c>
      <c r="B4467" s="89" t="s">
        <v>39</v>
      </c>
      <c r="C4467" s="89">
        <v>2019</v>
      </c>
      <c r="D4467" s="89">
        <v>9</v>
      </c>
      <c r="E4467" s="91">
        <v>3</v>
      </c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</row>
    <row r="4468" spans="1:30" x14ac:dyDescent="0.2">
      <c r="A4468" s="89">
        <v>1557</v>
      </c>
      <c r="B4468" s="89" t="s">
        <v>39</v>
      </c>
      <c r="C4468" s="89">
        <v>2019</v>
      </c>
      <c r="D4468" s="89">
        <v>10</v>
      </c>
      <c r="E4468" s="91">
        <v>7</v>
      </c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</row>
    <row r="4469" spans="1:30" x14ac:dyDescent="0.2">
      <c r="A4469" s="89">
        <v>1557</v>
      </c>
      <c r="B4469" s="89" t="s">
        <v>39</v>
      </c>
      <c r="C4469" s="89">
        <v>2019</v>
      </c>
      <c r="D4469" s="89">
        <v>11</v>
      </c>
      <c r="E4469" s="91">
        <v>3</v>
      </c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</row>
    <row r="4470" spans="1:30" x14ac:dyDescent="0.2">
      <c r="A4470" s="89">
        <v>1557</v>
      </c>
      <c r="B4470" s="89" t="s">
        <v>39</v>
      </c>
      <c r="C4470" s="89">
        <v>2019</v>
      </c>
      <c r="D4470" s="89">
        <v>12</v>
      </c>
      <c r="E4470" s="91">
        <v>24</v>
      </c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</row>
    <row r="4471" spans="1:30" x14ac:dyDescent="0.2">
      <c r="A4471" s="89">
        <v>1557</v>
      </c>
      <c r="B4471" s="89" t="s">
        <v>39</v>
      </c>
      <c r="C4471" s="89">
        <v>2020</v>
      </c>
      <c r="D4471" s="89">
        <v>1</v>
      </c>
      <c r="E4471" s="91">
        <v>8</v>
      </c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</row>
    <row r="4472" spans="1:30" x14ac:dyDescent="0.2">
      <c r="A4472" s="89">
        <v>1557</v>
      </c>
      <c r="B4472" s="89" t="s">
        <v>39</v>
      </c>
      <c r="C4472" s="89">
        <v>2020</v>
      </c>
      <c r="D4472" s="89">
        <v>2</v>
      </c>
      <c r="E4472" s="91">
        <v>151338</v>
      </c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</row>
    <row r="4473" spans="1:30" x14ac:dyDescent="0.2">
      <c r="A4473" s="89">
        <v>1557</v>
      </c>
      <c r="B4473" s="89" t="s">
        <v>39</v>
      </c>
      <c r="C4473" s="89">
        <v>2020</v>
      </c>
      <c r="D4473" s="89">
        <v>3</v>
      </c>
      <c r="E4473" s="91">
        <v>220318</v>
      </c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</row>
    <row r="4474" spans="1:30" x14ac:dyDescent="0.2">
      <c r="A4474" s="89">
        <v>1557</v>
      </c>
      <c r="B4474" s="89" t="s">
        <v>39</v>
      </c>
      <c r="C4474" s="89">
        <v>2020</v>
      </c>
      <c r="D4474" s="89">
        <v>4</v>
      </c>
      <c r="E4474" s="91">
        <v>134110</v>
      </c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</row>
    <row r="4475" spans="1:30" x14ac:dyDescent="0.2">
      <c r="A4475" s="89">
        <v>1557</v>
      </c>
      <c r="B4475" s="89" t="s">
        <v>39</v>
      </c>
      <c r="C4475" s="89">
        <v>2020</v>
      </c>
      <c r="D4475" s="89">
        <v>5</v>
      </c>
      <c r="E4475" s="91">
        <v>109810</v>
      </c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</row>
    <row r="4476" spans="1:30" x14ac:dyDescent="0.2">
      <c r="A4476" s="89">
        <v>1557</v>
      </c>
      <c r="B4476" s="89" t="s">
        <v>39</v>
      </c>
      <c r="C4476" s="89">
        <v>2020</v>
      </c>
      <c r="D4476" s="89">
        <v>6</v>
      </c>
      <c r="E4476" s="91">
        <v>7720</v>
      </c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</row>
    <row r="4477" spans="1:30" x14ac:dyDescent="0.2">
      <c r="A4477" s="89">
        <v>1558</v>
      </c>
      <c r="B4477" s="89" t="s">
        <v>157</v>
      </c>
      <c r="C4477" s="89">
        <v>2019</v>
      </c>
      <c r="D4477" s="89">
        <v>3</v>
      </c>
      <c r="E4477" s="91">
        <v>1685246</v>
      </c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</row>
    <row r="4478" spans="1:30" x14ac:dyDescent="0.2">
      <c r="A4478" s="89">
        <v>1558</v>
      </c>
      <c r="B4478" s="89" t="s">
        <v>157</v>
      </c>
      <c r="C4478" s="89">
        <v>2019</v>
      </c>
      <c r="D4478" s="89">
        <v>4</v>
      </c>
      <c r="E4478" s="91">
        <v>1771522</v>
      </c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</row>
    <row r="4479" spans="1:30" x14ac:dyDescent="0.2">
      <c r="A4479" s="89">
        <v>1558</v>
      </c>
      <c r="B4479" s="89" t="s">
        <v>157</v>
      </c>
      <c r="C4479" s="89">
        <v>2019</v>
      </c>
      <c r="D4479" s="89">
        <v>5</v>
      </c>
      <c r="E4479" s="91">
        <v>1981241</v>
      </c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</row>
    <row r="4480" spans="1:30" x14ac:dyDescent="0.2">
      <c r="A4480" s="89">
        <v>1558</v>
      </c>
      <c r="B4480" s="89" t="s">
        <v>157</v>
      </c>
      <c r="C4480" s="89">
        <v>2019</v>
      </c>
      <c r="D4480" s="89">
        <v>6</v>
      </c>
      <c r="E4480" s="91">
        <v>1716443</v>
      </c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</row>
    <row r="4481" spans="1:30" x14ac:dyDescent="0.2">
      <c r="A4481" s="89">
        <v>1558</v>
      </c>
      <c r="B4481" s="89" t="s">
        <v>157</v>
      </c>
      <c r="C4481" s="89">
        <v>2019</v>
      </c>
      <c r="D4481" s="89">
        <v>7</v>
      </c>
      <c r="E4481" s="91">
        <v>1668772</v>
      </c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</row>
    <row r="4482" spans="1:30" x14ac:dyDescent="0.2">
      <c r="A4482" s="89">
        <v>1558</v>
      </c>
      <c r="B4482" s="89" t="s">
        <v>157</v>
      </c>
      <c r="C4482" s="89">
        <v>2019</v>
      </c>
      <c r="D4482" s="89">
        <v>8</v>
      </c>
      <c r="E4482" s="91">
        <v>1566629</v>
      </c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</row>
    <row r="4483" spans="1:30" x14ac:dyDescent="0.2">
      <c r="A4483" s="89">
        <v>1558</v>
      </c>
      <c r="B4483" s="89" t="s">
        <v>157</v>
      </c>
      <c r="C4483" s="89">
        <v>2019</v>
      </c>
      <c r="D4483" s="89">
        <v>9</v>
      </c>
      <c r="E4483" s="91">
        <v>1674306</v>
      </c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</row>
    <row r="4484" spans="1:30" x14ac:dyDescent="0.2">
      <c r="A4484" s="89">
        <v>1558</v>
      </c>
      <c r="B4484" s="89" t="s">
        <v>157</v>
      </c>
      <c r="C4484" s="89">
        <v>2019</v>
      </c>
      <c r="D4484" s="89">
        <v>10</v>
      </c>
      <c r="E4484" s="91">
        <v>1809984</v>
      </c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</row>
    <row r="4485" spans="1:30" x14ac:dyDescent="0.2">
      <c r="A4485" s="89">
        <v>1558</v>
      </c>
      <c r="B4485" s="89" t="s">
        <v>157</v>
      </c>
      <c r="C4485" s="89">
        <v>2019</v>
      </c>
      <c r="D4485" s="89">
        <v>11</v>
      </c>
      <c r="E4485" s="91">
        <v>1969009</v>
      </c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</row>
    <row r="4486" spans="1:30" x14ac:dyDescent="0.2">
      <c r="A4486" s="89">
        <v>1558</v>
      </c>
      <c r="B4486" s="89" t="s">
        <v>157</v>
      </c>
      <c r="C4486" s="89">
        <v>2019</v>
      </c>
      <c r="D4486" s="89">
        <v>12</v>
      </c>
      <c r="E4486" s="91">
        <v>1980328</v>
      </c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</row>
    <row r="4487" spans="1:30" x14ac:dyDescent="0.2">
      <c r="A4487" s="89">
        <v>1558</v>
      </c>
      <c r="B4487" s="89" t="s">
        <v>157</v>
      </c>
      <c r="C4487" s="89">
        <v>2020</v>
      </c>
      <c r="D4487" s="89">
        <v>1</v>
      </c>
      <c r="E4487" s="91">
        <v>1589101</v>
      </c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</row>
    <row r="4488" spans="1:30" x14ac:dyDescent="0.2">
      <c r="A4488" s="89">
        <v>1558</v>
      </c>
      <c r="B4488" s="89" t="s">
        <v>157</v>
      </c>
      <c r="C4488" s="89">
        <v>2020</v>
      </c>
      <c r="D4488" s="89">
        <v>2</v>
      </c>
      <c r="E4488" s="91">
        <v>2260545</v>
      </c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</row>
    <row r="4489" spans="1:30" x14ac:dyDescent="0.2">
      <c r="A4489" s="89">
        <v>1558</v>
      </c>
      <c r="B4489" s="89" t="s">
        <v>157</v>
      </c>
      <c r="C4489" s="89">
        <v>2020</v>
      </c>
      <c r="D4489" s="89">
        <v>3</v>
      </c>
      <c r="E4489" s="91">
        <v>2467688</v>
      </c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</row>
    <row r="4490" spans="1:30" x14ac:dyDescent="0.2">
      <c r="A4490" s="89">
        <v>1558</v>
      </c>
      <c r="B4490" s="89" t="s">
        <v>157</v>
      </c>
      <c r="C4490" s="89">
        <v>2020</v>
      </c>
      <c r="D4490" s="89">
        <v>4</v>
      </c>
      <c r="E4490" s="91">
        <v>4151721</v>
      </c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</row>
    <row r="4491" spans="1:30" x14ac:dyDescent="0.2">
      <c r="A4491" s="89">
        <v>1558</v>
      </c>
      <c r="B4491" s="89" t="s">
        <v>157</v>
      </c>
      <c r="C4491" s="89">
        <v>2020</v>
      </c>
      <c r="D4491" s="89">
        <v>5</v>
      </c>
      <c r="E4491" s="91">
        <v>3932107</v>
      </c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</row>
    <row r="4492" spans="1:30" x14ac:dyDescent="0.2">
      <c r="A4492" s="89">
        <v>1558</v>
      </c>
      <c r="B4492" s="89" t="s">
        <v>157</v>
      </c>
      <c r="C4492" s="89">
        <v>2020</v>
      </c>
      <c r="D4492" s="89">
        <v>6</v>
      </c>
      <c r="E4492" s="91">
        <v>187973</v>
      </c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</row>
    <row r="4493" spans="1:30" x14ac:dyDescent="0.2">
      <c r="A4493" s="89">
        <v>1559</v>
      </c>
      <c r="B4493" s="89" t="s">
        <v>78</v>
      </c>
      <c r="C4493" s="89">
        <v>2019</v>
      </c>
      <c r="D4493" s="89">
        <v>3</v>
      </c>
      <c r="E4493" s="91">
        <v>6635773</v>
      </c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</row>
    <row r="4494" spans="1:30" x14ac:dyDescent="0.2">
      <c r="A4494" s="89">
        <v>1559</v>
      </c>
      <c r="B4494" s="89" t="s">
        <v>78</v>
      </c>
      <c r="C4494" s="89">
        <v>2019</v>
      </c>
      <c r="D4494" s="89">
        <v>4</v>
      </c>
      <c r="E4494" s="91">
        <v>6706290</v>
      </c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</row>
    <row r="4495" spans="1:30" x14ac:dyDescent="0.2">
      <c r="A4495" s="89">
        <v>1559</v>
      </c>
      <c r="B4495" s="89" t="s">
        <v>78</v>
      </c>
      <c r="C4495" s="89">
        <v>2019</v>
      </c>
      <c r="D4495" s="89">
        <v>5</v>
      </c>
      <c r="E4495" s="91">
        <v>8830941</v>
      </c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</row>
    <row r="4496" spans="1:30" x14ac:dyDescent="0.2">
      <c r="A4496" s="89">
        <v>1559</v>
      </c>
      <c r="B4496" s="89" t="s">
        <v>78</v>
      </c>
      <c r="C4496" s="89">
        <v>2019</v>
      </c>
      <c r="D4496" s="89">
        <v>6</v>
      </c>
      <c r="E4496" s="91">
        <v>8031803</v>
      </c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</row>
    <row r="4497" spans="1:30" x14ac:dyDescent="0.2">
      <c r="A4497" s="89">
        <v>1559</v>
      </c>
      <c r="B4497" s="89" t="s">
        <v>78</v>
      </c>
      <c r="C4497" s="89">
        <v>2019</v>
      </c>
      <c r="D4497" s="89">
        <v>7</v>
      </c>
      <c r="E4497" s="91">
        <v>8798000</v>
      </c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</row>
    <row r="4498" spans="1:30" x14ac:dyDescent="0.2">
      <c r="A4498" s="89">
        <v>1559</v>
      </c>
      <c r="B4498" s="89" t="s">
        <v>78</v>
      </c>
      <c r="C4498" s="89">
        <v>2019</v>
      </c>
      <c r="D4498" s="89">
        <v>8</v>
      </c>
      <c r="E4498" s="91">
        <v>7296677</v>
      </c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</row>
    <row r="4499" spans="1:30" x14ac:dyDescent="0.2">
      <c r="A4499" s="89">
        <v>1559</v>
      </c>
      <c r="B4499" s="89" t="s">
        <v>78</v>
      </c>
      <c r="C4499" s="89">
        <v>2019</v>
      </c>
      <c r="D4499" s="89">
        <v>9</v>
      </c>
      <c r="E4499" s="91">
        <v>6803263</v>
      </c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</row>
    <row r="4500" spans="1:30" x14ac:dyDescent="0.2">
      <c r="A4500" s="89">
        <v>1559</v>
      </c>
      <c r="B4500" s="89" t="s">
        <v>78</v>
      </c>
      <c r="C4500" s="89">
        <v>2019</v>
      </c>
      <c r="D4500" s="89">
        <v>10</v>
      </c>
      <c r="E4500" s="91">
        <v>6796334</v>
      </c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</row>
    <row r="4501" spans="1:30" x14ac:dyDescent="0.2">
      <c r="A4501" s="89">
        <v>1559</v>
      </c>
      <c r="B4501" s="89" t="s">
        <v>78</v>
      </c>
      <c r="C4501" s="89">
        <v>2019</v>
      </c>
      <c r="D4501" s="89">
        <v>11</v>
      </c>
      <c r="E4501" s="91">
        <v>8250300</v>
      </c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</row>
    <row r="4502" spans="1:30" x14ac:dyDescent="0.2">
      <c r="A4502" s="89">
        <v>1559</v>
      </c>
      <c r="B4502" s="89" t="s">
        <v>78</v>
      </c>
      <c r="C4502" s="89">
        <v>2019</v>
      </c>
      <c r="D4502" s="89">
        <v>12</v>
      </c>
      <c r="E4502" s="91">
        <v>8337776</v>
      </c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</row>
    <row r="4503" spans="1:30" x14ac:dyDescent="0.2">
      <c r="A4503" s="89">
        <v>1559</v>
      </c>
      <c r="B4503" s="89" t="s">
        <v>78</v>
      </c>
      <c r="C4503" s="89">
        <v>2020</v>
      </c>
      <c r="D4503" s="89">
        <v>1</v>
      </c>
      <c r="E4503" s="91">
        <v>11598088</v>
      </c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</row>
    <row r="4504" spans="1:30" x14ac:dyDescent="0.2">
      <c r="A4504" s="89">
        <v>1559</v>
      </c>
      <c r="B4504" s="89" t="s">
        <v>78</v>
      </c>
      <c r="C4504" s="89">
        <v>2020</v>
      </c>
      <c r="D4504" s="89">
        <v>2</v>
      </c>
      <c r="E4504" s="91">
        <v>8980384</v>
      </c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</row>
    <row r="4505" spans="1:30" x14ac:dyDescent="0.2">
      <c r="A4505" s="89">
        <v>1559</v>
      </c>
      <c r="B4505" s="89" t="s">
        <v>78</v>
      </c>
      <c r="C4505" s="89">
        <v>2020</v>
      </c>
      <c r="D4505" s="89">
        <v>3</v>
      </c>
      <c r="E4505" s="91">
        <v>38341886</v>
      </c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</row>
    <row r="4506" spans="1:30" x14ac:dyDescent="0.2">
      <c r="A4506" s="89">
        <v>1559</v>
      </c>
      <c r="B4506" s="89" t="s">
        <v>78</v>
      </c>
      <c r="C4506" s="89">
        <v>2020</v>
      </c>
      <c r="D4506" s="89">
        <v>4</v>
      </c>
      <c r="E4506" s="91">
        <v>33523075</v>
      </c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</row>
    <row r="4507" spans="1:30" x14ac:dyDescent="0.2">
      <c r="A4507" s="89">
        <v>1559</v>
      </c>
      <c r="B4507" s="89" t="s">
        <v>78</v>
      </c>
      <c r="C4507" s="89">
        <v>2020</v>
      </c>
      <c r="D4507" s="89">
        <v>5</v>
      </c>
      <c r="E4507" s="91">
        <v>18351562</v>
      </c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</row>
    <row r="4508" spans="1:30" x14ac:dyDescent="0.2">
      <c r="A4508" s="89">
        <v>1559</v>
      </c>
      <c r="B4508" s="89" t="s">
        <v>78</v>
      </c>
      <c r="C4508" s="89">
        <v>2020</v>
      </c>
      <c r="D4508" s="89">
        <v>6</v>
      </c>
      <c r="E4508" s="91">
        <v>1239911</v>
      </c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</row>
    <row r="4509" spans="1:30" x14ac:dyDescent="0.2">
      <c r="A4509" s="89">
        <v>1560</v>
      </c>
      <c r="B4509" s="89" t="s">
        <v>232</v>
      </c>
      <c r="C4509" s="89">
        <v>2019</v>
      </c>
      <c r="D4509" s="89">
        <v>3</v>
      </c>
      <c r="E4509" s="91">
        <v>114181773</v>
      </c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</row>
    <row r="4510" spans="1:30" x14ac:dyDescent="0.2">
      <c r="A4510" s="89">
        <v>1560</v>
      </c>
      <c r="B4510" s="89" t="s">
        <v>232</v>
      </c>
      <c r="C4510" s="89">
        <v>2019</v>
      </c>
      <c r="D4510" s="89">
        <v>4</v>
      </c>
      <c r="E4510" s="91">
        <v>129626539</v>
      </c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</row>
    <row r="4511" spans="1:30" x14ac:dyDescent="0.2">
      <c r="A4511" s="89">
        <v>1560</v>
      </c>
      <c r="B4511" s="89" t="s">
        <v>232</v>
      </c>
      <c r="C4511" s="89">
        <v>2019</v>
      </c>
      <c r="D4511" s="89">
        <v>5</v>
      </c>
      <c r="E4511" s="91">
        <v>131452553</v>
      </c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</row>
    <row r="4512" spans="1:30" x14ac:dyDescent="0.2">
      <c r="A4512" s="89">
        <v>1560</v>
      </c>
      <c r="B4512" s="89" t="s">
        <v>232</v>
      </c>
      <c r="C4512" s="89">
        <v>2019</v>
      </c>
      <c r="D4512" s="89">
        <v>6</v>
      </c>
      <c r="E4512" s="91">
        <v>128449610</v>
      </c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</row>
    <row r="4513" spans="1:30" x14ac:dyDescent="0.2">
      <c r="A4513" s="89">
        <v>1560</v>
      </c>
      <c r="B4513" s="89" t="s">
        <v>232</v>
      </c>
      <c r="C4513" s="89">
        <v>2019</v>
      </c>
      <c r="D4513" s="89">
        <v>7</v>
      </c>
      <c r="E4513" s="91">
        <v>135750317</v>
      </c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</row>
    <row r="4514" spans="1:30" x14ac:dyDescent="0.2">
      <c r="A4514" s="89">
        <v>1560</v>
      </c>
      <c r="B4514" s="89" t="s">
        <v>232</v>
      </c>
      <c r="C4514" s="89">
        <v>2019</v>
      </c>
      <c r="D4514" s="89">
        <v>8</v>
      </c>
      <c r="E4514" s="91">
        <v>199680258</v>
      </c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</row>
    <row r="4515" spans="1:30" x14ac:dyDescent="0.2">
      <c r="A4515" s="89">
        <v>1560</v>
      </c>
      <c r="B4515" s="89" t="s">
        <v>232</v>
      </c>
      <c r="C4515" s="89">
        <v>2019</v>
      </c>
      <c r="D4515" s="89">
        <v>9</v>
      </c>
      <c r="E4515" s="91">
        <v>206793978</v>
      </c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</row>
    <row r="4516" spans="1:30" x14ac:dyDescent="0.2">
      <c r="A4516" s="89">
        <v>1560</v>
      </c>
      <c r="B4516" s="89" t="s">
        <v>232</v>
      </c>
      <c r="C4516" s="89">
        <v>2019</v>
      </c>
      <c r="D4516" s="89">
        <v>10</v>
      </c>
      <c r="E4516" s="91">
        <v>214830428</v>
      </c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</row>
    <row r="4517" spans="1:30" x14ac:dyDescent="0.2">
      <c r="A4517" s="89">
        <v>1560</v>
      </c>
      <c r="B4517" s="89" t="s">
        <v>232</v>
      </c>
      <c r="C4517" s="89">
        <v>2019</v>
      </c>
      <c r="D4517" s="89">
        <v>11</v>
      </c>
      <c r="E4517" s="91">
        <v>214263468</v>
      </c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</row>
    <row r="4518" spans="1:30" x14ac:dyDescent="0.2">
      <c r="A4518" s="89">
        <v>1560</v>
      </c>
      <c r="B4518" s="89" t="s">
        <v>232</v>
      </c>
      <c r="C4518" s="89">
        <v>2019</v>
      </c>
      <c r="D4518" s="89">
        <v>12</v>
      </c>
      <c r="E4518" s="91">
        <v>206060820</v>
      </c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</row>
    <row r="4519" spans="1:30" x14ac:dyDescent="0.2">
      <c r="A4519" s="89">
        <v>1560</v>
      </c>
      <c r="B4519" s="89" t="s">
        <v>232</v>
      </c>
      <c r="C4519" s="89">
        <v>2020</v>
      </c>
      <c r="D4519" s="89">
        <v>1</v>
      </c>
      <c r="E4519" s="91">
        <v>252524231</v>
      </c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</row>
    <row r="4520" spans="1:30" x14ac:dyDescent="0.2">
      <c r="A4520" s="89">
        <v>1560</v>
      </c>
      <c r="B4520" s="89" t="s">
        <v>232</v>
      </c>
      <c r="C4520" s="89">
        <v>2020</v>
      </c>
      <c r="D4520" s="89">
        <v>2</v>
      </c>
      <c r="E4520" s="91">
        <v>218069488</v>
      </c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</row>
    <row r="4521" spans="1:30" x14ac:dyDescent="0.2">
      <c r="A4521" s="89">
        <v>1560</v>
      </c>
      <c r="B4521" s="89" t="s">
        <v>232</v>
      </c>
      <c r="C4521" s="89">
        <v>2020</v>
      </c>
      <c r="D4521" s="89">
        <v>3</v>
      </c>
      <c r="E4521" s="91">
        <v>236442939</v>
      </c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</row>
    <row r="4522" spans="1:30" x14ac:dyDescent="0.2">
      <c r="A4522" s="89">
        <v>1560</v>
      </c>
      <c r="B4522" s="89" t="s">
        <v>232</v>
      </c>
      <c r="C4522" s="89">
        <v>2020</v>
      </c>
      <c r="D4522" s="89">
        <v>4</v>
      </c>
      <c r="E4522" s="91">
        <v>247559924</v>
      </c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</row>
    <row r="4523" spans="1:30" x14ac:dyDescent="0.2">
      <c r="A4523" s="89">
        <v>1560</v>
      </c>
      <c r="B4523" s="89" t="s">
        <v>232</v>
      </c>
      <c r="C4523" s="89">
        <v>2020</v>
      </c>
      <c r="D4523" s="89">
        <v>5</v>
      </c>
      <c r="E4523" s="91">
        <v>231276759</v>
      </c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</row>
    <row r="4524" spans="1:30" x14ac:dyDescent="0.2">
      <c r="A4524" s="89">
        <v>1560</v>
      </c>
      <c r="B4524" s="89" t="s">
        <v>232</v>
      </c>
      <c r="C4524" s="89">
        <v>2020</v>
      </c>
      <c r="D4524" s="89">
        <v>6</v>
      </c>
      <c r="E4524" s="91">
        <v>17421539</v>
      </c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</row>
    <row r="4525" spans="1:30" x14ac:dyDescent="0.2">
      <c r="A4525" s="89">
        <v>1561</v>
      </c>
      <c r="B4525" s="89" t="s">
        <v>203</v>
      </c>
      <c r="C4525" s="89">
        <v>2019</v>
      </c>
      <c r="D4525" s="89">
        <v>3</v>
      </c>
      <c r="E4525" s="91">
        <v>4</v>
      </c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</row>
    <row r="4526" spans="1:30" x14ac:dyDescent="0.2">
      <c r="A4526" s="89">
        <v>1561</v>
      </c>
      <c r="B4526" s="89" t="s">
        <v>203</v>
      </c>
      <c r="C4526" s="89">
        <v>2019</v>
      </c>
      <c r="D4526" s="89">
        <v>4</v>
      </c>
      <c r="E4526" s="91">
        <v>4</v>
      </c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</row>
    <row r="4527" spans="1:30" x14ac:dyDescent="0.2">
      <c r="A4527" s="89">
        <v>1561</v>
      </c>
      <c r="B4527" s="89" t="s">
        <v>203</v>
      </c>
      <c r="C4527" s="89">
        <v>2019</v>
      </c>
      <c r="D4527" s="89">
        <v>5</v>
      </c>
      <c r="E4527" s="91">
        <v>2</v>
      </c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</row>
    <row r="4528" spans="1:30" x14ac:dyDescent="0.2">
      <c r="A4528" s="89">
        <v>1561</v>
      </c>
      <c r="B4528" s="89" t="s">
        <v>203</v>
      </c>
      <c r="C4528" s="89">
        <v>2019</v>
      </c>
      <c r="D4528" s="89">
        <v>7</v>
      </c>
      <c r="E4528" s="91">
        <v>1</v>
      </c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</row>
    <row r="4529" spans="1:30" x14ac:dyDescent="0.2">
      <c r="A4529" s="89">
        <v>1561</v>
      </c>
      <c r="B4529" s="89" t="s">
        <v>203</v>
      </c>
      <c r="C4529" s="89">
        <v>2019</v>
      </c>
      <c r="D4529" s="89">
        <v>9</v>
      </c>
      <c r="E4529" s="91">
        <v>1</v>
      </c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</row>
    <row r="4530" spans="1:30" x14ac:dyDescent="0.2">
      <c r="A4530" s="89">
        <v>1561</v>
      </c>
      <c r="B4530" s="89" t="s">
        <v>203</v>
      </c>
      <c r="C4530" s="89">
        <v>2019</v>
      </c>
      <c r="D4530" s="89">
        <v>11</v>
      </c>
      <c r="E4530" s="91">
        <v>1</v>
      </c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</row>
    <row r="4531" spans="1:30" x14ac:dyDescent="0.2">
      <c r="A4531" s="89">
        <v>1562</v>
      </c>
      <c r="B4531" s="89" t="s">
        <v>751</v>
      </c>
      <c r="C4531" s="89">
        <v>2019</v>
      </c>
      <c r="D4531" s="89">
        <v>3</v>
      </c>
      <c r="E4531" s="91">
        <v>8</v>
      </c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</row>
    <row r="4532" spans="1:30" x14ac:dyDescent="0.2">
      <c r="A4532" s="89">
        <v>1562</v>
      </c>
      <c r="B4532" s="89" t="s">
        <v>751</v>
      </c>
      <c r="C4532" s="89">
        <v>2019</v>
      </c>
      <c r="D4532" s="89">
        <v>6</v>
      </c>
      <c r="E4532" s="91">
        <v>1</v>
      </c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</row>
    <row r="4533" spans="1:30" x14ac:dyDescent="0.2">
      <c r="A4533" s="89">
        <v>1562</v>
      </c>
      <c r="B4533" s="89" t="s">
        <v>751</v>
      </c>
      <c r="C4533" s="89">
        <v>2019</v>
      </c>
      <c r="D4533" s="89">
        <v>8</v>
      </c>
      <c r="E4533" s="91">
        <v>2</v>
      </c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</row>
    <row r="4534" spans="1:30" x14ac:dyDescent="0.2">
      <c r="A4534" s="89">
        <v>1562</v>
      </c>
      <c r="B4534" s="89" t="s">
        <v>751</v>
      </c>
      <c r="C4534" s="89">
        <v>2019</v>
      </c>
      <c r="D4534" s="89">
        <v>10</v>
      </c>
      <c r="E4534" s="91">
        <v>2</v>
      </c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</row>
    <row r="4535" spans="1:30" x14ac:dyDescent="0.2">
      <c r="A4535" s="89">
        <v>1562</v>
      </c>
      <c r="B4535" s="89" t="s">
        <v>751</v>
      </c>
      <c r="C4535" s="89">
        <v>2019</v>
      </c>
      <c r="D4535" s="89">
        <v>12</v>
      </c>
      <c r="E4535" s="91">
        <v>1</v>
      </c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</row>
    <row r="4536" spans="1:30" x14ac:dyDescent="0.2">
      <c r="A4536" s="89">
        <v>1562</v>
      </c>
      <c r="B4536" s="89" t="s">
        <v>751</v>
      </c>
      <c r="C4536" s="89">
        <v>2020</v>
      </c>
      <c r="D4536" s="89">
        <v>3</v>
      </c>
      <c r="E4536" s="91">
        <v>5</v>
      </c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</row>
    <row r="4537" spans="1:30" x14ac:dyDescent="0.2">
      <c r="A4537" s="89">
        <v>1563</v>
      </c>
      <c r="B4537" s="89" t="s">
        <v>189</v>
      </c>
      <c r="C4537" s="89">
        <v>2019</v>
      </c>
      <c r="D4537" s="89">
        <v>3</v>
      </c>
      <c r="E4537" s="91">
        <v>3744529</v>
      </c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</row>
    <row r="4538" spans="1:30" x14ac:dyDescent="0.2">
      <c r="A4538" s="89">
        <v>1563</v>
      </c>
      <c r="B4538" s="89" t="s">
        <v>189</v>
      </c>
      <c r="C4538" s="89">
        <v>2019</v>
      </c>
      <c r="D4538" s="89">
        <v>4</v>
      </c>
      <c r="E4538" s="91">
        <v>3866561</v>
      </c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</row>
    <row r="4539" spans="1:30" x14ac:dyDescent="0.2">
      <c r="A4539" s="89">
        <v>1563</v>
      </c>
      <c r="B4539" s="89" t="s">
        <v>189</v>
      </c>
      <c r="C4539" s="89">
        <v>2019</v>
      </c>
      <c r="D4539" s="89">
        <v>5</v>
      </c>
      <c r="E4539" s="91">
        <v>4524329</v>
      </c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</row>
    <row r="4540" spans="1:30" x14ac:dyDescent="0.2">
      <c r="A4540" s="89">
        <v>1563</v>
      </c>
      <c r="B4540" s="89" t="s">
        <v>189</v>
      </c>
      <c r="C4540" s="89">
        <v>2019</v>
      </c>
      <c r="D4540" s="89">
        <v>6</v>
      </c>
      <c r="E4540" s="91">
        <v>4239231</v>
      </c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</row>
    <row r="4541" spans="1:30" x14ac:dyDescent="0.2">
      <c r="A4541" s="89">
        <v>1563</v>
      </c>
      <c r="B4541" s="89" t="s">
        <v>189</v>
      </c>
      <c r="C4541" s="89">
        <v>2019</v>
      </c>
      <c r="D4541" s="89">
        <v>7</v>
      </c>
      <c r="E4541" s="91">
        <v>4554957</v>
      </c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</row>
    <row r="4542" spans="1:30" x14ac:dyDescent="0.2">
      <c r="A4542" s="89">
        <v>1563</v>
      </c>
      <c r="B4542" s="89" t="s">
        <v>189</v>
      </c>
      <c r="C4542" s="89">
        <v>2019</v>
      </c>
      <c r="D4542" s="89">
        <v>8</v>
      </c>
      <c r="E4542" s="91">
        <v>4997913</v>
      </c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</row>
    <row r="4543" spans="1:30" x14ac:dyDescent="0.2">
      <c r="A4543" s="89">
        <v>1563</v>
      </c>
      <c r="B4543" s="89" t="s">
        <v>189</v>
      </c>
      <c r="C4543" s="89">
        <v>2019</v>
      </c>
      <c r="D4543" s="89">
        <v>9</v>
      </c>
      <c r="E4543" s="91">
        <v>4642049</v>
      </c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</row>
    <row r="4544" spans="1:30" x14ac:dyDescent="0.2">
      <c r="A4544" s="89">
        <v>1563</v>
      </c>
      <c r="B4544" s="89" t="s">
        <v>189</v>
      </c>
      <c r="C4544" s="89">
        <v>2019</v>
      </c>
      <c r="D4544" s="89">
        <v>10</v>
      </c>
      <c r="E4544" s="91">
        <v>4526254</v>
      </c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</row>
    <row r="4545" spans="1:30" x14ac:dyDescent="0.2">
      <c r="A4545" s="89">
        <v>1563</v>
      </c>
      <c r="B4545" s="89" t="s">
        <v>189</v>
      </c>
      <c r="C4545" s="89">
        <v>2019</v>
      </c>
      <c r="D4545" s="89">
        <v>11</v>
      </c>
      <c r="E4545" s="91">
        <v>4447307</v>
      </c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</row>
    <row r="4546" spans="1:30" x14ac:dyDescent="0.2">
      <c r="A4546" s="89">
        <v>1563</v>
      </c>
      <c r="B4546" s="89" t="s">
        <v>189</v>
      </c>
      <c r="C4546" s="89">
        <v>2019</v>
      </c>
      <c r="D4546" s="89">
        <v>12</v>
      </c>
      <c r="E4546" s="91">
        <v>4404537</v>
      </c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</row>
    <row r="4547" spans="1:30" x14ac:dyDescent="0.2">
      <c r="A4547" s="89">
        <v>1563</v>
      </c>
      <c r="B4547" s="89" t="s">
        <v>189</v>
      </c>
      <c r="C4547" s="89">
        <v>2020</v>
      </c>
      <c r="D4547" s="89">
        <v>1</v>
      </c>
      <c r="E4547" s="91">
        <v>5438992</v>
      </c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</row>
    <row r="4548" spans="1:30" x14ac:dyDescent="0.2">
      <c r="A4548" s="89">
        <v>1563</v>
      </c>
      <c r="B4548" s="89" t="s">
        <v>189</v>
      </c>
      <c r="C4548" s="89">
        <v>2020</v>
      </c>
      <c r="D4548" s="89">
        <v>2</v>
      </c>
      <c r="E4548" s="91">
        <v>5176534</v>
      </c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</row>
    <row r="4549" spans="1:30" x14ac:dyDescent="0.2">
      <c r="A4549" s="89">
        <v>1563</v>
      </c>
      <c r="B4549" s="89" t="s">
        <v>189</v>
      </c>
      <c r="C4549" s="89">
        <v>2020</v>
      </c>
      <c r="D4549" s="89">
        <v>3</v>
      </c>
      <c r="E4549" s="91">
        <v>6117677</v>
      </c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</row>
    <row r="4550" spans="1:30" x14ac:dyDescent="0.2">
      <c r="A4550" s="89">
        <v>1563</v>
      </c>
      <c r="B4550" s="89" t="s">
        <v>189</v>
      </c>
      <c r="C4550" s="89">
        <v>2020</v>
      </c>
      <c r="D4550" s="89">
        <v>4</v>
      </c>
      <c r="E4550" s="91">
        <v>7219615</v>
      </c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</row>
    <row r="4551" spans="1:30" x14ac:dyDescent="0.2">
      <c r="A4551" s="89">
        <v>1563</v>
      </c>
      <c r="B4551" s="89" t="s">
        <v>189</v>
      </c>
      <c r="C4551" s="89">
        <v>2020</v>
      </c>
      <c r="D4551" s="89">
        <v>5</v>
      </c>
      <c r="E4551" s="91">
        <v>7251928</v>
      </c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</row>
    <row r="4552" spans="1:30" x14ac:dyDescent="0.2">
      <c r="A4552" s="89">
        <v>1563</v>
      </c>
      <c r="B4552" s="89" t="s">
        <v>189</v>
      </c>
      <c r="C4552" s="89">
        <v>2020</v>
      </c>
      <c r="D4552" s="89">
        <v>6</v>
      </c>
      <c r="E4552" s="91">
        <v>454629</v>
      </c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</row>
    <row r="4553" spans="1:30" x14ac:dyDescent="0.2">
      <c r="A4553" s="89">
        <v>1564</v>
      </c>
      <c r="B4553" s="89" t="s">
        <v>541</v>
      </c>
      <c r="C4553" s="89">
        <v>2019</v>
      </c>
      <c r="D4553" s="89">
        <v>9</v>
      </c>
      <c r="E4553" s="91">
        <v>422</v>
      </c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</row>
    <row r="4554" spans="1:30" x14ac:dyDescent="0.2">
      <c r="A4554" s="89">
        <v>1564</v>
      </c>
      <c r="B4554" s="89" t="s">
        <v>541</v>
      </c>
      <c r="C4554" s="89">
        <v>2019</v>
      </c>
      <c r="D4554" s="89">
        <v>10</v>
      </c>
      <c r="E4554" s="91">
        <v>50867443</v>
      </c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</row>
    <row r="4555" spans="1:30" x14ac:dyDescent="0.2">
      <c r="A4555" s="89">
        <v>1564</v>
      </c>
      <c r="B4555" s="89" t="s">
        <v>541</v>
      </c>
      <c r="C4555" s="89">
        <v>2019</v>
      </c>
      <c r="D4555" s="89">
        <v>11</v>
      </c>
      <c r="E4555" s="91">
        <v>61032436</v>
      </c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</row>
    <row r="4556" spans="1:30" x14ac:dyDescent="0.2">
      <c r="A4556" s="89">
        <v>1564</v>
      </c>
      <c r="B4556" s="89" t="s">
        <v>541</v>
      </c>
      <c r="C4556" s="89">
        <v>2019</v>
      </c>
      <c r="D4556" s="89">
        <v>12</v>
      </c>
      <c r="E4556" s="91">
        <v>57137338</v>
      </c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</row>
    <row r="4557" spans="1:30" x14ac:dyDescent="0.2">
      <c r="A4557" s="89">
        <v>1564</v>
      </c>
      <c r="B4557" s="89" t="s">
        <v>541</v>
      </c>
      <c r="C4557" s="89">
        <v>2020</v>
      </c>
      <c r="D4557" s="89">
        <v>1</v>
      </c>
      <c r="E4557" s="91">
        <v>51463729</v>
      </c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</row>
    <row r="4558" spans="1:30" x14ac:dyDescent="0.2">
      <c r="A4558" s="89">
        <v>1564</v>
      </c>
      <c r="B4558" s="89" t="s">
        <v>541</v>
      </c>
      <c r="C4558" s="89">
        <v>2020</v>
      </c>
      <c r="D4558" s="89">
        <v>2</v>
      </c>
      <c r="E4558" s="91">
        <v>36714088</v>
      </c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</row>
    <row r="4559" spans="1:30" x14ac:dyDescent="0.2">
      <c r="A4559" s="89">
        <v>1564</v>
      </c>
      <c r="B4559" s="89" t="s">
        <v>541</v>
      </c>
      <c r="C4559" s="89">
        <v>2020</v>
      </c>
      <c r="D4559" s="89">
        <v>3</v>
      </c>
      <c r="E4559" s="91">
        <v>45237961</v>
      </c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</row>
    <row r="4560" spans="1:30" x14ac:dyDescent="0.2">
      <c r="A4560" s="89">
        <v>1564</v>
      </c>
      <c r="B4560" s="89" t="s">
        <v>541</v>
      </c>
      <c r="C4560" s="89">
        <v>2020</v>
      </c>
      <c r="D4560" s="89">
        <v>4</v>
      </c>
      <c r="E4560" s="91">
        <v>27810644</v>
      </c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</row>
    <row r="4561" spans="1:30" x14ac:dyDescent="0.2">
      <c r="A4561" s="89">
        <v>1564</v>
      </c>
      <c r="B4561" s="89" t="s">
        <v>541</v>
      </c>
      <c r="C4561" s="89">
        <v>2020</v>
      </c>
      <c r="D4561" s="89">
        <v>5</v>
      </c>
      <c r="E4561" s="91">
        <v>781</v>
      </c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</row>
    <row r="4562" spans="1:30" x14ac:dyDescent="0.2">
      <c r="A4562" s="89">
        <v>1564</v>
      </c>
      <c r="B4562" s="89" t="s">
        <v>541</v>
      </c>
      <c r="C4562" s="89">
        <v>2020</v>
      </c>
      <c r="D4562" s="89">
        <v>6</v>
      </c>
      <c r="E4562" s="91">
        <v>15</v>
      </c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</row>
    <row r="4563" spans="1:30" x14ac:dyDescent="0.2">
      <c r="A4563" s="89">
        <v>1565</v>
      </c>
      <c r="B4563" s="89" t="s">
        <v>170</v>
      </c>
      <c r="C4563" s="89">
        <v>2019</v>
      </c>
      <c r="D4563" s="89">
        <v>3</v>
      </c>
      <c r="E4563" s="91">
        <v>13569</v>
      </c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</row>
    <row r="4564" spans="1:30" x14ac:dyDescent="0.2">
      <c r="A4564" s="89">
        <v>1565</v>
      </c>
      <c r="B4564" s="89" t="s">
        <v>170</v>
      </c>
      <c r="C4564" s="89">
        <v>2019</v>
      </c>
      <c r="D4564" s="89">
        <v>4</v>
      </c>
      <c r="E4564" s="91">
        <v>5362</v>
      </c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</row>
    <row r="4565" spans="1:30" x14ac:dyDescent="0.2">
      <c r="A4565" s="89">
        <v>1565</v>
      </c>
      <c r="B4565" s="89" t="s">
        <v>170</v>
      </c>
      <c r="C4565" s="89">
        <v>2019</v>
      </c>
      <c r="D4565" s="89">
        <v>5</v>
      </c>
      <c r="E4565" s="91">
        <v>93</v>
      </c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</row>
    <row r="4566" spans="1:30" x14ac:dyDescent="0.2">
      <c r="A4566" s="89">
        <v>1565</v>
      </c>
      <c r="B4566" s="89" t="s">
        <v>170</v>
      </c>
      <c r="C4566" s="89">
        <v>2019</v>
      </c>
      <c r="D4566" s="89">
        <v>6</v>
      </c>
      <c r="E4566" s="91">
        <v>3909</v>
      </c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</row>
    <row r="4567" spans="1:30" x14ac:dyDescent="0.2">
      <c r="A4567" s="89">
        <v>1565</v>
      </c>
      <c r="B4567" s="89" t="s">
        <v>170</v>
      </c>
      <c r="C4567" s="89">
        <v>2019</v>
      </c>
      <c r="D4567" s="89">
        <v>7</v>
      </c>
      <c r="E4567" s="91">
        <v>34</v>
      </c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</row>
    <row r="4568" spans="1:30" x14ac:dyDescent="0.2">
      <c r="A4568" s="89">
        <v>1565</v>
      </c>
      <c r="B4568" s="89" t="s">
        <v>170</v>
      </c>
      <c r="C4568" s="89">
        <v>2019</v>
      </c>
      <c r="D4568" s="89">
        <v>8</v>
      </c>
      <c r="E4568" s="91">
        <v>22</v>
      </c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</row>
    <row r="4569" spans="1:30" x14ac:dyDescent="0.2">
      <c r="A4569" s="89">
        <v>1565</v>
      </c>
      <c r="B4569" s="89" t="s">
        <v>170</v>
      </c>
      <c r="C4569" s="89">
        <v>2019</v>
      </c>
      <c r="D4569" s="89">
        <v>9</v>
      </c>
      <c r="E4569" s="91">
        <v>13</v>
      </c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</row>
    <row r="4570" spans="1:30" x14ac:dyDescent="0.2">
      <c r="A4570" s="89">
        <v>1565</v>
      </c>
      <c r="B4570" s="89" t="s">
        <v>170</v>
      </c>
      <c r="C4570" s="89">
        <v>2019</v>
      </c>
      <c r="D4570" s="89">
        <v>10</v>
      </c>
      <c r="E4570" s="91">
        <v>6</v>
      </c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</row>
    <row r="4571" spans="1:30" x14ac:dyDescent="0.2">
      <c r="A4571" s="89">
        <v>1565</v>
      </c>
      <c r="B4571" s="89" t="s">
        <v>170</v>
      </c>
      <c r="C4571" s="89">
        <v>2019</v>
      </c>
      <c r="D4571" s="89">
        <v>11</v>
      </c>
      <c r="E4571" s="91">
        <v>3</v>
      </c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</row>
    <row r="4572" spans="1:30" x14ac:dyDescent="0.2">
      <c r="A4572" s="89">
        <v>1565</v>
      </c>
      <c r="B4572" s="89" t="s">
        <v>170</v>
      </c>
      <c r="C4572" s="89">
        <v>2020</v>
      </c>
      <c r="D4572" s="89">
        <v>1</v>
      </c>
      <c r="E4572" s="91">
        <v>2</v>
      </c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</row>
    <row r="4573" spans="1:30" x14ac:dyDescent="0.2">
      <c r="A4573" s="89">
        <v>1565</v>
      </c>
      <c r="B4573" s="89" t="s">
        <v>170</v>
      </c>
      <c r="C4573" s="89">
        <v>2020</v>
      </c>
      <c r="D4573" s="89">
        <v>2</v>
      </c>
      <c r="E4573" s="91">
        <v>2</v>
      </c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</row>
    <row r="4574" spans="1:30" x14ac:dyDescent="0.2">
      <c r="A4574" s="89">
        <v>1565</v>
      </c>
      <c r="B4574" s="89" t="s">
        <v>170</v>
      </c>
      <c r="C4574" s="89">
        <v>2020</v>
      </c>
      <c r="D4574" s="89">
        <v>4</v>
      </c>
      <c r="E4574" s="91">
        <v>3</v>
      </c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</row>
    <row r="4575" spans="1:30" x14ac:dyDescent="0.2">
      <c r="A4575" s="89">
        <v>1566</v>
      </c>
      <c r="B4575" s="89" t="s">
        <v>632</v>
      </c>
      <c r="C4575" s="89">
        <v>2019</v>
      </c>
      <c r="D4575" s="89">
        <v>3</v>
      </c>
      <c r="E4575" s="91">
        <v>493267</v>
      </c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</row>
    <row r="4576" spans="1:30" x14ac:dyDescent="0.2">
      <c r="A4576" s="89">
        <v>1566</v>
      </c>
      <c r="B4576" s="89" t="s">
        <v>632</v>
      </c>
      <c r="C4576" s="89">
        <v>2019</v>
      </c>
      <c r="D4576" s="89">
        <v>4</v>
      </c>
      <c r="E4576" s="91">
        <v>516361</v>
      </c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</row>
    <row r="4577" spans="1:30" x14ac:dyDescent="0.2">
      <c r="A4577" s="89">
        <v>1566</v>
      </c>
      <c r="B4577" s="89" t="s">
        <v>632</v>
      </c>
      <c r="C4577" s="89">
        <v>2019</v>
      </c>
      <c r="D4577" s="89">
        <v>5</v>
      </c>
      <c r="E4577" s="91">
        <v>572066</v>
      </c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</row>
    <row r="4578" spans="1:30" x14ac:dyDescent="0.2">
      <c r="A4578" s="89">
        <v>1566</v>
      </c>
      <c r="B4578" s="89" t="s">
        <v>632</v>
      </c>
      <c r="C4578" s="89">
        <v>2019</v>
      </c>
      <c r="D4578" s="89">
        <v>6</v>
      </c>
      <c r="E4578" s="91">
        <v>647101</v>
      </c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</row>
    <row r="4579" spans="1:30" x14ac:dyDescent="0.2">
      <c r="A4579" s="89">
        <v>1566</v>
      </c>
      <c r="B4579" s="89" t="s">
        <v>632</v>
      </c>
      <c r="C4579" s="89">
        <v>2019</v>
      </c>
      <c r="D4579" s="89">
        <v>7</v>
      </c>
      <c r="E4579" s="91">
        <v>711596</v>
      </c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</row>
    <row r="4580" spans="1:30" x14ac:dyDescent="0.2">
      <c r="A4580" s="89">
        <v>1566</v>
      </c>
      <c r="B4580" s="89" t="s">
        <v>632</v>
      </c>
      <c r="C4580" s="89">
        <v>2019</v>
      </c>
      <c r="D4580" s="89">
        <v>8</v>
      </c>
      <c r="E4580" s="91">
        <v>724211</v>
      </c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</row>
    <row r="4581" spans="1:30" x14ac:dyDescent="0.2">
      <c r="A4581" s="89">
        <v>1566</v>
      </c>
      <c r="B4581" s="89" t="s">
        <v>632</v>
      </c>
      <c r="C4581" s="89">
        <v>2019</v>
      </c>
      <c r="D4581" s="89">
        <v>9</v>
      </c>
      <c r="E4581" s="91">
        <v>605438</v>
      </c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</row>
    <row r="4582" spans="1:30" x14ac:dyDescent="0.2">
      <c r="A4582" s="89">
        <v>1566</v>
      </c>
      <c r="B4582" s="89" t="s">
        <v>632</v>
      </c>
      <c r="C4582" s="89">
        <v>2019</v>
      </c>
      <c r="D4582" s="89">
        <v>10</v>
      </c>
      <c r="E4582" s="91">
        <v>649130</v>
      </c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</row>
    <row r="4583" spans="1:30" x14ac:dyDescent="0.2">
      <c r="A4583" s="89">
        <v>1566</v>
      </c>
      <c r="B4583" s="89" t="s">
        <v>632</v>
      </c>
      <c r="C4583" s="89">
        <v>2019</v>
      </c>
      <c r="D4583" s="89">
        <v>11</v>
      </c>
      <c r="E4583" s="91">
        <v>834879</v>
      </c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</row>
    <row r="4584" spans="1:30" x14ac:dyDescent="0.2">
      <c r="A4584" s="89">
        <v>1566</v>
      </c>
      <c r="B4584" s="89" t="s">
        <v>632</v>
      </c>
      <c r="C4584" s="89">
        <v>2019</v>
      </c>
      <c r="D4584" s="89">
        <v>12</v>
      </c>
      <c r="E4584" s="91">
        <v>944738</v>
      </c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</row>
    <row r="4585" spans="1:30" x14ac:dyDescent="0.2">
      <c r="A4585" s="89">
        <v>1566</v>
      </c>
      <c r="B4585" s="89" t="s">
        <v>632</v>
      </c>
      <c r="C4585" s="89">
        <v>2020</v>
      </c>
      <c r="D4585" s="89">
        <v>1</v>
      </c>
      <c r="E4585" s="91">
        <v>245320</v>
      </c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</row>
    <row r="4586" spans="1:30" x14ac:dyDescent="0.2">
      <c r="A4586" s="89">
        <v>1566</v>
      </c>
      <c r="B4586" s="89" t="s">
        <v>632</v>
      </c>
      <c r="C4586" s="89">
        <v>2020</v>
      </c>
      <c r="D4586" s="89">
        <v>2</v>
      </c>
      <c r="E4586" s="91">
        <v>21253</v>
      </c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</row>
    <row r="4587" spans="1:30" x14ac:dyDescent="0.2">
      <c r="A4587" s="89">
        <v>1566</v>
      </c>
      <c r="B4587" s="89" t="s">
        <v>632</v>
      </c>
      <c r="C4587" s="89">
        <v>2020</v>
      </c>
      <c r="D4587" s="89">
        <v>3</v>
      </c>
      <c r="E4587" s="91">
        <v>194720</v>
      </c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</row>
    <row r="4588" spans="1:30" x14ac:dyDescent="0.2">
      <c r="A4588" s="89">
        <v>1566</v>
      </c>
      <c r="B4588" s="89" t="s">
        <v>632</v>
      </c>
      <c r="C4588" s="89">
        <v>2020</v>
      </c>
      <c r="D4588" s="89">
        <v>4</v>
      </c>
      <c r="E4588" s="91">
        <v>121138</v>
      </c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</row>
    <row r="4589" spans="1:30" x14ac:dyDescent="0.2">
      <c r="A4589" s="89">
        <v>1566</v>
      </c>
      <c r="B4589" s="89" t="s">
        <v>632</v>
      </c>
      <c r="C4589" s="89">
        <v>2020</v>
      </c>
      <c r="D4589" s="89">
        <v>5</v>
      </c>
      <c r="E4589" s="91">
        <v>132754</v>
      </c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</row>
    <row r="4590" spans="1:30" x14ac:dyDescent="0.2">
      <c r="A4590" s="89">
        <v>1566</v>
      </c>
      <c r="B4590" s="89" t="s">
        <v>632</v>
      </c>
      <c r="C4590" s="89">
        <v>2020</v>
      </c>
      <c r="D4590" s="89">
        <v>6</v>
      </c>
      <c r="E4590" s="91">
        <v>10263</v>
      </c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</row>
    <row r="4591" spans="1:30" x14ac:dyDescent="0.2">
      <c r="A4591" s="89">
        <v>1568</v>
      </c>
      <c r="B4591" s="89" t="s">
        <v>646</v>
      </c>
      <c r="C4591" s="89">
        <v>2019</v>
      </c>
      <c r="D4591" s="89">
        <v>3</v>
      </c>
      <c r="E4591" s="91">
        <v>723526</v>
      </c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</row>
    <row r="4592" spans="1:30" x14ac:dyDescent="0.2">
      <c r="A4592" s="89">
        <v>1568</v>
      </c>
      <c r="B4592" s="89" t="s">
        <v>646</v>
      </c>
      <c r="C4592" s="89">
        <v>2019</v>
      </c>
      <c r="D4592" s="89">
        <v>4</v>
      </c>
      <c r="E4592" s="91">
        <v>772154</v>
      </c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</row>
    <row r="4593" spans="1:30" x14ac:dyDescent="0.2">
      <c r="A4593" s="89">
        <v>1568</v>
      </c>
      <c r="B4593" s="89" t="s">
        <v>646</v>
      </c>
      <c r="C4593" s="89">
        <v>2019</v>
      </c>
      <c r="D4593" s="89">
        <v>5</v>
      </c>
      <c r="E4593" s="91">
        <v>933323</v>
      </c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</row>
    <row r="4594" spans="1:30" x14ac:dyDescent="0.2">
      <c r="A4594" s="89">
        <v>1568</v>
      </c>
      <c r="B4594" s="89" t="s">
        <v>646</v>
      </c>
      <c r="C4594" s="89">
        <v>2019</v>
      </c>
      <c r="D4594" s="89">
        <v>6</v>
      </c>
      <c r="E4594" s="91">
        <v>975559</v>
      </c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</row>
    <row r="4595" spans="1:30" x14ac:dyDescent="0.2">
      <c r="A4595" s="89">
        <v>1568</v>
      </c>
      <c r="B4595" s="89" t="s">
        <v>646</v>
      </c>
      <c r="C4595" s="89">
        <v>2019</v>
      </c>
      <c r="D4595" s="89">
        <v>7</v>
      </c>
      <c r="E4595" s="91">
        <v>1609314</v>
      </c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</row>
    <row r="4596" spans="1:30" x14ac:dyDescent="0.2">
      <c r="A4596" s="89">
        <v>1568</v>
      </c>
      <c r="B4596" s="89" t="s">
        <v>646</v>
      </c>
      <c r="C4596" s="89">
        <v>2019</v>
      </c>
      <c r="D4596" s="89">
        <v>8</v>
      </c>
      <c r="E4596" s="91">
        <v>899174</v>
      </c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</row>
    <row r="4597" spans="1:30" x14ac:dyDescent="0.2">
      <c r="A4597" s="89">
        <v>1568</v>
      </c>
      <c r="B4597" s="89" t="s">
        <v>646</v>
      </c>
      <c r="C4597" s="89">
        <v>2019</v>
      </c>
      <c r="D4597" s="89">
        <v>9</v>
      </c>
      <c r="E4597" s="91">
        <v>915413</v>
      </c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</row>
    <row r="4598" spans="1:30" x14ac:dyDescent="0.2">
      <c r="A4598" s="89">
        <v>1568</v>
      </c>
      <c r="B4598" s="89" t="s">
        <v>646</v>
      </c>
      <c r="C4598" s="89">
        <v>2019</v>
      </c>
      <c r="D4598" s="89">
        <v>10</v>
      </c>
      <c r="E4598" s="91">
        <v>864533</v>
      </c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</row>
    <row r="4599" spans="1:30" x14ac:dyDescent="0.2">
      <c r="A4599" s="89">
        <v>1568</v>
      </c>
      <c r="B4599" s="89" t="s">
        <v>646</v>
      </c>
      <c r="C4599" s="89">
        <v>2019</v>
      </c>
      <c r="D4599" s="89">
        <v>11</v>
      </c>
      <c r="E4599" s="91">
        <v>1020691</v>
      </c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</row>
    <row r="4600" spans="1:30" x14ac:dyDescent="0.2">
      <c r="A4600" s="89">
        <v>1568</v>
      </c>
      <c r="B4600" s="89" t="s">
        <v>646</v>
      </c>
      <c r="C4600" s="89">
        <v>2019</v>
      </c>
      <c r="D4600" s="89">
        <v>12</v>
      </c>
      <c r="E4600" s="91">
        <v>255728</v>
      </c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</row>
    <row r="4601" spans="1:30" x14ac:dyDescent="0.2">
      <c r="A4601" s="89">
        <v>1568</v>
      </c>
      <c r="B4601" s="89" t="s">
        <v>646</v>
      </c>
      <c r="C4601" s="89">
        <v>2020</v>
      </c>
      <c r="D4601" s="89">
        <v>1</v>
      </c>
      <c r="E4601" s="91">
        <v>4976</v>
      </c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</row>
    <row r="4602" spans="1:30" x14ac:dyDescent="0.2">
      <c r="A4602" s="89">
        <v>1568</v>
      </c>
      <c r="B4602" s="89" t="s">
        <v>646</v>
      </c>
      <c r="C4602" s="89">
        <v>2020</v>
      </c>
      <c r="D4602" s="89">
        <v>2</v>
      </c>
      <c r="E4602" s="91">
        <v>4177</v>
      </c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</row>
    <row r="4603" spans="1:30" x14ac:dyDescent="0.2">
      <c r="A4603" s="89">
        <v>1568</v>
      </c>
      <c r="B4603" s="89" t="s">
        <v>646</v>
      </c>
      <c r="C4603" s="89">
        <v>2020</v>
      </c>
      <c r="D4603" s="89">
        <v>3</v>
      </c>
      <c r="E4603" s="91">
        <v>7894</v>
      </c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</row>
    <row r="4604" spans="1:30" x14ac:dyDescent="0.2">
      <c r="A4604" s="89">
        <v>1568</v>
      </c>
      <c r="B4604" s="89" t="s">
        <v>646</v>
      </c>
      <c r="C4604" s="89">
        <v>2020</v>
      </c>
      <c r="D4604" s="89">
        <v>4</v>
      </c>
      <c r="E4604" s="91">
        <v>6007</v>
      </c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</row>
    <row r="4605" spans="1:30" x14ac:dyDescent="0.2">
      <c r="A4605" s="89">
        <v>1568</v>
      </c>
      <c r="B4605" s="89" t="s">
        <v>646</v>
      </c>
      <c r="C4605" s="89">
        <v>2020</v>
      </c>
      <c r="D4605" s="89">
        <v>5</v>
      </c>
      <c r="E4605" s="91">
        <v>8348</v>
      </c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</row>
    <row r="4606" spans="1:30" x14ac:dyDescent="0.2">
      <c r="A4606" s="89">
        <v>1568</v>
      </c>
      <c r="B4606" s="89" t="s">
        <v>646</v>
      </c>
      <c r="C4606" s="89">
        <v>2020</v>
      </c>
      <c r="D4606" s="89">
        <v>6</v>
      </c>
      <c r="E4606" s="91">
        <v>295</v>
      </c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</row>
    <row r="4607" spans="1:30" x14ac:dyDescent="0.2">
      <c r="A4607" s="89">
        <v>1569</v>
      </c>
      <c r="B4607" s="89" t="s">
        <v>66</v>
      </c>
      <c r="C4607" s="89">
        <v>2019</v>
      </c>
      <c r="D4607" s="89">
        <v>3</v>
      </c>
      <c r="E4607" s="91">
        <v>852327</v>
      </c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</row>
    <row r="4608" spans="1:30" x14ac:dyDescent="0.2">
      <c r="A4608" s="89">
        <v>1569</v>
      </c>
      <c r="B4608" s="89" t="s">
        <v>66</v>
      </c>
      <c r="C4608" s="89">
        <v>2019</v>
      </c>
      <c r="D4608" s="89">
        <v>4</v>
      </c>
      <c r="E4608" s="91">
        <v>1018189</v>
      </c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</row>
    <row r="4609" spans="1:30" x14ac:dyDescent="0.2">
      <c r="A4609" s="89">
        <v>1569</v>
      </c>
      <c r="B4609" s="89" t="s">
        <v>66</v>
      </c>
      <c r="C4609" s="89">
        <v>2019</v>
      </c>
      <c r="D4609" s="89">
        <v>5</v>
      </c>
      <c r="E4609" s="91">
        <v>794065</v>
      </c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</row>
    <row r="4610" spans="1:30" x14ac:dyDescent="0.2">
      <c r="A4610" s="89">
        <v>1569</v>
      </c>
      <c r="B4610" s="89" t="s">
        <v>66</v>
      </c>
      <c r="C4610" s="89">
        <v>2019</v>
      </c>
      <c r="D4610" s="89">
        <v>6</v>
      </c>
      <c r="E4610" s="91">
        <v>788426</v>
      </c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</row>
    <row r="4611" spans="1:30" x14ac:dyDescent="0.2">
      <c r="A4611" s="89">
        <v>1569</v>
      </c>
      <c r="B4611" s="89" t="s">
        <v>66</v>
      </c>
      <c r="C4611" s="89">
        <v>2019</v>
      </c>
      <c r="D4611" s="89">
        <v>7</v>
      </c>
      <c r="E4611" s="91">
        <v>835617</v>
      </c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</row>
    <row r="4612" spans="1:30" x14ac:dyDescent="0.2">
      <c r="A4612" s="89">
        <v>1569</v>
      </c>
      <c r="B4612" s="89" t="s">
        <v>66</v>
      </c>
      <c r="C4612" s="89">
        <v>2019</v>
      </c>
      <c r="D4612" s="89">
        <v>8</v>
      </c>
      <c r="E4612" s="91">
        <v>742115</v>
      </c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</row>
    <row r="4613" spans="1:30" x14ac:dyDescent="0.2">
      <c r="A4613" s="89">
        <v>1569</v>
      </c>
      <c r="B4613" s="89" t="s">
        <v>66</v>
      </c>
      <c r="C4613" s="89">
        <v>2019</v>
      </c>
      <c r="D4613" s="89">
        <v>9</v>
      </c>
      <c r="E4613" s="91">
        <v>621698</v>
      </c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</row>
    <row r="4614" spans="1:30" x14ac:dyDescent="0.2">
      <c r="A4614" s="89">
        <v>1569</v>
      </c>
      <c r="B4614" s="89" t="s">
        <v>66</v>
      </c>
      <c r="C4614" s="89">
        <v>2019</v>
      </c>
      <c r="D4614" s="89">
        <v>10</v>
      </c>
      <c r="E4614" s="91">
        <v>782319</v>
      </c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</row>
    <row r="4615" spans="1:30" x14ac:dyDescent="0.2">
      <c r="A4615" s="89">
        <v>1569</v>
      </c>
      <c r="B4615" s="89" t="s">
        <v>66</v>
      </c>
      <c r="C4615" s="89">
        <v>2019</v>
      </c>
      <c r="D4615" s="89">
        <v>11</v>
      </c>
      <c r="E4615" s="91">
        <v>799093</v>
      </c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</row>
    <row r="4616" spans="1:30" x14ac:dyDescent="0.2">
      <c r="A4616" s="89">
        <v>1569</v>
      </c>
      <c r="B4616" s="89" t="s">
        <v>66</v>
      </c>
      <c r="C4616" s="89">
        <v>2019</v>
      </c>
      <c r="D4616" s="89">
        <v>12</v>
      </c>
      <c r="E4616" s="91">
        <v>863254</v>
      </c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</row>
    <row r="4617" spans="1:30" x14ac:dyDescent="0.2">
      <c r="A4617" s="89">
        <v>1569</v>
      </c>
      <c r="B4617" s="89" t="s">
        <v>66</v>
      </c>
      <c r="C4617" s="89">
        <v>2020</v>
      </c>
      <c r="D4617" s="89">
        <v>1</v>
      </c>
      <c r="E4617" s="91">
        <v>963086</v>
      </c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</row>
    <row r="4618" spans="1:30" x14ac:dyDescent="0.2">
      <c r="A4618" s="89">
        <v>1569</v>
      </c>
      <c r="B4618" s="89" t="s">
        <v>66</v>
      </c>
      <c r="C4618" s="89">
        <v>2020</v>
      </c>
      <c r="D4618" s="89">
        <v>2</v>
      </c>
      <c r="E4618" s="91">
        <v>901990</v>
      </c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</row>
    <row r="4619" spans="1:30" x14ac:dyDescent="0.2">
      <c r="A4619" s="89">
        <v>1569</v>
      </c>
      <c r="B4619" s="89" t="s">
        <v>66</v>
      </c>
      <c r="C4619" s="89">
        <v>2020</v>
      </c>
      <c r="D4619" s="89">
        <v>3</v>
      </c>
      <c r="E4619" s="91">
        <v>569205</v>
      </c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</row>
    <row r="4620" spans="1:30" x14ac:dyDescent="0.2">
      <c r="A4620" s="89">
        <v>1569</v>
      </c>
      <c r="B4620" s="89" t="s">
        <v>66</v>
      </c>
      <c r="C4620" s="89">
        <v>2020</v>
      </c>
      <c r="D4620" s="89">
        <v>4</v>
      </c>
      <c r="E4620" s="91">
        <v>446314</v>
      </c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</row>
    <row r="4621" spans="1:30" x14ac:dyDescent="0.2">
      <c r="A4621" s="89">
        <v>1569</v>
      </c>
      <c r="B4621" s="89" t="s">
        <v>66</v>
      </c>
      <c r="C4621" s="89">
        <v>2020</v>
      </c>
      <c r="D4621" s="89">
        <v>5</v>
      </c>
      <c r="E4621" s="91">
        <v>304198</v>
      </c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</row>
    <row r="4622" spans="1:30" x14ac:dyDescent="0.2">
      <c r="A4622" s="89">
        <v>1569</v>
      </c>
      <c r="B4622" s="89" t="s">
        <v>66</v>
      </c>
      <c r="C4622" s="89">
        <v>2020</v>
      </c>
      <c r="D4622" s="89">
        <v>6</v>
      </c>
      <c r="E4622" s="91">
        <v>16451</v>
      </c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</row>
    <row r="4623" spans="1:30" x14ac:dyDescent="0.2">
      <c r="A4623" s="89">
        <v>1571</v>
      </c>
      <c r="B4623" s="89" t="s">
        <v>289</v>
      </c>
      <c r="C4623" s="89">
        <v>2019</v>
      </c>
      <c r="D4623" s="89">
        <v>3</v>
      </c>
      <c r="E4623" s="91">
        <v>945175</v>
      </c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</row>
    <row r="4624" spans="1:30" x14ac:dyDescent="0.2">
      <c r="A4624" s="89">
        <v>1571</v>
      </c>
      <c r="B4624" s="89" t="s">
        <v>289</v>
      </c>
      <c r="C4624" s="89">
        <v>2019</v>
      </c>
      <c r="D4624" s="89">
        <v>4</v>
      </c>
      <c r="E4624" s="91">
        <v>1019775</v>
      </c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</row>
    <row r="4625" spans="1:30" x14ac:dyDescent="0.2">
      <c r="A4625" s="89">
        <v>1571</v>
      </c>
      <c r="B4625" s="89" t="s">
        <v>289</v>
      </c>
      <c r="C4625" s="89">
        <v>2019</v>
      </c>
      <c r="D4625" s="89">
        <v>5</v>
      </c>
      <c r="E4625" s="91">
        <v>1468269</v>
      </c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</row>
    <row r="4626" spans="1:30" x14ac:dyDescent="0.2">
      <c r="A4626" s="89">
        <v>1571</v>
      </c>
      <c r="B4626" s="89" t="s">
        <v>289</v>
      </c>
      <c r="C4626" s="89">
        <v>2019</v>
      </c>
      <c r="D4626" s="89">
        <v>6</v>
      </c>
      <c r="E4626" s="91">
        <v>1458514</v>
      </c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</row>
    <row r="4627" spans="1:30" x14ac:dyDescent="0.2">
      <c r="A4627" s="89">
        <v>1571</v>
      </c>
      <c r="B4627" s="89" t="s">
        <v>289</v>
      </c>
      <c r="C4627" s="89">
        <v>2019</v>
      </c>
      <c r="D4627" s="89">
        <v>7</v>
      </c>
      <c r="E4627" s="91">
        <v>1941436</v>
      </c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</row>
    <row r="4628" spans="1:30" x14ac:dyDescent="0.2">
      <c r="A4628" s="89">
        <v>1571</v>
      </c>
      <c r="B4628" s="89" t="s">
        <v>289</v>
      </c>
      <c r="C4628" s="89">
        <v>2019</v>
      </c>
      <c r="D4628" s="89">
        <v>8</v>
      </c>
      <c r="E4628" s="91">
        <v>1710051</v>
      </c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</row>
    <row r="4629" spans="1:30" x14ac:dyDescent="0.2">
      <c r="A4629" s="89">
        <v>1571</v>
      </c>
      <c r="B4629" s="89" t="s">
        <v>289</v>
      </c>
      <c r="C4629" s="89">
        <v>2019</v>
      </c>
      <c r="D4629" s="89">
        <v>9</v>
      </c>
      <c r="E4629" s="91">
        <v>1584527</v>
      </c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</row>
    <row r="4630" spans="1:30" x14ac:dyDescent="0.2">
      <c r="A4630" s="89">
        <v>1571</v>
      </c>
      <c r="B4630" s="89" t="s">
        <v>289</v>
      </c>
      <c r="C4630" s="89">
        <v>2019</v>
      </c>
      <c r="D4630" s="89">
        <v>10</v>
      </c>
      <c r="E4630" s="91">
        <v>1671487</v>
      </c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</row>
    <row r="4631" spans="1:30" x14ac:dyDescent="0.2">
      <c r="A4631" s="89">
        <v>1571</v>
      </c>
      <c r="B4631" s="89" t="s">
        <v>289</v>
      </c>
      <c r="C4631" s="89">
        <v>2019</v>
      </c>
      <c r="D4631" s="89">
        <v>11</v>
      </c>
      <c r="E4631" s="91">
        <v>1314710</v>
      </c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</row>
    <row r="4632" spans="1:30" x14ac:dyDescent="0.2">
      <c r="A4632" s="89">
        <v>1571</v>
      </c>
      <c r="B4632" s="89" t="s">
        <v>289</v>
      </c>
      <c r="C4632" s="89">
        <v>2019</v>
      </c>
      <c r="D4632" s="89">
        <v>12</v>
      </c>
      <c r="E4632" s="91">
        <v>981551</v>
      </c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</row>
    <row r="4633" spans="1:30" x14ac:dyDescent="0.2">
      <c r="A4633" s="89">
        <v>1571</v>
      </c>
      <c r="B4633" s="89" t="s">
        <v>289</v>
      </c>
      <c r="C4633" s="89">
        <v>2020</v>
      </c>
      <c r="D4633" s="89">
        <v>1</v>
      </c>
      <c r="E4633" s="91">
        <v>1519193</v>
      </c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</row>
    <row r="4634" spans="1:30" x14ac:dyDescent="0.2">
      <c r="A4634" s="89">
        <v>1571</v>
      </c>
      <c r="B4634" s="89" t="s">
        <v>289</v>
      </c>
      <c r="C4634" s="89">
        <v>2020</v>
      </c>
      <c r="D4634" s="89">
        <v>2</v>
      </c>
      <c r="E4634" s="91">
        <v>1345051</v>
      </c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</row>
    <row r="4635" spans="1:30" x14ac:dyDescent="0.2">
      <c r="A4635" s="89">
        <v>1571</v>
      </c>
      <c r="B4635" s="89" t="s">
        <v>289</v>
      </c>
      <c r="C4635" s="89">
        <v>2020</v>
      </c>
      <c r="D4635" s="89">
        <v>3</v>
      </c>
      <c r="E4635" s="91">
        <v>1411933</v>
      </c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</row>
    <row r="4636" spans="1:30" x14ac:dyDescent="0.2">
      <c r="A4636" s="89">
        <v>1571</v>
      </c>
      <c r="B4636" s="89" t="s">
        <v>289</v>
      </c>
      <c r="C4636" s="89">
        <v>2020</v>
      </c>
      <c r="D4636" s="89">
        <v>4</v>
      </c>
      <c r="E4636" s="91">
        <v>1856881</v>
      </c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</row>
    <row r="4637" spans="1:30" x14ac:dyDescent="0.2">
      <c r="A4637" s="89">
        <v>1571</v>
      </c>
      <c r="B4637" s="89" t="s">
        <v>289</v>
      </c>
      <c r="C4637" s="89">
        <v>2020</v>
      </c>
      <c r="D4637" s="89">
        <v>5</v>
      </c>
      <c r="E4637" s="91">
        <v>1831395</v>
      </c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</row>
    <row r="4638" spans="1:30" x14ac:dyDescent="0.2">
      <c r="A4638" s="89">
        <v>1571</v>
      </c>
      <c r="B4638" s="89" t="s">
        <v>289</v>
      </c>
      <c r="C4638" s="89">
        <v>2020</v>
      </c>
      <c r="D4638" s="89">
        <v>6</v>
      </c>
      <c r="E4638" s="91">
        <v>101569</v>
      </c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</row>
    <row r="4639" spans="1:30" x14ac:dyDescent="0.2">
      <c r="A4639" s="89">
        <v>1572</v>
      </c>
      <c r="B4639" s="89" t="s">
        <v>44</v>
      </c>
      <c r="C4639" s="89">
        <v>2019</v>
      </c>
      <c r="D4639" s="89">
        <v>3</v>
      </c>
      <c r="E4639" s="91">
        <v>865695</v>
      </c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</row>
    <row r="4640" spans="1:30" x14ac:dyDescent="0.2">
      <c r="A4640" s="89">
        <v>1572</v>
      </c>
      <c r="B4640" s="89" t="s">
        <v>44</v>
      </c>
      <c r="C4640" s="89">
        <v>2019</v>
      </c>
      <c r="D4640" s="89">
        <v>4</v>
      </c>
      <c r="E4640" s="91">
        <v>965417</v>
      </c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</row>
    <row r="4641" spans="1:30" x14ac:dyDescent="0.2">
      <c r="A4641" s="89">
        <v>1572</v>
      </c>
      <c r="B4641" s="89" t="s">
        <v>44</v>
      </c>
      <c r="C4641" s="89">
        <v>2019</v>
      </c>
      <c r="D4641" s="89">
        <v>5</v>
      </c>
      <c r="E4641" s="91">
        <v>4601203</v>
      </c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</row>
    <row r="4642" spans="1:30" x14ac:dyDescent="0.2">
      <c r="A4642" s="89">
        <v>1572</v>
      </c>
      <c r="B4642" s="89" t="s">
        <v>44</v>
      </c>
      <c r="C4642" s="89">
        <v>2019</v>
      </c>
      <c r="D4642" s="89">
        <v>6</v>
      </c>
      <c r="E4642" s="91">
        <v>8777399</v>
      </c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</row>
    <row r="4643" spans="1:30" x14ac:dyDescent="0.2">
      <c r="A4643" s="89">
        <v>1572</v>
      </c>
      <c r="B4643" s="89" t="s">
        <v>44</v>
      </c>
      <c r="C4643" s="89">
        <v>2019</v>
      </c>
      <c r="D4643" s="89">
        <v>7</v>
      </c>
      <c r="E4643" s="91">
        <v>5394006</v>
      </c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</row>
    <row r="4644" spans="1:30" x14ac:dyDescent="0.2">
      <c r="A4644" s="89">
        <v>1572</v>
      </c>
      <c r="B4644" s="89" t="s">
        <v>44</v>
      </c>
      <c r="C4644" s="89">
        <v>2019</v>
      </c>
      <c r="D4644" s="89">
        <v>8</v>
      </c>
      <c r="E4644" s="91">
        <v>5423291</v>
      </c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</row>
    <row r="4645" spans="1:30" x14ac:dyDescent="0.2">
      <c r="A4645" s="89">
        <v>1572</v>
      </c>
      <c r="B4645" s="89" t="s">
        <v>44</v>
      </c>
      <c r="C4645" s="89">
        <v>2019</v>
      </c>
      <c r="D4645" s="89">
        <v>9</v>
      </c>
      <c r="E4645" s="91">
        <v>4649593</v>
      </c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</row>
    <row r="4646" spans="1:30" x14ac:dyDescent="0.2">
      <c r="A4646" s="89">
        <v>1572</v>
      </c>
      <c r="B4646" s="89" t="s">
        <v>44</v>
      </c>
      <c r="C4646" s="89">
        <v>2019</v>
      </c>
      <c r="D4646" s="89">
        <v>10</v>
      </c>
      <c r="E4646" s="91">
        <v>1211445</v>
      </c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</row>
    <row r="4647" spans="1:30" x14ac:dyDescent="0.2">
      <c r="A4647" s="89">
        <v>1572</v>
      </c>
      <c r="B4647" s="89" t="s">
        <v>44</v>
      </c>
      <c r="C4647" s="89">
        <v>2019</v>
      </c>
      <c r="D4647" s="89">
        <v>11</v>
      </c>
      <c r="E4647" s="91">
        <v>595806</v>
      </c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</row>
    <row r="4648" spans="1:30" x14ac:dyDescent="0.2">
      <c r="A4648" s="89">
        <v>1572</v>
      </c>
      <c r="B4648" s="89" t="s">
        <v>44</v>
      </c>
      <c r="C4648" s="89">
        <v>2019</v>
      </c>
      <c r="D4648" s="89">
        <v>12</v>
      </c>
      <c r="E4648" s="91">
        <v>12365</v>
      </c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</row>
    <row r="4649" spans="1:30" x14ac:dyDescent="0.2">
      <c r="A4649" s="89">
        <v>1572</v>
      </c>
      <c r="B4649" s="89" t="s">
        <v>44</v>
      </c>
      <c r="C4649" s="89">
        <v>2020</v>
      </c>
      <c r="D4649" s="89">
        <v>1</v>
      </c>
      <c r="E4649" s="91">
        <v>5866</v>
      </c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</row>
    <row r="4650" spans="1:30" x14ac:dyDescent="0.2">
      <c r="A4650" s="89">
        <v>1572</v>
      </c>
      <c r="B4650" s="89" t="s">
        <v>44</v>
      </c>
      <c r="C4650" s="89">
        <v>2020</v>
      </c>
      <c r="D4650" s="89">
        <v>2</v>
      </c>
      <c r="E4650" s="91">
        <v>6508</v>
      </c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</row>
    <row r="4651" spans="1:30" x14ac:dyDescent="0.2">
      <c r="A4651" s="89">
        <v>1572</v>
      </c>
      <c r="B4651" s="89" t="s">
        <v>44</v>
      </c>
      <c r="C4651" s="89">
        <v>2020</v>
      </c>
      <c r="D4651" s="89">
        <v>3</v>
      </c>
      <c r="E4651" s="91">
        <v>8552</v>
      </c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</row>
    <row r="4652" spans="1:30" x14ac:dyDescent="0.2">
      <c r="A4652" s="89">
        <v>1572</v>
      </c>
      <c r="B4652" s="89" t="s">
        <v>44</v>
      </c>
      <c r="C4652" s="89">
        <v>2020</v>
      </c>
      <c r="D4652" s="89">
        <v>4</v>
      </c>
      <c r="E4652" s="91">
        <v>15953</v>
      </c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</row>
    <row r="4653" spans="1:30" x14ac:dyDescent="0.2">
      <c r="A4653" s="89">
        <v>1572</v>
      </c>
      <c r="B4653" s="89" t="s">
        <v>44</v>
      </c>
      <c r="C4653" s="89">
        <v>2020</v>
      </c>
      <c r="D4653" s="89">
        <v>5</v>
      </c>
      <c r="E4653" s="91">
        <v>30892</v>
      </c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</row>
    <row r="4654" spans="1:30" x14ac:dyDescent="0.2">
      <c r="A4654" s="89">
        <v>1572</v>
      </c>
      <c r="B4654" s="89" t="s">
        <v>44</v>
      </c>
      <c r="C4654" s="89">
        <v>2020</v>
      </c>
      <c r="D4654" s="89">
        <v>6</v>
      </c>
      <c r="E4654" s="91">
        <v>2777</v>
      </c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</row>
    <row r="4655" spans="1:30" x14ac:dyDescent="0.2">
      <c r="A4655" s="89">
        <v>1574</v>
      </c>
      <c r="B4655" s="89" t="s">
        <v>220</v>
      </c>
      <c r="C4655" s="89">
        <v>2019</v>
      </c>
      <c r="D4655" s="89">
        <v>3</v>
      </c>
      <c r="E4655" s="91">
        <v>240522</v>
      </c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</row>
    <row r="4656" spans="1:30" x14ac:dyDescent="0.2">
      <c r="A4656" s="89">
        <v>1574</v>
      </c>
      <c r="B4656" s="89" t="s">
        <v>220</v>
      </c>
      <c r="C4656" s="89">
        <v>2019</v>
      </c>
      <c r="D4656" s="89">
        <v>4</v>
      </c>
      <c r="E4656" s="91">
        <v>281689</v>
      </c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</row>
    <row r="4657" spans="1:30" x14ac:dyDescent="0.2">
      <c r="A4657" s="89">
        <v>1574</v>
      </c>
      <c r="B4657" s="89" t="s">
        <v>220</v>
      </c>
      <c r="C4657" s="89">
        <v>2019</v>
      </c>
      <c r="D4657" s="89">
        <v>5</v>
      </c>
      <c r="E4657" s="91">
        <v>291157</v>
      </c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</row>
    <row r="4658" spans="1:30" x14ac:dyDescent="0.2">
      <c r="A4658" s="89">
        <v>1574</v>
      </c>
      <c r="B4658" s="89" t="s">
        <v>220</v>
      </c>
      <c r="C4658" s="89">
        <v>2019</v>
      </c>
      <c r="D4658" s="89">
        <v>6</v>
      </c>
      <c r="E4658" s="91">
        <v>305884</v>
      </c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</row>
    <row r="4659" spans="1:30" x14ac:dyDescent="0.2">
      <c r="A4659" s="89">
        <v>1574</v>
      </c>
      <c r="B4659" s="89" t="s">
        <v>220</v>
      </c>
      <c r="C4659" s="89">
        <v>2019</v>
      </c>
      <c r="D4659" s="89">
        <v>7</v>
      </c>
      <c r="E4659" s="91">
        <v>315917</v>
      </c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</row>
    <row r="4660" spans="1:30" x14ac:dyDescent="0.2">
      <c r="A4660" s="89">
        <v>1574</v>
      </c>
      <c r="B4660" s="89" t="s">
        <v>220</v>
      </c>
      <c r="C4660" s="89">
        <v>2019</v>
      </c>
      <c r="D4660" s="89">
        <v>8</v>
      </c>
      <c r="E4660" s="91">
        <v>203305</v>
      </c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</row>
    <row r="4661" spans="1:30" x14ac:dyDescent="0.2">
      <c r="A4661" s="89">
        <v>1574</v>
      </c>
      <c r="B4661" s="89" t="s">
        <v>220</v>
      </c>
      <c r="C4661" s="89">
        <v>2019</v>
      </c>
      <c r="D4661" s="89">
        <v>9</v>
      </c>
      <c r="E4661" s="91">
        <v>165927</v>
      </c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</row>
    <row r="4662" spans="1:30" x14ac:dyDescent="0.2">
      <c r="A4662" s="89">
        <v>1574</v>
      </c>
      <c r="B4662" s="89" t="s">
        <v>220</v>
      </c>
      <c r="C4662" s="89">
        <v>2019</v>
      </c>
      <c r="D4662" s="89">
        <v>10</v>
      </c>
      <c r="E4662" s="91">
        <v>177456</v>
      </c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</row>
    <row r="4663" spans="1:30" x14ac:dyDescent="0.2">
      <c r="A4663" s="89">
        <v>1574</v>
      </c>
      <c r="B4663" s="89" t="s">
        <v>220</v>
      </c>
      <c r="C4663" s="89">
        <v>2019</v>
      </c>
      <c r="D4663" s="89">
        <v>11</v>
      </c>
      <c r="E4663" s="91">
        <v>160244</v>
      </c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</row>
    <row r="4664" spans="1:30" x14ac:dyDescent="0.2">
      <c r="A4664" s="89">
        <v>1574</v>
      </c>
      <c r="B4664" s="89" t="s">
        <v>220</v>
      </c>
      <c r="C4664" s="89">
        <v>2019</v>
      </c>
      <c r="D4664" s="89">
        <v>12</v>
      </c>
      <c r="E4664" s="91">
        <v>143778</v>
      </c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</row>
    <row r="4665" spans="1:30" x14ac:dyDescent="0.2">
      <c r="A4665" s="89">
        <v>1574</v>
      </c>
      <c r="B4665" s="89" t="s">
        <v>220</v>
      </c>
      <c r="C4665" s="89">
        <v>2020</v>
      </c>
      <c r="D4665" s="89">
        <v>1</v>
      </c>
      <c r="E4665" s="91">
        <v>145395</v>
      </c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</row>
    <row r="4666" spans="1:30" x14ac:dyDescent="0.2">
      <c r="A4666" s="89">
        <v>1574</v>
      </c>
      <c r="B4666" s="89" t="s">
        <v>220</v>
      </c>
      <c r="C4666" s="89">
        <v>2020</v>
      </c>
      <c r="D4666" s="89">
        <v>2</v>
      </c>
      <c r="E4666" s="91">
        <v>142041</v>
      </c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</row>
    <row r="4667" spans="1:30" x14ac:dyDescent="0.2">
      <c r="A4667" s="89">
        <v>1574</v>
      </c>
      <c r="B4667" s="89" t="s">
        <v>220</v>
      </c>
      <c r="C4667" s="89">
        <v>2020</v>
      </c>
      <c r="D4667" s="89">
        <v>3</v>
      </c>
      <c r="E4667" s="91">
        <v>156670</v>
      </c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</row>
    <row r="4668" spans="1:30" x14ac:dyDescent="0.2">
      <c r="A4668" s="89">
        <v>1574</v>
      </c>
      <c r="B4668" s="89" t="s">
        <v>220</v>
      </c>
      <c r="C4668" s="89">
        <v>2020</v>
      </c>
      <c r="D4668" s="89">
        <v>4</v>
      </c>
      <c r="E4668" s="91">
        <v>245831</v>
      </c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</row>
    <row r="4669" spans="1:30" x14ac:dyDescent="0.2">
      <c r="A4669" s="89">
        <v>1574</v>
      </c>
      <c r="B4669" s="89" t="s">
        <v>220</v>
      </c>
      <c r="C4669" s="89">
        <v>2020</v>
      </c>
      <c r="D4669" s="89">
        <v>5</v>
      </c>
      <c r="E4669" s="91">
        <v>162991</v>
      </c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</row>
    <row r="4670" spans="1:30" x14ac:dyDescent="0.2">
      <c r="A4670" s="89">
        <v>1574</v>
      </c>
      <c r="B4670" s="89" t="s">
        <v>220</v>
      </c>
      <c r="C4670" s="89">
        <v>2020</v>
      </c>
      <c r="D4670" s="89">
        <v>6</v>
      </c>
      <c r="E4670" s="91">
        <v>13027</v>
      </c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</row>
    <row r="4671" spans="1:30" x14ac:dyDescent="0.2">
      <c r="A4671" s="89">
        <v>1575</v>
      </c>
      <c r="B4671" s="89" t="s">
        <v>92</v>
      </c>
      <c r="C4671" s="89">
        <v>2019</v>
      </c>
      <c r="D4671" s="89">
        <v>3</v>
      </c>
      <c r="E4671" s="91">
        <v>505619</v>
      </c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</row>
    <row r="4672" spans="1:30" x14ac:dyDescent="0.2">
      <c r="A4672" s="89">
        <v>1575</v>
      </c>
      <c r="B4672" s="89" t="s">
        <v>92</v>
      </c>
      <c r="C4672" s="89">
        <v>2019</v>
      </c>
      <c r="D4672" s="89">
        <v>4</v>
      </c>
      <c r="E4672" s="91">
        <v>389531</v>
      </c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</row>
    <row r="4673" spans="1:30" x14ac:dyDescent="0.2">
      <c r="A4673" s="89">
        <v>1575</v>
      </c>
      <c r="B4673" s="89" t="s">
        <v>92</v>
      </c>
      <c r="C4673" s="89">
        <v>2019</v>
      </c>
      <c r="D4673" s="89">
        <v>5</v>
      </c>
      <c r="E4673" s="91">
        <v>451737</v>
      </c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</row>
    <row r="4674" spans="1:30" x14ac:dyDescent="0.2">
      <c r="A4674" s="89">
        <v>1575</v>
      </c>
      <c r="B4674" s="89" t="s">
        <v>92</v>
      </c>
      <c r="C4674" s="89">
        <v>2019</v>
      </c>
      <c r="D4674" s="89">
        <v>6</v>
      </c>
      <c r="E4674" s="91">
        <v>563514</v>
      </c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</row>
    <row r="4675" spans="1:30" x14ac:dyDescent="0.2">
      <c r="A4675" s="89">
        <v>1575</v>
      </c>
      <c r="B4675" s="89" t="s">
        <v>92</v>
      </c>
      <c r="C4675" s="89">
        <v>2019</v>
      </c>
      <c r="D4675" s="89">
        <v>7</v>
      </c>
      <c r="E4675" s="91">
        <v>983775</v>
      </c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</row>
    <row r="4676" spans="1:30" x14ac:dyDescent="0.2">
      <c r="A4676" s="89">
        <v>1575</v>
      </c>
      <c r="B4676" s="89" t="s">
        <v>92</v>
      </c>
      <c r="C4676" s="89">
        <v>2019</v>
      </c>
      <c r="D4676" s="89">
        <v>8</v>
      </c>
      <c r="E4676" s="91">
        <v>766450</v>
      </c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</row>
    <row r="4677" spans="1:30" x14ac:dyDescent="0.2">
      <c r="A4677" s="89">
        <v>1575</v>
      </c>
      <c r="B4677" s="89" t="s">
        <v>92</v>
      </c>
      <c r="C4677" s="89">
        <v>2019</v>
      </c>
      <c r="D4677" s="89">
        <v>9</v>
      </c>
      <c r="E4677" s="91">
        <v>661748</v>
      </c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</row>
    <row r="4678" spans="1:30" x14ac:dyDescent="0.2">
      <c r="A4678" s="89">
        <v>1575</v>
      </c>
      <c r="B4678" s="89" t="s">
        <v>92</v>
      </c>
      <c r="C4678" s="89">
        <v>2019</v>
      </c>
      <c r="D4678" s="89">
        <v>10</v>
      </c>
      <c r="E4678" s="91">
        <v>2936</v>
      </c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</row>
    <row r="4679" spans="1:30" x14ac:dyDescent="0.2">
      <c r="A4679" s="89">
        <v>1575</v>
      </c>
      <c r="B4679" s="89" t="s">
        <v>92</v>
      </c>
      <c r="C4679" s="89">
        <v>2019</v>
      </c>
      <c r="D4679" s="89">
        <v>11</v>
      </c>
      <c r="E4679" s="91">
        <v>394</v>
      </c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</row>
    <row r="4680" spans="1:30" x14ac:dyDescent="0.2">
      <c r="A4680" s="89">
        <v>1575</v>
      </c>
      <c r="B4680" s="89" t="s">
        <v>92</v>
      </c>
      <c r="C4680" s="89">
        <v>2019</v>
      </c>
      <c r="D4680" s="89">
        <v>12</v>
      </c>
      <c r="E4680" s="91">
        <v>317</v>
      </c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</row>
    <row r="4681" spans="1:30" x14ac:dyDescent="0.2">
      <c r="A4681" s="89">
        <v>1575</v>
      </c>
      <c r="B4681" s="89" t="s">
        <v>92</v>
      </c>
      <c r="C4681" s="89">
        <v>2020</v>
      </c>
      <c r="D4681" s="89">
        <v>1</v>
      </c>
      <c r="E4681" s="91">
        <v>193</v>
      </c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</row>
    <row r="4682" spans="1:30" x14ac:dyDescent="0.2">
      <c r="A4682" s="89">
        <v>1575</v>
      </c>
      <c r="B4682" s="89" t="s">
        <v>92</v>
      </c>
      <c r="C4682" s="89">
        <v>2020</v>
      </c>
      <c r="D4682" s="89">
        <v>2</v>
      </c>
      <c r="E4682" s="91">
        <v>136</v>
      </c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</row>
    <row r="4683" spans="1:30" x14ac:dyDescent="0.2">
      <c r="A4683" s="89">
        <v>1575</v>
      </c>
      <c r="B4683" s="89" t="s">
        <v>92</v>
      </c>
      <c r="C4683" s="89">
        <v>2020</v>
      </c>
      <c r="D4683" s="89">
        <v>3</v>
      </c>
      <c r="E4683" s="91">
        <v>278</v>
      </c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</row>
    <row r="4684" spans="1:30" x14ac:dyDescent="0.2">
      <c r="A4684" s="89">
        <v>1575</v>
      </c>
      <c r="B4684" s="89" t="s">
        <v>92</v>
      </c>
      <c r="C4684" s="89">
        <v>2020</v>
      </c>
      <c r="D4684" s="89">
        <v>4</v>
      </c>
      <c r="E4684" s="91">
        <v>4624</v>
      </c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</row>
    <row r="4685" spans="1:30" x14ac:dyDescent="0.2">
      <c r="A4685" s="89">
        <v>1575</v>
      </c>
      <c r="B4685" s="89" t="s">
        <v>92</v>
      </c>
      <c r="C4685" s="89">
        <v>2020</v>
      </c>
      <c r="D4685" s="89">
        <v>5</v>
      </c>
      <c r="E4685" s="91">
        <v>8331</v>
      </c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</row>
    <row r="4686" spans="1:30" x14ac:dyDescent="0.2">
      <c r="A4686" s="89">
        <v>1575</v>
      </c>
      <c r="B4686" s="89" t="s">
        <v>92</v>
      </c>
      <c r="C4686" s="89">
        <v>2020</v>
      </c>
      <c r="D4686" s="89">
        <v>6</v>
      </c>
      <c r="E4686" s="91">
        <v>304</v>
      </c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</row>
    <row r="4687" spans="1:30" x14ac:dyDescent="0.2">
      <c r="A4687" s="89">
        <v>1576</v>
      </c>
      <c r="B4687" s="89" t="s">
        <v>630</v>
      </c>
      <c r="C4687" s="89">
        <v>2019</v>
      </c>
      <c r="D4687" s="89">
        <v>3</v>
      </c>
      <c r="E4687" s="91">
        <v>253595</v>
      </c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</row>
    <row r="4688" spans="1:30" x14ac:dyDescent="0.2">
      <c r="A4688" s="89">
        <v>1576</v>
      </c>
      <c r="B4688" s="89" t="s">
        <v>630</v>
      </c>
      <c r="C4688" s="89">
        <v>2019</v>
      </c>
      <c r="D4688" s="89">
        <v>4</v>
      </c>
      <c r="E4688" s="91">
        <v>221576</v>
      </c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</row>
    <row r="4689" spans="1:30" x14ac:dyDescent="0.2">
      <c r="A4689" s="89">
        <v>1576</v>
      </c>
      <c r="B4689" s="89" t="s">
        <v>630</v>
      </c>
      <c r="C4689" s="89">
        <v>2019</v>
      </c>
      <c r="D4689" s="89">
        <v>5</v>
      </c>
      <c r="E4689" s="91">
        <v>200693</v>
      </c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</row>
    <row r="4690" spans="1:30" x14ac:dyDescent="0.2">
      <c r="A4690" s="89">
        <v>1576</v>
      </c>
      <c r="B4690" s="89" t="s">
        <v>630</v>
      </c>
      <c r="C4690" s="89">
        <v>2019</v>
      </c>
      <c r="D4690" s="89">
        <v>6</v>
      </c>
      <c r="E4690" s="91">
        <v>186684</v>
      </c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</row>
    <row r="4691" spans="1:30" x14ac:dyDescent="0.2">
      <c r="A4691" s="89">
        <v>1576</v>
      </c>
      <c r="B4691" s="89" t="s">
        <v>630</v>
      </c>
      <c r="C4691" s="89">
        <v>2019</v>
      </c>
      <c r="D4691" s="89">
        <v>7</v>
      </c>
      <c r="E4691" s="91">
        <v>164906</v>
      </c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</row>
    <row r="4692" spans="1:30" x14ac:dyDescent="0.2">
      <c r="A4692" s="89">
        <v>1576</v>
      </c>
      <c r="B4692" s="89" t="s">
        <v>630</v>
      </c>
      <c r="C4692" s="89">
        <v>2019</v>
      </c>
      <c r="D4692" s="89">
        <v>8</v>
      </c>
      <c r="E4692" s="91">
        <v>100315</v>
      </c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</row>
    <row r="4693" spans="1:30" x14ac:dyDescent="0.2">
      <c r="A4693" s="89">
        <v>1576</v>
      </c>
      <c r="B4693" s="89" t="s">
        <v>630</v>
      </c>
      <c r="C4693" s="89">
        <v>2019</v>
      </c>
      <c r="D4693" s="89">
        <v>9</v>
      </c>
      <c r="E4693" s="91">
        <v>142609</v>
      </c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</row>
    <row r="4694" spans="1:30" x14ac:dyDescent="0.2">
      <c r="A4694" s="89">
        <v>1576</v>
      </c>
      <c r="B4694" s="89" t="s">
        <v>630</v>
      </c>
      <c r="C4694" s="89">
        <v>2019</v>
      </c>
      <c r="D4694" s="89">
        <v>10</v>
      </c>
      <c r="E4694" s="91">
        <v>134262</v>
      </c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</row>
    <row r="4695" spans="1:30" x14ac:dyDescent="0.2">
      <c r="A4695" s="89">
        <v>1576</v>
      </c>
      <c r="B4695" s="89" t="s">
        <v>630</v>
      </c>
      <c r="C4695" s="89">
        <v>2019</v>
      </c>
      <c r="D4695" s="89">
        <v>11</v>
      </c>
      <c r="E4695" s="91">
        <v>148984</v>
      </c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</row>
    <row r="4696" spans="1:30" x14ac:dyDescent="0.2">
      <c r="A4696" s="89">
        <v>1576</v>
      </c>
      <c r="B4696" s="89" t="s">
        <v>630</v>
      </c>
      <c r="C4696" s="89">
        <v>2019</v>
      </c>
      <c r="D4696" s="89">
        <v>12</v>
      </c>
      <c r="E4696" s="91">
        <v>144000</v>
      </c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</row>
    <row r="4697" spans="1:30" x14ac:dyDescent="0.2">
      <c r="A4697" s="89">
        <v>1576</v>
      </c>
      <c r="B4697" s="89" t="s">
        <v>630</v>
      </c>
      <c r="C4697" s="89">
        <v>2020</v>
      </c>
      <c r="D4697" s="89">
        <v>1</v>
      </c>
      <c r="E4697" s="91">
        <v>146561</v>
      </c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</row>
    <row r="4698" spans="1:30" x14ac:dyDescent="0.2">
      <c r="A4698" s="89">
        <v>1576</v>
      </c>
      <c r="B4698" s="89" t="s">
        <v>630</v>
      </c>
      <c r="C4698" s="89">
        <v>2020</v>
      </c>
      <c r="D4698" s="89">
        <v>2</v>
      </c>
      <c r="E4698" s="91">
        <v>149328</v>
      </c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</row>
    <row r="4699" spans="1:30" x14ac:dyDescent="0.2">
      <c r="A4699" s="89">
        <v>1576</v>
      </c>
      <c r="B4699" s="89" t="s">
        <v>630</v>
      </c>
      <c r="C4699" s="89">
        <v>2020</v>
      </c>
      <c r="D4699" s="89">
        <v>3</v>
      </c>
      <c r="E4699" s="91">
        <v>147793</v>
      </c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</row>
    <row r="4700" spans="1:30" x14ac:dyDescent="0.2">
      <c r="A4700" s="89">
        <v>1576</v>
      </c>
      <c r="B4700" s="89" t="s">
        <v>630</v>
      </c>
      <c r="C4700" s="89">
        <v>2020</v>
      </c>
      <c r="D4700" s="89">
        <v>4</v>
      </c>
      <c r="E4700" s="91">
        <v>177925</v>
      </c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</row>
    <row r="4701" spans="1:30" x14ac:dyDescent="0.2">
      <c r="A4701" s="89">
        <v>1576</v>
      </c>
      <c r="B4701" s="89" t="s">
        <v>630</v>
      </c>
      <c r="C4701" s="89">
        <v>2020</v>
      </c>
      <c r="D4701" s="89">
        <v>5</v>
      </c>
      <c r="E4701" s="91">
        <v>148079</v>
      </c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</row>
    <row r="4702" spans="1:30" x14ac:dyDescent="0.2">
      <c r="A4702" s="89">
        <v>1576</v>
      </c>
      <c r="B4702" s="89" t="s">
        <v>630</v>
      </c>
      <c r="C4702" s="89">
        <v>2020</v>
      </c>
      <c r="D4702" s="89">
        <v>6</v>
      </c>
      <c r="E4702" s="91">
        <v>8184</v>
      </c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</row>
    <row r="4703" spans="1:30" x14ac:dyDescent="0.2">
      <c r="A4703" s="89">
        <v>1577</v>
      </c>
      <c r="B4703" s="89" t="s">
        <v>10</v>
      </c>
      <c r="C4703" s="89">
        <v>2019</v>
      </c>
      <c r="D4703" s="89">
        <v>3</v>
      </c>
      <c r="E4703" s="91">
        <v>1825716</v>
      </c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</row>
    <row r="4704" spans="1:30" x14ac:dyDescent="0.2">
      <c r="A4704" s="89">
        <v>1577</v>
      </c>
      <c r="B4704" s="89" t="s">
        <v>10</v>
      </c>
      <c r="C4704" s="89">
        <v>2019</v>
      </c>
      <c r="D4704" s="89">
        <v>4</v>
      </c>
      <c r="E4704" s="91">
        <v>233314</v>
      </c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</row>
    <row r="4705" spans="1:30" x14ac:dyDescent="0.2">
      <c r="A4705" s="89">
        <v>1577</v>
      </c>
      <c r="B4705" s="89" t="s">
        <v>10</v>
      </c>
      <c r="C4705" s="89">
        <v>2019</v>
      </c>
      <c r="D4705" s="89">
        <v>5</v>
      </c>
      <c r="E4705" s="91">
        <v>163</v>
      </c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</row>
    <row r="4706" spans="1:30" x14ac:dyDescent="0.2">
      <c r="A4706" s="89">
        <v>1577</v>
      </c>
      <c r="B4706" s="89" t="s">
        <v>10</v>
      </c>
      <c r="C4706" s="89">
        <v>2019</v>
      </c>
      <c r="D4706" s="89">
        <v>6</v>
      </c>
      <c r="E4706" s="91">
        <v>1171</v>
      </c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</row>
    <row r="4707" spans="1:30" x14ac:dyDescent="0.2">
      <c r="A4707" s="89">
        <v>1577</v>
      </c>
      <c r="B4707" s="89" t="s">
        <v>10</v>
      </c>
      <c r="C4707" s="89">
        <v>2019</v>
      </c>
      <c r="D4707" s="89">
        <v>7</v>
      </c>
      <c r="E4707" s="91">
        <v>190</v>
      </c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</row>
    <row r="4708" spans="1:30" x14ac:dyDescent="0.2">
      <c r="A4708" s="89">
        <v>1577</v>
      </c>
      <c r="B4708" s="89" t="s">
        <v>10</v>
      </c>
      <c r="C4708" s="89">
        <v>2019</v>
      </c>
      <c r="D4708" s="89">
        <v>8</v>
      </c>
      <c r="E4708" s="91">
        <v>36</v>
      </c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</row>
    <row r="4709" spans="1:30" x14ac:dyDescent="0.2">
      <c r="A4709" s="89">
        <v>1577</v>
      </c>
      <c r="B4709" s="89" t="s">
        <v>10</v>
      </c>
      <c r="C4709" s="89">
        <v>2019</v>
      </c>
      <c r="D4709" s="89">
        <v>9</v>
      </c>
      <c r="E4709" s="91">
        <v>6</v>
      </c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</row>
    <row r="4710" spans="1:30" x14ac:dyDescent="0.2">
      <c r="A4710" s="89">
        <v>1577</v>
      </c>
      <c r="B4710" s="89" t="s">
        <v>10</v>
      </c>
      <c r="C4710" s="89">
        <v>2019</v>
      </c>
      <c r="D4710" s="89">
        <v>10</v>
      </c>
      <c r="E4710" s="91">
        <v>13</v>
      </c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</row>
    <row r="4711" spans="1:30" x14ac:dyDescent="0.2">
      <c r="A4711" s="89">
        <v>1577</v>
      </c>
      <c r="B4711" s="89" t="s">
        <v>10</v>
      </c>
      <c r="C4711" s="89">
        <v>2019</v>
      </c>
      <c r="D4711" s="89">
        <v>11</v>
      </c>
      <c r="E4711" s="91">
        <v>7</v>
      </c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</row>
    <row r="4712" spans="1:30" x14ac:dyDescent="0.2">
      <c r="A4712" s="89">
        <v>1577</v>
      </c>
      <c r="B4712" s="89" t="s">
        <v>10</v>
      </c>
      <c r="C4712" s="89">
        <v>2019</v>
      </c>
      <c r="D4712" s="89">
        <v>12</v>
      </c>
      <c r="E4712" s="91">
        <v>8</v>
      </c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</row>
    <row r="4713" spans="1:30" x14ac:dyDescent="0.2">
      <c r="A4713" s="89">
        <v>1577</v>
      </c>
      <c r="B4713" s="89" t="s">
        <v>10</v>
      </c>
      <c r="C4713" s="89">
        <v>2020</v>
      </c>
      <c r="D4713" s="89">
        <v>1</v>
      </c>
      <c r="E4713" s="91">
        <v>19</v>
      </c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</row>
    <row r="4714" spans="1:30" x14ac:dyDescent="0.2">
      <c r="A4714" s="89">
        <v>1577</v>
      </c>
      <c r="B4714" s="89" t="s">
        <v>10</v>
      </c>
      <c r="C4714" s="89">
        <v>2020</v>
      </c>
      <c r="D4714" s="89">
        <v>2</v>
      </c>
      <c r="E4714" s="91">
        <v>2</v>
      </c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</row>
    <row r="4715" spans="1:30" x14ac:dyDescent="0.2">
      <c r="A4715" s="89">
        <v>1577</v>
      </c>
      <c r="B4715" s="89" t="s">
        <v>10</v>
      </c>
      <c r="C4715" s="89">
        <v>2020</v>
      </c>
      <c r="D4715" s="89">
        <v>3</v>
      </c>
      <c r="E4715" s="91">
        <v>12</v>
      </c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</row>
    <row r="4716" spans="1:30" x14ac:dyDescent="0.2">
      <c r="A4716" s="89">
        <v>1577</v>
      </c>
      <c r="B4716" s="89" t="s">
        <v>10</v>
      </c>
      <c r="C4716" s="89">
        <v>2020</v>
      </c>
      <c r="D4716" s="89">
        <v>4</v>
      </c>
      <c r="E4716" s="91">
        <v>12</v>
      </c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</row>
    <row r="4717" spans="1:30" x14ac:dyDescent="0.2">
      <c r="A4717" s="89">
        <v>1577</v>
      </c>
      <c r="B4717" s="89" t="s">
        <v>10</v>
      </c>
      <c r="C4717" s="89">
        <v>2020</v>
      </c>
      <c r="D4717" s="89">
        <v>5</v>
      </c>
      <c r="E4717" s="91">
        <v>13</v>
      </c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</row>
    <row r="4718" spans="1:30" x14ac:dyDescent="0.2">
      <c r="A4718" s="89">
        <v>1587</v>
      </c>
      <c r="B4718" s="89" t="s">
        <v>752</v>
      </c>
      <c r="C4718" s="89">
        <v>2019</v>
      </c>
      <c r="D4718" s="89">
        <v>3</v>
      </c>
      <c r="E4718" s="91">
        <v>846594</v>
      </c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</row>
    <row r="4719" spans="1:30" x14ac:dyDescent="0.2">
      <c r="A4719" s="89">
        <v>1587</v>
      </c>
      <c r="B4719" s="89" t="s">
        <v>752</v>
      </c>
      <c r="C4719" s="89">
        <v>2019</v>
      </c>
      <c r="D4719" s="89">
        <v>4</v>
      </c>
      <c r="E4719" s="91">
        <v>1038398</v>
      </c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</row>
    <row r="4720" spans="1:30" x14ac:dyDescent="0.2">
      <c r="A4720" s="89">
        <v>1587</v>
      </c>
      <c r="B4720" s="89" t="s">
        <v>752</v>
      </c>
      <c r="C4720" s="89">
        <v>2019</v>
      </c>
      <c r="D4720" s="89">
        <v>5</v>
      </c>
      <c r="E4720" s="91">
        <v>985305</v>
      </c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</row>
    <row r="4721" spans="1:30" x14ac:dyDescent="0.2">
      <c r="A4721" s="89">
        <v>1587</v>
      </c>
      <c r="B4721" s="89" t="s">
        <v>752</v>
      </c>
      <c r="C4721" s="89">
        <v>2019</v>
      </c>
      <c r="D4721" s="89">
        <v>6</v>
      </c>
      <c r="E4721" s="91">
        <v>891939</v>
      </c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</row>
    <row r="4722" spans="1:30" x14ac:dyDescent="0.2">
      <c r="A4722" s="89">
        <v>1587</v>
      </c>
      <c r="B4722" s="89" t="s">
        <v>752</v>
      </c>
      <c r="C4722" s="89">
        <v>2019</v>
      </c>
      <c r="D4722" s="89">
        <v>7</v>
      </c>
      <c r="E4722" s="91">
        <v>1288233</v>
      </c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</row>
    <row r="4723" spans="1:30" x14ac:dyDescent="0.2">
      <c r="A4723" s="89">
        <v>1587</v>
      </c>
      <c r="B4723" s="89" t="s">
        <v>752</v>
      </c>
      <c r="C4723" s="89">
        <v>2019</v>
      </c>
      <c r="D4723" s="89">
        <v>8</v>
      </c>
      <c r="E4723" s="91">
        <v>888847</v>
      </c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</row>
    <row r="4724" spans="1:30" x14ac:dyDescent="0.2">
      <c r="A4724" s="89">
        <v>1587</v>
      </c>
      <c r="B4724" s="89" t="s">
        <v>752</v>
      </c>
      <c r="C4724" s="89">
        <v>2019</v>
      </c>
      <c r="D4724" s="89">
        <v>9</v>
      </c>
      <c r="E4724" s="91">
        <v>765025</v>
      </c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</row>
    <row r="4725" spans="1:30" x14ac:dyDescent="0.2">
      <c r="A4725" s="89">
        <v>1587</v>
      </c>
      <c r="B4725" s="89" t="s">
        <v>752</v>
      </c>
      <c r="C4725" s="89">
        <v>2019</v>
      </c>
      <c r="D4725" s="89">
        <v>10</v>
      </c>
      <c r="E4725" s="91">
        <v>1042611</v>
      </c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</row>
    <row r="4726" spans="1:30" x14ac:dyDescent="0.2">
      <c r="A4726" s="89">
        <v>1587</v>
      </c>
      <c r="B4726" s="89" t="s">
        <v>752</v>
      </c>
      <c r="C4726" s="89">
        <v>2019</v>
      </c>
      <c r="D4726" s="89">
        <v>11</v>
      </c>
      <c r="E4726" s="91">
        <v>1079356</v>
      </c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</row>
    <row r="4727" spans="1:30" x14ac:dyDescent="0.2">
      <c r="A4727" s="89">
        <v>1587</v>
      </c>
      <c r="B4727" s="89" t="s">
        <v>752</v>
      </c>
      <c r="C4727" s="89">
        <v>2019</v>
      </c>
      <c r="D4727" s="89">
        <v>12</v>
      </c>
      <c r="E4727" s="91">
        <v>1175092</v>
      </c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</row>
    <row r="4728" spans="1:30" x14ac:dyDescent="0.2">
      <c r="A4728" s="89">
        <v>1587</v>
      </c>
      <c r="B4728" s="89" t="s">
        <v>752</v>
      </c>
      <c r="C4728" s="89">
        <v>2020</v>
      </c>
      <c r="D4728" s="89">
        <v>1</v>
      </c>
      <c r="E4728" s="91">
        <v>877774</v>
      </c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</row>
    <row r="4729" spans="1:30" x14ac:dyDescent="0.2">
      <c r="A4729" s="89">
        <v>1587</v>
      </c>
      <c r="B4729" s="89" t="s">
        <v>752</v>
      </c>
      <c r="C4729" s="89">
        <v>2020</v>
      </c>
      <c r="D4729" s="89">
        <v>2</v>
      </c>
      <c r="E4729" s="91">
        <v>721013</v>
      </c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</row>
    <row r="4730" spans="1:30" x14ac:dyDescent="0.2">
      <c r="A4730" s="89">
        <v>1587</v>
      </c>
      <c r="B4730" s="89" t="s">
        <v>752</v>
      </c>
      <c r="C4730" s="89">
        <v>2020</v>
      </c>
      <c r="D4730" s="89">
        <v>3</v>
      </c>
      <c r="E4730" s="91">
        <v>801</v>
      </c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</row>
    <row r="4731" spans="1:30" x14ac:dyDescent="0.2">
      <c r="A4731" s="89">
        <v>1587</v>
      </c>
      <c r="B4731" s="89" t="s">
        <v>752</v>
      </c>
      <c r="C4731" s="89">
        <v>2020</v>
      </c>
      <c r="D4731" s="89">
        <v>4</v>
      </c>
      <c r="E4731" s="91">
        <v>82</v>
      </c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</row>
    <row r="4732" spans="1:30" x14ac:dyDescent="0.2">
      <c r="A4732" s="89">
        <v>1587</v>
      </c>
      <c r="B4732" s="89" t="s">
        <v>752</v>
      </c>
      <c r="C4732" s="89">
        <v>2020</v>
      </c>
      <c r="D4732" s="89">
        <v>5</v>
      </c>
      <c r="E4732" s="91">
        <v>27</v>
      </c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</row>
    <row r="4733" spans="1:30" x14ac:dyDescent="0.2">
      <c r="A4733" s="89">
        <v>1587</v>
      </c>
      <c r="B4733" s="89" t="s">
        <v>752</v>
      </c>
      <c r="C4733" s="89">
        <v>2020</v>
      </c>
      <c r="D4733" s="89">
        <v>6</v>
      </c>
      <c r="E4733" s="91">
        <v>1</v>
      </c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</row>
    <row r="4734" spans="1:30" x14ac:dyDescent="0.2">
      <c r="A4734" s="89">
        <v>1588</v>
      </c>
      <c r="B4734" s="89" t="s">
        <v>490</v>
      </c>
      <c r="C4734" s="89">
        <v>2019</v>
      </c>
      <c r="D4734" s="89">
        <v>8</v>
      </c>
      <c r="E4734" s="91">
        <v>687471</v>
      </c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</row>
    <row r="4735" spans="1:30" x14ac:dyDescent="0.2">
      <c r="A4735" s="89">
        <v>1588</v>
      </c>
      <c r="B4735" s="89" t="s">
        <v>490</v>
      </c>
      <c r="C4735" s="89">
        <v>2019</v>
      </c>
      <c r="D4735" s="89">
        <v>9</v>
      </c>
      <c r="E4735" s="91">
        <v>1024202</v>
      </c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</row>
    <row r="4736" spans="1:30" x14ac:dyDescent="0.2">
      <c r="A4736" s="89">
        <v>1588</v>
      </c>
      <c r="B4736" s="89" t="s">
        <v>490</v>
      </c>
      <c r="C4736" s="89">
        <v>2019</v>
      </c>
      <c r="D4736" s="89">
        <v>10</v>
      </c>
      <c r="E4736" s="91">
        <v>1195040</v>
      </c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</row>
    <row r="4737" spans="1:30" x14ac:dyDescent="0.2">
      <c r="A4737" s="89">
        <v>1588</v>
      </c>
      <c r="B4737" s="89" t="s">
        <v>490</v>
      </c>
      <c r="C4737" s="89">
        <v>2019</v>
      </c>
      <c r="D4737" s="89">
        <v>11</v>
      </c>
      <c r="E4737" s="91">
        <v>1057993</v>
      </c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</row>
    <row r="4738" spans="1:30" x14ac:dyDescent="0.2">
      <c r="A4738" s="89">
        <v>1588</v>
      </c>
      <c r="B4738" s="89" t="s">
        <v>490</v>
      </c>
      <c r="C4738" s="89">
        <v>2019</v>
      </c>
      <c r="D4738" s="89">
        <v>12</v>
      </c>
      <c r="E4738" s="91">
        <v>719085</v>
      </c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</row>
    <row r="4739" spans="1:30" x14ac:dyDescent="0.2">
      <c r="A4739" s="89">
        <v>1588</v>
      </c>
      <c r="B4739" s="89" t="s">
        <v>490</v>
      </c>
      <c r="C4739" s="89">
        <v>2020</v>
      </c>
      <c r="D4739" s="89">
        <v>1</v>
      </c>
      <c r="E4739" s="91">
        <v>1240339</v>
      </c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</row>
    <row r="4740" spans="1:30" x14ac:dyDescent="0.2">
      <c r="A4740" s="89">
        <v>1588</v>
      </c>
      <c r="B4740" s="89" t="s">
        <v>490</v>
      </c>
      <c r="C4740" s="89">
        <v>2020</v>
      </c>
      <c r="D4740" s="89">
        <v>2</v>
      </c>
      <c r="E4740" s="91">
        <v>991292</v>
      </c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</row>
    <row r="4741" spans="1:30" x14ac:dyDescent="0.2">
      <c r="A4741" s="89">
        <v>1588</v>
      </c>
      <c r="B4741" s="89" t="s">
        <v>490</v>
      </c>
      <c r="C4741" s="89">
        <v>2020</v>
      </c>
      <c r="D4741" s="89">
        <v>3</v>
      </c>
      <c r="E4741" s="91">
        <v>939210</v>
      </c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</row>
    <row r="4742" spans="1:30" x14ac:dyDescent="0.2">
      <c r="A4742" s="89">
        <v>1588</v>
      </c>
      <c r="B4742" s="89" t="s">
        <v>490</v>
      </c>
      <c r="C4742" s="89">
        <v>2020</v>
      </c>
      <c r="D4742" s="89">
        <v>4</v>
      </c>
      <c r="E4742" s="91">
        <v>889203</v>
      </c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</row>
    <row r="4743" spans="1:30" x14ac:dyDescent="0.2">
      <c r="A4743" s="89">
        <v>1588</v>
      </c>
      <c r="B4743" s="89" t="s">
        <v>490</v>
      </c>
      <c r="C4743" s="89">
        <v>2020</v>
      </c>
      <c r="D4743" s="89">
        <v>5</v>
      </c>
      <c r="E4743" s="91">
        <v>1219910</v>
      </c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</row>
    <row r="4744" spans="1:30" x14ac:dyDescent="0.2">
      <c r="A4744" s="89">
        <v>1588</v>
      </c>
      <c r="B4744" s="89" t="s">
        <v>490</v>
      </c>
      <c r="C4744" s="89">
        <v>2020</v>
      </c>
      <c r="D4744" s="89">
        <v>6</v>
      </c>
      <c r="E4744" s="91">
        <v>58783</v>
      </c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</row>
    <row r="4745" spans="1:30" x14ac:dyDescent="0.2">
      <c r="A4745" s="89">
        <v>1589</v>
      </c>
      <c r="B4745" s="89" t="s">
        <v>573</v>
      </c>
      <c r="C4745" s="89">
        <v>2019</v>
      </c>
      <c r="D4745" s="89">
        <v>3</v>
      </c>
      <c r="E4745" s="91">
        <v>33915203</v>
      </c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</row>
    <row r="4746" spans="1:30" x14ac:dyDescent="0.2">
      <c r="A4746" s="89">
        <v>1589</v>
      </c>
      <c r="B4746" s="89" t="s">
        <v>573</v>
      </c>
      <c r="C4746" s="89">
        <v>2019</v>
      </c>
      <c r="D4746" s="89">
        <v>4</v>
      </c>
      <c r="E4746" s="91">
        <v>37239669</v>
      </c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</row>
    <row r="4747" spans="1:30" x14ac:dyDescent="0.2">
      <c r="A4747" s="89">
        <v>1589</v>
      </c>
      <c r="B4747" s="89" t="s">
        <v>573</v>
      </c>
      <c r="C4747" s="89">
        <v>2019</v>
      </c>
      <c r="D4747" s="89">
        <v>5</v>
      </c>
      <c r="E4747" s="91">
        <v>37644735</v>
      </c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</row>
    <row r="4748" spans="1:30" x14ac:dyDescent="0.2">
      <c r="A4748" s="89">
        <v>1589</v>
      </c>
      <c r="B4748" s="89" t="s">
        <v>573</v>
      </c>
      <c r="C4748" s="89">
        <v>2019</v>
      </c>
      <c r="D4748" s="89">
        <v>6</v>
      </c>
      <c r="E4748" s="91">
        <v>43212725</v>
      </c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</row>
    <row r="4749" spans="1:30" x14ac:dyDescent="0.2">
      <c r="A4749" s="89">
        <v>1589</v>
      </c>
      <c r="B4749" s="89" t="s">
        <v>573</v>
      </c>
      <c r="C4749" s="89">
        <v>2019</v>
      </c>
      <c r="D4749" s="89">
        <v>7</v>
      </c>
      <c r="E4749" s="91">
        <v>38237125</v>
      </c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</row>
    <row r="4750" spans="1:30" x14ac:dyDescent="0.2">
      <c r="A4750" s="89">
        <v>1589</v>
      </c>
      <c r="B4750" s="89" t="s">
        <v>573</v>
      </c>
      <c r="C4750" s="89">
        <v>2019</v>
      </c>
      <c r="D4750" s="89">
        <v>8</v>
      </c>
      <c r="E4750" s="91">
        <v>35626661</v>
      </c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</row>
    <row r="4751" spans="1:30" x14ac:dyDescent="0.2">
      <c r="A4751" s="89">
        <v>1589</v>
      </c>
      <c r="B4751" s="89" t="s">
        <v>573</v>
      </c>
      <c r="C4751" s="89">
        <v>2019</v>
      </c>
      <c r="D4751" s="89">
        <v>9</v>
      </c>
      <c r="E4751" s="91">
        <v>36330273</v>
      </c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</row>
    <row r="4752" spans="1:30" x14ac:dyDescent="0.2">
      <c r="A4752" s="89">
        <v>1589</v>
      </c>
      <c r="B4752" s="89" t="s">
        <v>573</v>
      </c>
      <c r="C4752" s="89">
        <v>2019</v>
      </c>
      <c r="D4752" s="89">
        <v>10</v>
      </c>
      <c r="E4752" s="91">
        <v>54286646</v>
      </c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</row>
    <row r="4753" spans="1:30" x14ac:dyDescent="0.2">
      <c r="A4753" s="89">
        <v>1589</v>
      </c>
      <c r="B4753" s="89" t="s">
        <v>573</v>
      </c>
      <c r="C4753" s="89">
        <v>2019</v>
      </c>
      <c r="D4753" s="89">
        <v>11</v>
      </c>
      <c r="E4753" s="91">
        <v>58765952</v>
      </c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</row>
    <row r="4754" spans="1:30" x14ac:dyDescent="0.2">
      <c r="A4754" s="89">
        <v>1589</v>
      </c>
      <c r="B4754" s="89" t="s">
        <v>573</v>
      </c>
      <c r="C4754" s="89">
        <v>2019</v>
      </c>
      <c r="D4754" s="89">
        <v>12</v>
      </c>
      <c r="E4754" s="91">
        <v>47065971</v>
      </c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</row>
    <row r="4755" spans="1:30" x14ac:dyDescent="0.2">
      <c r="A4755" s="89">
        <v>1589</v>
      </c>
      <c r="B4755" s="89" t="s">
        <v>573</v>
      </c>
      <c r="C4755" s="89">
        <v>2020</v>
      </c>
      <c r="D4755" s="89">
        <v>1</v>
      </c>
      <c r="E4755" s="91">
        <v>41272393</v>
      </c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</row>
    <row r="4756" spans="1:30" x14ac:dyDescent="0.2">
      <c r="A4756" s="89">
        <v>1589</v>
      </c>
      <c r="B4756" s="89" t="s">
        <v>573</v>
      </c>
      <c r="C4756" s="89">
        <v>2020</v>
      </c>
      <c r="D4756" s="89">
        <v>2</v>
      </c>
      <c r="E4756" s="91">
        <v>34574553</v>
      </c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</row>
    <row r="4757" spans="1:30" x14ac:dyDescent="0.2">
      <c r="A4757" s="89">
        <v>1589</v>
      </c>
      <c r="B4757" s="89" t="s">
        <v>573</v>
      </c>
      <c r="C4757" s="89">
        <v>2020</v>
      </c>
      <c r="D4757" s="89">
        <v>3</v>
      </c>
      <c r="E4757" s="91">
        <v>27844061</v>
      </c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</row>
    <row r="4758" spans="1:30" x14ac:dyDescent="0.2">
      <c r="A4758" s="89">
        <v>1589</v>
      </c>
      <c r="B4758" s="89" t="s">
        <v>573</v>
      </c>
      <c r="C4758" s="89">
        <v>2020</v>
      </c>
      <c r="D4758" s="89">
        <v>4</v>
      </c>
      <c r="E4758" s="91">
        <v>33561719</v>
      </c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</row>
    <row r="4759" spans="1:30" x14ac:dyDescent="0.2">
      <c r="A4759" s="89">
        <v>1589</v>
      </c>
      <c r="B4759" s="89" t="s">
        <v>573</v>
      </c>
      <c r="C4759" s="89">
        <v>2020</v>
      </c>
      <c r="D4759" s="89">
        <v>5</v>
      </c>
      <c r="E4759" s="91">
        <v>50601144</v>
      </c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</row>
    <row r="4760" spans="1:30" x14ac:dyDescent="0.2">
      <c r="A4760" s="89">
        <v>1589</v>
      </c>
      <c r="B4760" s="89" t="s">
        <v>573</v>
      </c>
      <c r="C4760" s="89">
        <v>2020</v>
      </c>
      <c r="D4760" s="89">
        <v>6</v>
      </c>
      <c r="E4760" s="91">
        <v>2670089</v>
      </c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</row>
    <row r="4761" spans="1:30" x14ac:dyDescent="0.2">
      <c r="A4761" s="89">
        <v>1590</v>
      </c>
      <c r="B4761" s="89" t="s">
        <v>166</v>
      </c>
      <c r="C4761" s="89">
        <v>2019</v>
      </c>
      <c r="D4761" s="89">
        <v>3</v>
      </c>
      <c r="E4761" s="91">
        <v>228398</v>
      </c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</row>
    <row r="4762" spans="1:30" x14ac:dyDescent="0.2">
      <c r="A4762" s="89">
        <v>1590</v>
      </c>
      <c r="B4762" s="89" t="s">
        <v>166</v>
      </c>
      <c r="C4762" s="89">
        <v>2019</v>
      </c>
      <c r="D4762" s="89">
        <v>4</v>
      </c>
      <c r="E4762" s="91">
        <v>226755</v>
      </c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</row>
    <row r="4763" spans="1:30" x14ac:dyDescent="0.2">
      <c r="A4763" s="89">
        <v>1590</v>
      </c>
      <c r="B4763" s="89" t="s">
        <v>166</v>
      </c>
      <c r="C4763" s="89">
        <v>2019</v>
      </c>
      <c r="D4763" s="89">
        <v>5</v>
      </c>
      <c r="E4763" s="91">
        <v>271608</v>
      </c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</row>
    <row r="4764" spans="1:30" x14ac:dyDescent="0.2">
      <c r="A4764" s="89">
        <v>1590</v>
      </c>
      <c r="B4764" s="89" t="s">
        <v>166</v>
      </c>
      <c r="C4764" s="89">
        <v>2019</v>
      </c>
      <c r="D4764" s="89">
        <v>6</v>
      </c>
      <c r="E4764" s="91">
        <v>460000</v>
      </c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</row>
    <row r="4765" spans="1:30" x14ac:dyDescent="0.2">
      <c r="A4765" s="89">
        <v>1590</v>
      </c>
      <c r="B4765" s="89" t="s">
        <v>166</v>
      </c>
      <c r="C4765" s="89">
        <v>2019</v>
      </c>
      <c r="D4765" s="89">
        <v>7</v>
      </c>
      <c r="E4765" s="91">
        <v>241756</v>
      </c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</row>
    <row r="4766" spans="1:30" x14ac:dyDescent="0.2">
      <c r="A4766" s="89">
        <v>1590</v>
      </c>
      <c r="B4766" s="89" t="s">
        <v>166</v>
      </c>
      <c r="C4766" s="89">
        <v>2019</v>
      </c>
      <c r="D4766" s="89">
        <v>8</v>
      </c>
      <c r="E4766" s="91">
        <v>144169</v>
      </c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</row>
    <row r="4767" spans="1:30" x14ac:dyDescent="0.2">
      <c r="A4767" s="89">
        <v>1590</v>
      </c>
      <c r="B4767" s="89" t="s">
        <v>166</v>
      </c>
      <c r="C4767" s="89">
        <v>2019</v>
      </c>
      <c r="D4767" s="89">
        <v>9</v>
      </c>
      <c r="E4767" s="91">
        <v>154931</v>
      </c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</row>
    <row r="4768" spans="1:30" x14ac:dyDescent="0.2">
      <c r="A4768" s="89">
        <v>1590</v>
      </c>
      <c r="B4768" s="89" t="s">
        <v>166</v>
      </c>
      <c r="C4768" s="89">
        <v>2019</v>
      </c>
      <c r="D4768" s="89">
        <v>10</v>
      </c>
      <c r="E4768" s="91">
        <v>143685</v>
      </c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</row>
    <row r="4769" spans="1:30" x14ac:dyDescent="0.2">
      <c r="A4769" s="89">
        <v>1590</v>
      </c>
      <c r="B4769" s="89" t="s">
        <v>166</v>
      </c>
      <c r="C4769" s="89">
        <v>2019</v>
      </c>
      <c r="D4769" s="89">
        <v>11</v>
      </c>
      <c r="E4769" s="91">
        <v>112305</v>
      </c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</row>
    <row r="4770" spans="1:30" x14ac:dyDescent="0.2">
      <c r="A4770" s="89">
        <v>1590</v>
      </c>
      <c r="B4770" s="89" t="s">
        <v>166</v>
      </c>
      <c r="C4770" s="89">
        <v>2019</v>
      </c>
      <c r="D4770" s="89">
        <v>12</v>
      </c>
      <c r="E4770" s="91">
        <v>137242</v>
      </c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</row>
    <row r="4771" spans="1:30" x14ac:dyDescent="0.2">
      <c r="A4771" s="89">
        <v>1590</v>
      </c>
      <c r="B4771" s="89" t="s">
        <v>166</v>
      </c>
      <c r="C4771" s="89">
        <v>2020</v>
      </c>
      <c r="D4771" s="89">
        <v>1</v>
      </c>
      <c r="E4771" s="91">
        <v>218692</v>
      </c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</row>
    <row r="4772" spans="1:30" x14ac:dyDescent="0.2">
      <c r="A4772" s="89">
        <v>1590</v>
      </c>
      <c r="B4772" s="89" t="s">
        <v>166</v>
      </c>
      <c r="C4772" s="89">
        <v>2020</v>
      </c>
      <c r="D4772" s="89">
        <v>2</v>
      </c>
      <c r="E4772" s="91">
        <v>208401</v>
      </c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</row>
    <row r="4773" spans="1:30" x14ac:dyDescent="0.2">
      <c r="A4773" s="89">
        <v>1590</v>
      </c>
      <c r="B4773" s="89" t="s">
        <v>166</v>
      </c>
      <c r="C4773" s="89">
        <v>2020</v>
      </c>
      <c r="D4773" s="89">
        <v>3</v>
      </c>
      <c r="E4773" s="91">
        <v>265832</v>
      </c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</row>
    <row r="4774" spans="1:30" x14ac:dyDescent="0.2">
      <c r="A4774" s="89">
        <v>1590</v>
      </c>
      <c r="B4774" s="89" t="s">
        <v>166</v>
      </c>
      <c r="C4774" s="89">
        <v>2020</v>
      </c>
      <c r="D4774" s="89">
        <v>4</v>
      </c>
      <c r="E4774" s="91">
        <v>237818</v>
      </c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</row>
    <row r="4775" spans="1:30" x14ac:dyDescent="0.2">
      <c r="A4775" s="89">
        <v>1590</v>
      </c>
      <c r="B4775" s="89" t="s">
        <v>166</v>
      </c>
      <c r="C4775" s="89">
        <v>2020</v>
      </c>
      <c r="D4775" s="89">
        <v>5</v>
      </c>
      <c r="E4775" s="91">
        <v>201996</v>
      </c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</row>
    <row r="4776" spans="1:30" x14ac:dyDescent="0.2">
      <c r="A4776" s="89">
        <v>1590</v>
      </c>
      <c r="B4776" s="89" t="s">
        <v>166</v>
      </c>
      <c r="C4776" s="89">
        <v>2020</v>
      </c>
      <c r="D4776" s="89">
        <v>6</v>
      </c>
      <c r="E4776" s="91">
        <v>12343</v>
      </c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</row>
    <row r="4777" spans="1:30" x14ac:dyDescent="0.2">
      <c r="A4777" s="89">
        <v>1591</v>
      </c>
      <c r="B4777" s="89" t="s">
        <v>133</v>
      </c>
      <c r="C4777" s="89">
        <v>2019</v>
      </c>
      <c r="D4777" s="89">
        <v>3</v>
      </c>
      <c r="E4777" s="91">
        <v>13912</v>
      </c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</row>
    <row r="4778" spans="1:30" x14ac:dyDescent="0.2">
      <c r="A4778" s="89">
        <v>1591</v>
      </c>
      <c r="B4778" s="89" t="s">
        <v>133</v>
      </c>
      <c r="C4778" s="89">
        <v>2019</v>
      </c>
      <c r="D4778" s="89">
        <v>4</v>
      </c>
      <c r="E4778" s="91">
        <v>2</v>
      </c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</row>
    <row r="4779" spans="1:30" x14ac:dyDescent="0.2">
      <c r="A4779" s="89">
        <v>1591</v>
      </c>
      <c r="B4779" s="89" t="s">
        <v>133</v>
      </c>
      <c r="C4779" s="89">
        <v>2019</v>
      </c>
      <c r="D4779" s="89">
        <v>7</v>
      </c>
      <c r="E4779" s="91">
        <v>1</v>
      </c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</row>
    <row r="4780" spans="1:30" x14ac:dyDescent="0.2">
      <c r="A4780" s="89">
        <v>1591</v>
      </c>
      <c r="B4780" s="89" t="s">
        <v>133</v>
      </c>
      <c r="C4780" s="89">
        <v>2019</v>
      </c>
      <c r="D4780" s="89">
        <v>8</v>
      </c>
      <c r="E4780" s="91">
        <v>1</v>
      </c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</row>
    <row r="4781" spans="1:30" x14ac:dyDescent="0.2">
      <c r="A4781" s="89">
        <v>1591</v>
      </c>
      <c r="B4781" s="89" t="s">
        <v>133</v>
      </c>
      <c r="C4781" s="89">
        <v>2019</v>
      </c>
      <c r="D4781" s="89">
        <v>9</v>
      </c>
      <c r="E4781" s="91">
        <v>4</v>
      </c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</row>
    <row r="4782" spans="1:30" x14ac:dyDescent="0.2">
      <c r="A4782" s="89">
        <v>1591</v>
      </c>
      <c r="B4782" s="89" t="s">
        <v>133</v>
      </c>
      <c r="C4782" s="89">
        <v>2019</v>
      </c>
      <c r="D4782" s="89">
        <v>10</v>
      </c>
      <c r="E4782" s="91">
        <v>2</v>
      </c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</row>
    <row r="4783" spans="1:30" x14ac:dyDescent="0.2">
      <c r="A4783" s="89">
        <v>1591</v>
      </c>
      <c r="B4783" s="89" t="s">
        <v>133</v>
      </c>
      <c r="C4783" s="89">
        <v>2019</v>
      </c>
      <c r="D4783" s="89">
        <v>12</v>
      </c>
      <c r="E4783" s="91">
        <v>1</v>
      </c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</row>
    <row r="4784" spans="1:30" x14ac:dyDescent="0.2">
      <c r="A4784" s="89">
        <v>1592</v>
      </c>
      <c r="B4784" s="89" t="s">
        <v>91</v>
      </c>
      <c r="C4784" s="89">
        <v>2019</v>
      </c>
      <c r="D4784" s="89">
        <v>3</v>
      </c>
      <c r="E4784" s="91">
        <v>652994</v>
      </c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</row>
    <row r="4785" spans="1:30" x14ac:dyDescent="0.2">
      <c r="A4785" s="89">
        <v>1592</v>
      </c>
      <c r="B4785" s="89" t="s">
        <v>91</v>
      </c>
      <c r="C4785" s="89">
        <v>2019</v>
      </c>
      <c r="D4785" s="89">
        <v>4</v>
      </c>
      <c r="E4785" s="91">
        <v>431917</v>
      </c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</row>
    <row r="4786" spans="1:30" x14ac:dyDescent="0.2">
      <c r="A4786" s="89">
        <v>1592</v>
      </c>
      <c r="B4786" s="89" t="s">
        <v>91</v>
      </c>
      <c r="C4786" s="89">
        <v>2019</v>
      </c>
      <c r="D4786" s="89">
        <v>5</v>
      </c>
      <c r="E4786" s="91">
        <v>325804</v>
      </c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</row>
    <row r="4787" spans="1:30" x14ac:dyDescent="0.2">
      <c r="A4787" s="89">
        <v>1592</v>
      </c>
      <c r="B4787" s="89" t="s">
        <v>91</v>
      </c>
      <c r="C4787" s="89">
        <v>2019</v>
      </c>
      <c r="D4787" s="89">
        <v>6</v>
      </c>
      <c r="E4787" s="91">
        <v>2896002</v>
      </c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</row>
    <row r="4788" spans="1:30" x14ac:dyDescent="0.2">
      <c r="A4788" s="89">
        <v>1592</v>
      </c>
      <c r="B4788" s="89" t="s">
        <v>91</v>
      </c>
      <c r="C4788" s="89">
        <v>2019</v>
      </c>
      <c r="D4788" s="89">
        <v>7</v>
      </c>
      <c r="E4788" s="91">
        <v>4648643</v>
      </c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</row>
    <row r="4789" spans="1:30" x14ac:dyDescent="0.2">
      <c r="A4789" s="89">
        <v>1592</v>
      </c>
      <c r="B4789" s="89" t="s">
        <v>91</v>
      </c>
      <c r="C4789" s="89">
        <v>2019</v>
      </c>
      <c r="D4789" s="89">
        <v>8</v>
      </c>
      <c r="E4789" s="91">
        <v>4559781</v>
      </c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</row>
    <row r="4790" spans="1:30" x14ac:dyDescent="0.2">
      <c r="A4790" s="89">
        <v>1592</v>
      </c>
      <c r="B4790" s="89" t="s">
        <v>91</v>
      </c>
      <c r="C4790" s="89">
        <v>2019</v>
      </c>
      <c r="D4790" s="89">
        <v>9</v>
      </c>
      <c r="E4790" s="91">
        <v>1521100</v>
      </c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</row>
    <row r="4791" spans="1:30" x14ac:dyDescent="0.2">
      <c r="A4791" s="89">
        <v>1592</v>
      </c>
      <c r="B4791" s="89" t="s">
        <v>91</v>
      </c>
      <c r="C4791" s="89">
        <v>2019</v>
      </c>
      <c r="D4791" s="89">
        <v>10</v>
      </c>
      <c r="E4791" s="91">
        <v>375</v>
      </c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</row>
    <row r="4792" spans="1:30" x14ac:dyDescent="0.2">
      <c r="A4792" s="89">
        <v>1592</v>
      </c>
      <c r="B4792" s="89" t="s">
        <v>91</v>
      </c>
      <c r="C4792" s="89">
        <v>2019</v>
      </c>
      <c r="D4792" s="89">
        <v>11</v>
      </c>
      <c r="E4792" s="91">
        <v>95</v>
      </c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</row>
    <row r="4793" spans="1:30" x14ac:dyDescent="0.2">
      <c r="A4793" s="89">
        <v>1592</v>
      </c>
      <c r="B4793" s="89" t="s">
        <v>91</v>
      </c>
      <c r="C4793" s="89">
        <v>2019</v>
      </c>
      <c r="D4793" s="89">
        <v>12</v>
      </c>
      <c r="E4793" s="91">
        <v>53</v>
      </c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</row>
    <row r="4794" spans="1:30" x14ac:dyDescent="0.2">
      <c r="A4794" s="89">
        <v>1592</v>
      </c>
      <c r="B4794" s="89" t="s">
        <v>91</v>
      </c>
      <c r="C4794" s="89">
        <v>2020</v>
      </c>
      <c r="D4794" s="89">
        <v>1</v>
      </c>
      <c r="E4794" s="91">
        <v>67</v>
      </c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</row>
    <row r="4795" spans="1:30" x14ac:dyDescent="0.2">
      <c r="A4795" s="89">
        <v>1592</v>
      </c>
      <c r="B4795" s="89" t="s">
        <v>91</v>
      </c>
      <c r="C4795" s="89">
        <v>2020</v>
      </c>
      <c r="D4795" s="89">
        <v>2</v>
      </c>
      <c r="E4795" s="91">
        <v>33</v>
      </c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</row>
    <row r="4796" spans="1:30" x14ac:dyDescent="0.2">
      <c r="A4796" s="89">
        <v>1592</v>
      </c>
      <c r="B4796" s="89" t="s">
        <v>91</v>
      </c>
      <c r="C4796" s="89">
        <v>2020</v>
      </c>
      <c r="D4796" s="89">
        <v>3</v>
      </c>
      <c r="E4796" s="91">
        <v>24</v>
      </c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</row>
    <row r="4797" spans="1:30" x14ac:dyDescent="0.2">
      <c r="A4797" s="89">
        <v>1592</v>
      </c>
      <c r="B4797" s="89" t="s">
        <v>91</v>
      </c>
      <c r="C4797" s="89">
        <v>2020</v>
      </c>
      <c r="D4797" s="89">
        <v>4</v>
      </c>
      <c r="E4797" s="91">
        <v>23</v>
      </c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</row>
    <row r="4798" spans="1:30" x14ac:dyDescent="0.2">
      <c r="A4798" s="89">
        <v>1592</v>
      </c>
      <c r="B4798" s="89" t="s">
        <v>91</v>
      </c>
      <c r="C4798" s="89">
        <v>2020</v>
      </c>
      <c r="D4798" s="89">
        <v>5</v>
      </c>
      <c r="E4798" s="91">
        <v>11</v>
      </c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</row>
    <row r="4799" spans="1:30" x14ac:dyDescent="0.2">
      <c r="A4799" s="89">
        <v>1592</v>
      </c>
      <c r="B4799" s="89" t="s">
        <v>91</v>
      </c>
      <c r="C4799" s="89">
        <v>2020</v>
      </c>
      <c r="D4799" s="89">
        <v>6</v>
      </c>
      <c r="E4799" s="91">
        <v>2</v>
      </c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</row>
    <row r="4800" spans="1:30" x14ac:dyDescent="0.2">
      <c r="A4800" s="89">
        <v>1593</v>
      </c>
      <c r="B4800" s="89" t="s">
        <v>666</v>
      </c>
      <c r="C4800" s="89">
        <v>2019</v>
      </c>
      <c r="D4800" s="89">
        <v>3</v>
      </c>
      <c r="E4800" s="91">
        <v>1284</v>
      </c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</row>
    <row r="4801" spans="1:30" x14ac:dyDescent="0.2">
      <c r="A4801" s="89">
        <v>1593</v>
      </c>
      <c r="B4801" s="89" t="s">
        <v>666</v>
      </c>
      <c r="C4801" s="89">
        <v>2019</v>
      </c>
      <c r="D4801" s="89">
        <v>4</v>
      </c>
      <c r="E4801" s="91">
        <v>274</v>
      </c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</row>
    <row r="4802" spans="1:30" x14ac:dyDescent="0.2">
      <c r="A4802" s="89">
        <v>1593</v>
      </c>
      <c r="B4802" s="89" t="s">
        <v>666</v>
      </c>
      <c r="C4802" s="89">
        <v>2019</v>
      </c>
      <c r="D4802" s="89">
        <v>5</v>
      </c>
      <c r="E4802" s="91">
        <v>111</v>
      </c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</row>
    <row r="4803" spans="1:30" x14ac:dyDescent="0.2">
      <c r="A4803" s="89">
        <v>1593</v>
      </c>
      <c r="B4803" s="89" t="s">
        <v>666</v>
      </c>
      <c r="C4803" s="89">
        <v>2019</v>
      </c>
      <c r="D4803" s="89">
        <v>6</v>
      </c>
      <c r="E4803" s="91">
        <v>58</v>
      </c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</row>
    <row r="4804" spans="1:30" x14ac:dyDescent="0.2">
      <c r="A4804" s="89">
        <v>1593</v>
      </c>
      <c r="B4804" s="89" t="s">
        <v>666</v>
      </c>
      <c r="C4804" s="89">
        <v>2019</v>
      </c>
      <c r="D4804" s="89">
        <v>7</v>
      </c>
      <c r="E4804" s="91">
        <v>37</v>
      </c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</row>
    <row r="4805" spans="1:30" x14ac:dyDescent="0.2">
      <c r="A4805" s="89">
        <v>1593</v>
      </c>
      <c r="B4805" s="89" t="s">
        <v>666</v>
      </c>
      <c r="C4805" s="89">
        <v>2019</v>
      </c>
      <c r="D4805" s="89">
        <v>8</v>
      </c>
      <c r="E4805" s="91">
        <v>37</v>
      </c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</row>
    <row r="4806" spans="1:30" x14ac:dyDescent="0.2">
      <c r="A4806" s="89">
        <v>1593</v>
      </c>
      <c r="B4806" s="89" t="s">
        <v>666</v>
      </c>
      <c r="C4806" s="89">
        <v>2019</v>
      </c>
      <c r="D4806" s="89">
        <v>9</v>
      </c>
      <c r="E4806" s="91">
        <v>20</v>
      </c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</row>
    <row r="4807" spans="1:30" x14ac:dyDescent="0.2">
      <c r="A4807" s="89">
        <v>1593</v>
      </c>
      <c r="B4807" s="89" t="s">
        <v>666</v>
      </c>
      <c r="C4807" s="89">
        <v>2019</v>
      </c>
      <c r="D4807" s="89">
        <v>10</v>
      </c>
      <c r="E4807" s="91">
        <v>458</v>
      </c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</row>
    <row r="4808" spans="1:30" x14ac:dyDescent="0.2">
      <c r="A4808" s="89">
        <v>1593</v>
      </c>
      <c r="B4808" s="89" t="s">
        <v>666</v>
      </c>
      <c r="C4808" s="89">
        <v>2019</v>
      </c>
      <c r="D4808" s="89">
        <v>11</v>
      </c>
      <c r="E4808" s="91">
        <v>919</v>
      </c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</row>
    <row r="4809" spans="1:30" x14ac:dyDescent="0.2">
      <c r="A4809" s="89">
        <v>1593</v>
      </c>
      <c r="B4809" s="89" t="s">
        <v>666</v>
      </c>
      <c r="C4809" s="89">
        <v>2019</v>
      </c>
      <c r="D4809" s="89">
        <v>12</v>
      </c>
      <c r="E4809" s="91">
        <v>497</v>
      </c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</row>
    <row r="4810" spans="1:30" x14ac:dyDescent="0.2">
      <c r="A4810" s="89">
        <v>1593</v>
      </c>
      <c r="B4810" s="89" t="s">
        <v>666</v>
      </c>
      <c r="C4810" s="89">
        <v>2020</v>
      </c>
      <c r="D4810" s="89">
        <v>1</v>
      </c>
      <c r="E4810" s="91">
        <v>400</v>
      </c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</row>
    <row r="4811" spans="1:30" x14ac:dyDescent="0.2">
      <c r="A4811" s="89">
        <v>1593</v>
      </c>
      <c r="B4811" s="89" t="s">
        <v>666</v>
      </c>
      <c r="C4811" s="89">
        <v>2020</v>
      </c>
      <c r="D4811" s="89">
        <v>2</v>
      </c>
      <c r="E4811" s="91">
        <v>397</v>
      </c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</row>
    <row r="4812" spans="1:30" x14ac:dyDescent="0.2">
      <c r="A4812" s="89">
        <v>1593</v>
      </c>
      <c r="B4812" s="89" t="s">
        <v>666</v>
      </c>
      <c r="C4812" s="89">
        <v>2020</v>
      </c>
      <c r="D4812" s="89">
        <v>3</v>
      </c>
      <c r="E4812" s="91">
        <v>179</v>
      </c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</row>
    <row r="4813" spans="1:30" x14ac:dyDescent="0.2">
      <c r="A4813" s="89">
        <v>1593</v>
      </c>
      <c r="B4813" s="89" t="s">
        <v>666</v>
      </c>
      <c r="C4813" s="89">
        <v>2020</v>
      </c>
      <c r="D4813" s="89">
        <v>4</v>
      </c>
      <c r="E4813" s="91">
        <v>101</v>
      </c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</row>
    <row r="4814" spans="1:30" x14ac:dyDescent="0.2">
      <c r="A4814" s="89">
        <v>1593</v>
      </c>
      <c r="B4814" s="89" t="s">
        <v>666</v>
      </c>
      <c r="C4814" s="89">
        <v>2020</v>
      </c>
      <c r="D4814" s="89">
        <v>5</v>
      </c>
      <c r="E4814" s="91">
        <v>47</v>
      </c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</row>
    <row r="4815" spans="1:30" x14ac:dyDescent="0.2">
      <c r="A4815" s="89">
        <v>1594</v>
      </c>
      <c r="B4815" s="89" t="s">
        <v>350</v>
      </c>
      <c r="C4815" s="89">
        <v>2019</v>
      </c>
      <c r="D4815" s="89">
        <v>4</v>
      </c>
      <c r="E4815" s="91">
        <v>1</v>
      </c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</row>
    <row r="4816" spans="1:30" x14ac:dyDescent="0.2">
      <c r="A4816" s="89">
        <v>1597</v>
      </c>
      <c r="B4816" s="89" t="s">
        <v>603</v>
      </c>
      <c r="C4816" s="89">
        <v>2019</v>
      </c>
      <c r="D4816" s="89">
        <v>3</v>
      </c>
      <c r="E4816" s="91">
        <v>550247</v>
      </c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</row>
    <row r="4817" spans="1:30" x14ac:dyDescent="0.2">
      <c r="A4817" s="89">
        <v>1597</v>
      </c>
      <c r="B4817" s="89" t="s">
        <v>603</v>
      </c>
      <c r="C4817" s="89">
        <v>2019</v>
      </c>
      <c r="D4817" s="89">
        <v>4</v>
      </c>
      <c r="E4817" s="91">
        <v>645800</v>
      </c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</row>
    <row r="4818" spans="1:30" x14ac:dyDescent="0.2">
      <c r="A4818" s="89">
        <v>1597</v>
      </c>
      <c r="B4818" s="89" t="s">
        <v>603</v>
      </c>
      <c r="C4818" s="89">
        <v>2019</v>
      </c>
      <c r="D4818" s="89">
        <v>5</v>
      </c>
      <c r="E4818" s="91">
        <v>604473</v>
      </c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</row>
    <row r="4819" spans="1:30" x14ac:dyDescent="0.2">
      <c r="A4819" s="89">
        <v>1597</v>
      </c>
      <c r="B4819" s="89" t="s">
        <v>603</v>
      </c>
      <c r="C4819" s="89">
        <v>2019</v>
      </c>
      <c r="D4819" s="89">
        <v>6</v>
      </c>
      <c r="E4819" s="91">
        <v>668760</v>
      </c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</row>
    <row r="4820" spans="1:30" x14ac:dyDescent="0.2">
      <c r="A4820" s="89">
        <v>1597</v>
      </c>
      <c r="B4820" s="89" t="s">
        <v>603</v>
      </c>
      <c r="C4820" s="89">
        <v>2019</v>
      </c>
      <c r="D4820" s="89">
        <v>7</v>
      </c>
      <c r="E4820" s="91">
        <v>774700</v>
      </c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</row>
    <row r="4821" spans="1:30" x14ac:dyDescent="0.2">
      <c r="A4821" s="89">
        <v>1597</v>
      </c>
      <c r="B4821" s="89" t="s">
        <v>603</v>
      </c>
      <c r="C4821" s="89">
        <v>2019</v>
      </c>
      <c r="D4821" s="89">
        <v>8</v>
      </c>
      <c r="E4821" s="91">
        <v>807307</v>
      </c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</row>
    <row r="4822" spans="1:30" x14ac:dyDescent="0.2">
      <c r="A4822" s="89">
        <v>1597</v>
      </c>
      <c r="B4822" s="89" t="s">
        <v>603</v>
      </c>
      <c r="C4822" s="89">
        <v>2019</v>
      </c>
      <c r="D4822" s="89">
        <v>9</v>
      </c>
      <c r="E4822" s="91">
        <v>817415</v>
      </c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</row>
    <row r="4823" spans="1:30" x14ac:dyDescent="0.2">
      <c r="A4823" s="89">
        <v>1597</v>
      </c>
      <c r="B4823" s="89" t="s">
        <v>603</v>
      </c>
      <c r="C4823" s="89">
        <v>2019</v>
      </c>
      <c r="D4823" s="89">
        <v>10</v>
      </c>
      <c r="E4823" s="91">
        <v>572011</v>
      </c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</row>
    <row r="4824" spans="1:30" x14ac:dyDescent="0.2">
      <c r="A4824" s="89">
        <v>1597</v>
      </c>
      <c r="B4824" s="89" t="s">
        <v>603</v>
      </c>
      <c r="C4824" s="89">
        <v>2019</v>
      </c>
      <c r="D4824" s="89">
        <v>11</v>
      </c>
      <c r="E4824" s="91">
        <v>441051</v>
      </c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</row>
    <row r="4825" spans="1:30" x14ac:dyDescent="0.2">
      <c r="A4825" s="89">
        <v>1597</v>
      </c>
      <c r="B4825" s="89" t="s">
        <v>603</v>
      </c>
      <c r="C4825" s="89">
        <v>2019</v>
      </c>
      <c r="D4825" s="89">
        <v>12</v>
      </c>
      <c r="E4825" s="91">
        <v>308801</v>
      </c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</row>
    <row r="4826" spans="1:30" x14ac:dyDescent="0.2">
      <c r="A4826" s="89">
        <v>1597</v>
      </c>
      <c r="B4826" s="89" t="s">
        <v>603</v>
      </c>
      <c r="C4826" s="89">
        <v>2020</v>
      </c>
      <c r="D4826" s="89">
        <v>1</v>
      </c>
      <c r="E4826" s="91">
        <v>623478</v>
      </c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</row>
    <row r="4827" spans="1:30" x14ac:dyDescent="0.2">
      <c r="A4827" s="89">
        <v>1597</v>
      </c>
      <c r="B4827" s="89" t="s">
        <v>603</v>
      </c>
      <c r="C4827" s="89">
        <v>2020</v>
      </c>
      <c r="D4827" s="89">
        <v>2</v>
      </c>
      <c r="E4827" s="91">
        <v>644596</v>
      </c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</row>
    <row r="4828" spans="1:30" x14ac:dyDescent="0.2">
      <c r="A4828" s="89">
        <v>1597</v>
      </c>
      <c r="B4828" s="89" t="s">
        <v>603</v>
      </c>
      <c r="C4828" s="89">
        <v>2020</v>
      </c>
      <c r="D4828" s="89">
        <v>3</v>
      </c>
      <c r="E4828" s="91">
        <v>721472</v>
      </c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</row>
    <row r="4829" spans="1:30" x14ac:dyDescent="0.2">
      <c r="A4829" s="89">
        <v>1597</v>
      </c>
      <c r="B4829" s="89" t="s">
        <v>603</v>
      </c>
      <c r="C4829" s="89">
        <v>2020</v>
      </c>
      <c r="D4829" s="89">
        <v>4</v>
      </c>
      <c r="E4829" s="91">
        <v>749705</v>
      </c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</row>
    <row r="4830" spans="1:30" x14ac:dyDescent="0.2">
      <c r="A4830" s="89">
        <v>1597</v>
      </c>
      <c r="B4830" s="89" t="s">
        <v>603</v>
      </c>
      <c r="C4830" s="89">
        <v>2020</v>
      </c>
      <c r="D4830" s="89">
        <v>5</v>
      </c>
      <c r="E4830" s="91">
        <v>799408</v>
      </c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</row>
    <row r="4831" spans="1:30" x14ac:dyDescent="0.2">
      <c r="A4831" s="89">
        <v>1597</v>
      </c>
      <c r="B4831" s="89" t="s">
        <v>603</v>
      </c>
      <c r="C4831" s="89">
        <v>2020</v>
      </c>
      <c r="D4831" s="89">
        <v>6</v>
      </c>
      <c r="E4831" s="91">
        <v>48201</v>
      </c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</row>
    <row r="4832" spans="1:30" x14ac:dyDescent="0.2">
      <c r="A4832" s="89">
        <v>1598</v>
      </c>
      <c r="B4832" s="89" t="s">
        <v>655</v>
      </c>
      <c r="C4832" s="89">
        <v>2019</v>
      </c>
      <c r="D4832" s="89">
        <v>5</v>
      </c>
      <c r="E4832" s="91">
        <v>897134</v>
      </c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</row>
    <row r="4833" spans="1:30" x14ac:dyDescent="0.2">
      <c r="A4833" s="89">
        <v>1598</v>
      </c>
      <c r="B4833" s="89" t="s">
        <v>655</v>
      </c>
      <c r="C4833" s="89">
        <v>2019</v>
      </c>
      <c r="D4833" s="89">
        <v>6</v>
      </c>
      <c r="E4833" s="91">
        <v>2451563</v>
      </c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</row>
    <row r="4834" spans="1:30" x14ac:dyDescent="0.2">
      <c r="A4834" s="89">
        <v>1598</v>
      </c>
      <c r="B4834" s="89" t="s">
        <v>655</v>
      </c>
      <c r="C4834" s="89">
        <v>2019</v>
      </c>
      <c r="D4834" s="89">
        <v>7</v>
      </c>
      <c r="E4834" s="91">
        <v>2734207</v>
      </c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</row>
    <row r="4835" spans="1:30" x14ac:dyDescent="0.2">
      <c r="A4835" s="89">
        <v>1598</v>
      </c>
      <c r="B4835" s="89" t="s">
        <v>655</v>
      </c>
      <c r="C4835" s="89">
        <v>2019</v>
      </c>
      <c r="D4835" s="89">
        <v>8</v>
      </c>
      <c r="E4835" s="91">
        <v>2769293</v>
      </c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</row>
    <row r="4836" spans="1:30" x14ac:dyDescent="0.2">
      <c r="A4836" s="89">
        <v>1598</v>
      </c>
      <c r="B4836" s="89" t="s">
        <v>655</v>
      </c>
      <c r="C4836" s="89">
        <v>2019</v>
      </c>
      <c r="D4836" s="89">
        <v>9</v>
      </c>
      <c r="E4836" s="91">
        <v>2499210</v>
      </c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</row>
    <row r="4837" spans="1:30" x14ac:dyDescent="0.2">
      <c r="A4837" s="89">
        <v>1598</v>
      </c>
      <c r="B4837" s="89" t="s">
        <v>655</v>
      </c>
      <c r="C4837" s="89">
        <v>2019</v>
      </c>
      <c r="D4837" s="89">
        <v>10</v>
      </c>
      <c r="E4837" s="91">
        <v>2617101</v>
      </c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</row>
    <row r="4838" spans="1:30" x14ac:dyDescent="0.2">
      <c r="A4838" s="89">
        <v>1598</v>
      </c>
      <c r="B4838" s="89" t="s">
        <v>655</v>
      </c>
      <c r="C4838" s="89">
        <v>2019</v>
      </c>
      <c r="D4838" s="89">
        <v>11</v>
      </c>
      <c r="E4838" s="91">
        <v>2705574</v>
      </c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</row>
    <row r="4839" spans="1:30" x14ac:dyDescent="0.2">
      <c r="A4839" s="89">
        <v>1598</v>
      </c>
      <c r="B4839" s="89" t="s">
        <v>655</v>
      </c>
      <c r="C4839" s="89">
        <v>2019</v>
      </c>
      <c r="D4839" s="89">
        <v>12</v>
      </c>
      <c r="E4839" s="91">
        <v>2037291</v>
      </c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</row>
    <row r="4840" spans="1:30" x14ac:dyDescent="0.2">
      <c r="A4840" s="89">
        <v>1598</v>
      </c>
      <c r="B4840" s="89" t="s">
        <v>655</v>
      </c>
      <c r="C4840" s="89">
        <v>2020</v>
      </c>
      <c r="D4840" s="89">
        <v>1</v>
      </c>
      <c r="E4840" s="91">
        <v>2798344</v>
      </c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</row>
    <row r="4841" spans="1:30" x14ac:dyDescent="0.2">
      <c r="A4841" s="89">
        <v>1598</v>
      </c>
      <c r="B4841" s="89" t="s">
        <v>655</v>
      </c>
      <c r="C4841" s="89">
        <v>2020</v>
      </c>
      <c r="D4841" s="89">
        <v>2</v>
      </c>
      <c r="E4841" s="91">
        <v>2880143</v>
      </c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</row>
    <row r="4842" spans="1:30" x14ac:dyDescent="0.2">
      <c r="A4842" s="89">
        <v>1598</v>
      </c>
      <c r="B4842" s="89" t="s">
        <v>655</v>
      </c>
      <c r="C4842" s="89">
        <v>2020</v>
      </c>
      <c r="D4842" s="89">
        <v>3</v>
      </c>
      <c r="E4842" s="91">
        <v>3015856</v>
      </c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</row>
    <row r="4843" spans="1:30" x14ac:dyDescent="0.2">
      <c r="A4843" s="89">
        <v>1598</v>
      </c>
      <c r="B4843" s="89" t="s">
        <v>655</v>
      </c>
      <c r="C4843" s="89">
        <v>2020</v>
      </c>
      <c r="D4843" s="89">
        <v>4</v>
      </c>
      <c r="E4843" s="91">
        <v>4669605</v>
      </c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</row>
    <row r="4844" spans="1:30" x14ac:dyDescent="0.2">
      <c r="A4844" s="89">
        <v>1598</v>
      </c>
      <c r="B4844" s="89" t="s">
        <v>655</v>
      </c>
      <c r="C4844" s="89">
        <v>2020</v>
      </c>
      <c r="D4844" s="89">
        <v>5</v>
      </c>
      <c r="E4844" s="91">
        <v>432</v>
      </c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</row>
    <row r="4845" spans="1:30" x14ac:dyDescent="0.2">
      <c r="A4845" s="89">
        <v>1598</v>
      </c>
      <c r="B4845" s="89" t="s">
        <v>655</v>
      </c>
      <c r="C4845" s="89">
        <v>2020</v>
      </c>
      <c r="D4845" s="89">
        <v>6</v>
      </c>
      <c r="E4845" s="91">
        <v>12</v>
      </c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</row>
    <row r="4846" spans="1:30" x14ac:dyDescent="0.2">
      <c r="A4846" s="89">
        <v>1599</v>
      </c>
      <c r="B4846" s="89" t="s">
        <v>753</v>
      </c>
      <c r="C4846" s="89">
        <v>2019</v>
      </c>
      <c r="D4846" s="89">
        <v>3</v>
      </c>
      <c r="E4846" s="91">
        <v>155956</v>
      </c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</row>
    <row r="4847" spans="1:30" x14ac:dyDescent="0.2">
      <c r="A4847" s="89">
        <v>1599</v>
      </c>
      <c r="B4847" s="89" t="s">
        <v>753</v>
      </c>
      <c r="C4847" s="89">
        <v>2019</v>
      </c>
      <c r="D4847" s="89">
        <v>4</v>
      </c>
      <c r="E4847" s="91">
        <v>184161</v>
      </c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</row>
    <row r="4848" spans="1:30" x14ac:dyDescent="0.2">
      <c r="A4848" s="89">
        <v>1599</v>
      </c>
      <c r="B4848" s="89" t="s">
        <v>753</v>
      </c>
      <c r="C4848" s="89">
        <v>2019</v>
      </c>
      <c r="D4848" s="89">
        <v>5</v>
      </c>
      <c r="E4848" s="91">
        <v>192654</v>
      </c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</row>
    <row r="4849" spans="1:30" x14ac:dyDescent="0.2">
      <c r="A4849" s="89">
        <v>1599</v>
      </c>
      <c r="B4849" s="89" t="s">
        <v>753</v>
      </c>
      <c r="C4849" s="89">
        <v>2019</v>
      </c>
      <c r="D4849" s="89">
        <v>6</v>
      </c>
      <c r="E4849" s="91">
        <v>161223</v>
      </c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</row>
    <row r="4850" spans="1:30" x14ac:dyDescent="0.2">
      <c r="A4850" s="89">
        <v>1599</v>
      </c>
      <c r="B4850" s="89" t="s">
        <v>753</v>
      </c>
      <c r="C4850" s="89">
        <v>2019</v>
      </c>
      <c r="D4850" s="89">
        <v>7</v>
      </c>
      <c r="E4850" s="91">
        <v>163496</v>
      </c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</row>
    <row r="4851" spans="1:30" x14ac:dyDescent="0.2">
      <c r="A4851" s="89">
        <v>1599</v>
      </c>
      <c r="B4851" s="89" t="s">
        <v>753</v>
      </c>
      <c r="C4851" s="89">
        <v>2019</v>
      </c>
      <c r="D4851" s="89">
        <v>8</v>
      </c>
      <c r="E4851" s="91">
        <v>136323</v>
      </c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</row>
    <row r="4852" spans="1:30" x14ac:dyDescent="0.2">
      <c r="A4852" s="89">
        <v>1599</v>
      </c>
      <c r="B4852" s="89" t="s">
        <v>753</v>
      </c>
      <c r="C4852" s="89">
        <v>2019</v>
      </c>
      <c r="D4852" s="89">
        <v>9</v>
      </c>
      <c r="E4852" s="91">
        <v>11581</v>
      </c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</row>
    <row r="4853" spans="1:30" x14ac:dyDescent="0.2">
      <c r="A4853" s="89">
        <v>1599</v>
      </c>
      <c r="B4853" s="89" t="s">
        <v>753</v>
      </c>
      <c r="C4853" s="89">
        <v>2019</v>
      </c>
      <c r="D4853" s="89">
        <v>10</v>
      </c>
      <c r="E4853" s="91">
        <v>1</v>
      </c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</row>
    <row r="4854" spans="1:30" x14ac:dyDescent="0.2">
      <c r="A4854" s="89">
        <v>1599</v>
      </c>
      <c r="B4854" s="89" t="s">
        <v>753</v>
      </c>
      <c r="C4854" s="89">
        <v>2020</v>
      </c>
      <c r="D4854" s="89">
        <v>3</v>
      </c>
      <c r="E4854" s="91">
        <v>1</v>
      </c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</row>
    <row r="4855" spans="1:30" x14ac:dyDescent="0.2">
      <c r="A4855" s="89">
        <v>1601</v>
      </c>
      <c r="B4855" s="89" t="s">
        <v>300</v>
      </c>
      <c r="C4855" s="89">
        <v>2019</v>
      </c>
      <c r="D4855" s="89">
        <v>3</v>
      </c>
      <c r="E4855" s="91">
        <v>407</v>
      </c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</row>
    <row r="4856" spans="1:30" x14ac:dyDescent="0.2">
      <c r="A4856" s="89">
        <v>1601</v>
      </c>
      <c r="B4856" s="89" t="s">
        <v>300</v>
      </c>
      <c r="C4856" s="89">
        <v>2019</v>
      </c>
      <c r="D4856" s="89">
        <v>4</v>
      </c>
      <c r="E4856" s="91">
        <v>30</v>
      </c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</row>
    <row r="4857" spans="1:30" x14ac:dyDescent="0.2">
      <c r="A4857" s="89">
        <v>1601</v>
      </c>
      <c r="B4857" s="89" t="s">
        <v>300</v>
      </c>
      <c r="C4857" s="89">
        <v>2019</v>
      </c>
      <c r="D4857" s="89">
        <v>5</v>
      </c>
      <c r="E4857" s="91">
        <v>2</v>
      </c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</row>
    <row r="4858" spans="1:30" x14ac:dyDescent="0.2">
      <c r="A4858" s="89">
        <v>1601</v>
      </c>
      <c r="B4858" s="89" t="s">
        <v>300</v>
      </c>
      <c r="C4858" s="89">
        <v>2019</v>
      </c>
      <c r="D4858" s="89">
        <v>6</v>
      </c>
      <c r="E4858" s="91">
        <v>7</v>
      </c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</row>
    <row r="4859" spans="1:30" x14ac:dyDescent="0.2">
      <c r="A4859" s="89">
        <v>1602</v>
      </c>
      <c r="B4859" s="89" t="s">
        <v>337</v>
      </c>
      <c r="C4859" s="89">
        <v>2019</v>
      </c>
      <c r="D4859" s="89">
        <v>3</v>
      </c>
      <c r="E4859" s="91">
        <v>5</v>
      </c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</row>
    <row r="4860" spans="1:30" x14ac:dyDescent="0.2">
      <c r="A4860" s="89">
        <v>1602</v>
      </c>
      <c r="B4860" s="89" t="s">
        <v>337</v>
      </c>
      <c r="C4860" s="89">
        <v>2019</v>
      </c>
      <c r="D4860" s="89">
        <v>4</v>
      </c>
      <c r="E4860" s="91">
        <v>1</v>
      </c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</row>
    <row r="4861" spans="1:30" x14ac:dyDescent="0.2">
      <c r="A4861" s="89">
        <v>1602</v>
      </c>
      <c r="B4861" s="89" t="s">
        <v>337</v>
      </c>
      <c r="C4861" s="89">
        <v>2019</v>
      </c>
      <c r="D4861" s="89">
        <v>5</v>
      </c>
      <c r="E4861" s="91">
        <v>3</v>
      </c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</row>
    <row r="4862" spans="1:30" x14ac:dyDescent="0.2">
      <c r="A4862" s="89">
        <v>1602</v>
      </c>
      <c r="B4862" s="89" t="s">
        <v>337</v>
      </c>
      <c r="C4862" s="89">
        <v>2019</v>
      </c>
      <c r="D4862" s="89">
        <v>6</v>
      </c>
      <c r="E4862" s="91">
        <v>22</v>
      </c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</row>
    <row r="4863" spans="1:30" x14ac:dyDescent="0.2">
      <c r="A4863" s="89">
        <v>1602</v>
      </c>
      <c r="B4863" s="89" t="s">
        <v>337</v>
      </c>
      <c r="C4863" s="89">
        <v>2019</v>
      </c>
      <c r="D4863" s="89">
        <v>7</v>
      </c>
      <c r="E4863" s="91">
        <v>2</v>
      </c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</row>
    <row r="4864" spans="1:30" x14ac:dyDescent="0.2">
      <c r="A4864" s="89">
        <v>1602</v>
      </c>
      <c r="B4864" s="89" t="s">
        <v>337</v>
      </c>
      <c r="C4864" s="89">
        <v>2019</v>
      </c>
      <c r="D4864" s="89">
        <v>8</v>
      </c>
      <c r="E4864" s="91">
        <v>1</v>
      </c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</row>
    <row r="4865" spans="1:30" x14ac:dyDescent="0.2">
      <c r="A4865" s="89">
        <v>1602</v>
      </c>
      <c r="B4865" s="89" t="s">
        <v>337</v>
      </c>
      <c r="C4865" s="89">
        <v>2019</v>
      </c>
      <c r="D4865" s="89">
        <v>11</v>
      </c>
      <c r="E4865" s="91">
        <v>1</v>
      </c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</row>
    <row r="4866" spans="1:30" x14ac:dyDescent="0.2">
      <c r="A4866" s="89">
        <v>1602</v>
      </c>
      <c r="B4866" s="89" t="s">
        <v>337</v>
      </c>
      <c r="C4866" s="89">
        <v>2019</v>
      </c>
      <c r="D4866" s="89">
        <v>12</v>
      </c>
      <c r="E4866" s="91">
        <v>1</v>
      </c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</row>
    <row r="4867" spans="1:30" x14ac:dyDescent="0.2">
      <c r="A4867" s="89">
        <v>1602</v>
      </c>
      <c r="B4867" s="89" t="s">
        <v>337</v>
      </c>
      <c r="C4867" s="89">
        <v>2020</v>
      </c>
      <c r="D4867" s="89">
        <v>2</v>
      </c>
      <c r="E4867" s="91">
        <v>1</v>
      </c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</row>
    <row r="4868" spans="1:30" x14ac:dyDescent="0.2">
      <c r="A4868" s="89">
        <v>1603</v>
      </c>
      <c r="B4868" s="89" t="s">
        <v>614</v>
      </c>
      <c r="C4868" s="89">
        <v>2019</v>
      </c>
      <c r="D4868" s="89">
        <v>3</v>
      </c>
      <c r="E4868" s="91">
        <v>313937</v>
      </c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</row>
    <row r="4869" spans="1:30" x14ac:dyDescent="0.2">
      <c r="A4869" s="89">
        <v>1603</v>
      </c>
      <c r="B4869" s="89" t="s">
        <v>614</v>
      </c>
      <c r="C4869" s="89">
        <v>2019</v>
      </c>
      <c r="D4869" s="89">
        <v>4</v>
      </c>
      <c r="E4869" s="91">
        <v>303599</v>
      </c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</row>
    <row r="4870" spans="1:30" x14ac:dyDescent="0.2">
      <c r="A4870" s="89">
        <v>1603</v>
      </c>
      <c r="B4870" s="89" t="s">
        <v>614</v>
      </c>
      <c r="C4870" s="89">
        <v>2019</v>
      </c>
      <c r="D4870" s="89">
        <v>5</v>
      </c>
      <c r="E4870" s="91">
        <v>412376</v>
      </c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</row>
    <row r="4871" spans="1:30" x14ac:dyDescent="0.2">
      <c r="A4871" s="89">
        <v>1603</v>
      </c>
      <c r="B4871" s="89" t="s">
        <v>614</v>
      </c>
      <c r="C4871" s="89">
        <v>2019</v>
      </c>
      <c r="D4871" s="89">
        <v>6</v>
      </c>
      <c r="E4871" s="91">
        <v>342137</v>
      </c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</row>
    <row r="4872" spans="1:30" x14ac:dyDescent="0.2">
      <c r="A4872" s="89">
        <v>1603</v>
      </c>
      <c r="B4872" s="89" t="s">
        <v>614</v>
      </c>
      <c r="C4872" s="89">
        <v>2019</v>
      </c>
      <c r="D4872" s="89">
        <v>7</v>
      </c>
      <c r="E4872" s="91">
        <v>309474</v>
      </c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</row>
    <row r="4873" spans="1:30" x14ac:dyDescent="0.2">
      <c r="A4873" s="89">
        <v>1603</v>
      </c>
      <c r="B4873" s="89" t="s">
        <v>614</v>
      </c>
      <c r="C4873" s="89">
        <v>2019</v>
      </c>
      <c r="D4873" s="89">
        <v>8</v>
      </c>
      <c r="E4873" s="91">
        <v>340406</v>
      </c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</row>
    <row r="4874" spans="1:30" x14ac:dyDescent="0.2">
      <c r="A4874" s="89">
        <v>1603</v>
      </c>
      <c r="B4874" s="89" t="s">
        <v>614</v>
      </c>
      <c r="C4874" s="89">
        <v>2019</v>
      </c>
      <c r="D4874" s="89">
        <v>9</v>
      </c>
      <c r="E4874" s="91">
        <v>275698</v>
      </c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</row>
    <row r="4875" spans="1:30" x14ac:dyDescent="0.2">
      <c r="A4875" s="89">
        <v>1603</v>
      </c>
      <c r="B4875" s="89" t="s">
        <v>614</v>
      </c>
      <c r="C4875" s="89">
        <v>2019</v>
      </c>
      <c r="D4875" s="89">
        <v>10</v>
      </c>
      <c r="E4875" s="91">
        <v>236319</v>
      </c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</row>
    <row r="4876" spans="1:30" x14ac:dyDescent="0.2">
      <c r="A4876" s="89">
        <v>1603</v>
      </c>
      <c r="B4876" s="89" t="s">
        <v>614</v>
      </c>
      <c r="C4876" s="89">
        <v>2019</v>
      </c>
      <c r="D4876" s="89">
        <v>11</v>
      </c>
      <c r="E4876" s="91">
        <v>374703</v>
      </c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</row>
    <row r="4877" spans="1:30" x14ac:dyDescent="0.2">
      <c r="A4877" s="89">
        <v>1603</v>
      </c>
      <c r="B4877" s="89" t="s">
        <v>614</v>
      </c>
      <c r="C4877" s="89">
        <v>2019</v>
      </c>
      <c r="D4877" s="89">
        <v>12</v>
      </c>
      <c r="E4877" s="91">
        <v>274621</v>
      </c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</row>
    <row r="4878" spans="1:30" x14ac:dyDescent="0.2">
      <c r="A4878" s="89">
        <v>1603</v>
      </c>
      <c r="B4878" s="89" t="s">
        <v>614</v>
      </c>
      <c r="C4878" s="89">
        <v>2020</v>
      </c>
      <c r="D4878" s="89">
        <v>1</v>
      </c>
      <c r="E4878" s="91">
        <v>275895</v>
      </c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</row>
    <row r="4879" spans="1:30" x14ac:dyDescent="0.2">
      <c r="A4879" s="89">
        <v>1603</v>
      </c>
      <c r="B4879" s="89" t="s">
        <v>614</v>
      </c>
      <c r="C4879" s="89">
        <v>2020</v>
      </c>
      <c r="D4879" s="89">
        <v>2</v>
      </c>
      <c r="E4879" s="91">
        <v>270646</v>
      </c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</row>
    <row r="4880" spans="1:30" x14ac:dyDescent="0.2">
      <c r="A4880" s="89">
        <v>1603</v>
      </c>
      <c r="B4880" s="89" t="s">
        <v>614</v>
      </c>
      <c r="C4880" s="89">
        <v>2020</v>
      </c>
      <c r="D4880" s="89">
        <v>3</v>
      </c>
      <c r="E4880" s="91">
        <v>237384</v>
      </c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</row>
    <row r="4881" spans="1:30" x14ac:dyDescent="0.2">
      <c r="A4881" s="89">
        <v>1603</v>
      </c>
      <c r="B4881" s="89" t="s">
        <v>614</v>
      </c>
      <c r="C4881" s="89">
        <v>2020</v>
      </c>
      <c r="D4881" s="89">
        <v>4</v>
      </c>
      <c r="E4881" s="91">
        <v>367220</v>
      </c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</row>
    <row r="4882" spans="1:30" x14ac:dyDescent="0.2">
      <c r="A4882" s="89">
        <v>1603</v>
      </c>
      <c r="B4882" s="89" t="s">
        <v>614</v>
      </c>
      <c r="C4882" s="89">
        <v>2020</v>
      </c>
      <c r="D4882" s="89">
        <v>5</v>
      </c>
      <c r="E4882" s="91">
        <v>541222</v>
      </c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</row>
    <row r="4883" spans="1:30" x14ac:dyDescent="0.2">
      <c r="A4883" s="89">
        <v>1603</v>
      </c>
      <c r="B4883" s="89" t="s">
        <v>614</v>
      </c>
      <c r="C4883" s="89">
        <v>2020</v>
      </c>
      <c r="D4883" s="89">
        <v>6</v>
      </c>
      <c r="E4883" s="91">
        <v>26301</v>
      </c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</row>
    <row r="4884" spans="1:30" x14ac:dyDescent="0.2">
      <c r="A4884" s="89">
        <v>1604</v>
      </c>
      <c r="B4884" s="89" t="s">
        <v>754</v>
      </c>
      <c r="C4884" s="89">
        <v>2019</v>
      </c>
      <c r="D4884" s="89">
        <v>3</v>
      </c>
      <c r="E4884" s="91">
        <v>2592930</v>
      </c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</row>
    <row r="4885" spans="1:30" x14ac:dyDescent="0.2">
      <c r="A4885" s="89">
        <v>1604</v>
      </c>
      <c r="B4885" s="89" t="s">
        <v>754</v>
      </c>
      <c r="C4885" s="89">
        <v>2019</v>
      </c>
      <c r="D4885" s="89">
        <v>4</v>
      </c>
      <c r="E4885" s="91">
        <v>998108</v>
      </c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</row>
    <row r="4886" spans="1:30" x14ac:dyDescent="0.2">
      <c r="A4886" s="89">
        <v>1604</v>
      </c>
      <c r="B4886" s="89" t="s">
        <v>754</v>
      </c>
      <c r="C4886" s="89">
        <v>2019</v>
      </c>
      <c r="D4886" s="89">
        <v>5</v>
      </c>
      <c r="E4886" s="91">
        <v>574</v>
      </c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</row>
    <row r="4887" spans="1:30" x14ac:dyDescent="0.2">
      <c r="A4887" s="89">
        <v>1604</v>
      </c>
      <c r="B4887" s="89" t="s">
        <v>754</v>
      </c>
      <c r="C4887" s="89">
        <v>2019</v>
      </c>
      <c r="D4887" s="89">
        <v>6</v>
      </c>
      <c r="E4887" s="91">
        <v>136</v>
      </c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</row>
    <row r="4888" spans="1:30" x14ac:dyDescent="0.2">
      <c r="A4888" s="89">
        <v>1604</v>
      </c>
      <c r="B4888" s="89" t="s">
        <v>754</v>
      </c>
      <c r="C4888" s="89">
        <v>2019</v>
      </c>
      <c r="D4888" s="89">
        <v>7</v>
      </c>
      <c r="E4888" s="91">
        <v>78</v>
      </c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</row>
    <row r="4889" spans="1:30" x14ac:dyDescent="0.2">
      <c r="A4889" s="89">
        <v>1604</v>
      </c>
      <c r="B4889" s="89" t="s">
        <v>754</v>
      </c>
      <c r="C4889" s="89">
        <v>2019</v>
      </c>
      <c r="D4889" s="89">
        <v>8</v>
      </c>
      <c r="E4889" s="91">
        <v>41</v>
      </c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</row>
    <row r="4890" spans="1:30" x14ac:dyDescent="0.2">
      <c r="A4890" s="89">
        <v>1604</v>
      </c>
      <c r="B4890" s="89" t="s">
        <v>754</v>
      </c>
      <c r="C4890" s="89">
        <v>2019</v>
      </c>
      <c r="D4890" s="89">
        <v>9</v>
      </c>
      <c r="E4890" s="91">
        <v>32</v>
      </c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</row>
    <row r="4891" spans="1:30" x14ac:dyDescent="0.2">
      <c r="A4891" s="89">
        <v>1604</v>
      </c>
      <c r="B4891" s="89" t="s">
        <v>754</v>
      </c>
      <c r="C4891" s="89">
        <v>2019</v>
      </c>
      <c r="D4891" s="89">
        <v>10</v>
      </c>
      <c r="E4891" s="91">
        <v>7</v>
      </c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</row>
    <row r="4892" spans="1:30" x14ac:dyDescent="0.2">
      <c r="A4892" s="89">
        <v>1604</v>
      </c>
      <c r="B4892" s="89" t="s">
        <v>754</v>
      </c>
      <c r="C4892" s="89">
        <v>2019</v>
      </c>
      <c r="D4892" s="89">
        <v>11</v>
      </c>
      <c r="E4892" s="91">
        <v>13</v>
      </c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</row>
    <row r="4893" spans="1:30" x14ac:dyDescent="0.2">
      <c r="A4893" s="89">
        <v>1604</v>
      </c>
      <c r="B4893" s="89" t="s">
        <v>754</v>
      </c>
      <c r="C4893" s="89">
        <v>2019</v>
      </c>
      <c r="D4893" s="89">
        <v>12</v>
      </c>
      <c r="E4893" s="91">
        <v>3</v>
      </c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</row>
    <row r="4894" spans="1:30" x14ac:dyDescent="0.2">
      <c r="A4894" s="89">
        <v>1604</v>
      </c>
      <c r="B4894" s="89" t="s">
        <v>754</v>
      </c>
      <c r="C4894" s="89">
        <v>2020</v>
      </c>
      <c r="D4894" s="89">
        <v>1</v>
      </c>
      <c r="E4894" s="91">
        <v>6</v>
      </c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</row>
    <row r="4895" spans="1:30" x14ac:dyDescent="0.2">
      <c r="A4895" s="89">
        <v>1604</v>
      </c>
      <c r="B4895" s="89" t="s">
        <v>754</v>
      </c>
      <c r="C4895" s="89">
        <v>2020</v>
      </c>
      <c r="D4895" s="89">
        <v>2</v>
      </c>
      <c r="E4895" s="91">
        <v>4</v>
      </c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</row>
    <row r="4896" spans="1:30" x14ac:dyDescent="0.2">
      <c r="A4896" s="89">
        <v>1604</v>
      </c>
      <c r="B4896" s="89" t="s">
        <v>754</v>
      </c>
      <c r="C4896" s="89">
        <v>2020</v>
      </c>
      <c r="D4896" s="89">
        <v>3</v>
      </c>
      <c r="E4896" s="91">
        <v>2</v>
      </c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</row>
    <row r="4897" spans="1:30" x14ac:dyDescent="0.2">
      <c r="A4897" s="89">
        <v>1604</v>
      </c>
      <c r="B4897" s="89" t="s">
        <v>754</v>
      </c>
      <c r="C4897" s="89">
        <v>2020</v>
      </c>
      <c r="D4897" s="89">
        <v>4</v>
      </c>
      <c r="E4897" s="91">
        <v>7</v>
      </c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</row>
    <row r="4898" spans="1:30" x14ac:dyDescent="0.2">
      <c r="A4898" s="89">
        <v>1604</v>
      </c>
      <c r="B4898" s="89" t="s">
        <v>754</v>
      </c>
      <c r="C4898" s="89">
        <v>2020</v>
      </c>
      <c r="D4898" s="89">
        <v>5</v>
      </c>
      <c r="E4898" s="91">
        <v>1</v>
      </c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</row>
    <row r="4899" spans="1:30" x14ac:dyDescent="0.2">
      <c r="A4899" s="89">
        <v>1605</v>
      </c>
      <c r="B4899" s="89" t="s">
        <v>181</v>
      </c>
      <c r="C4899" s="89">
        <v>2019</v>
      </c>
      <c r="D4899" s="89">
        <v>3</v>
      </c>
      <c r="E4899" s="91">
        <v>696052</v>
      </c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</row>
    <row r="4900" spans="1:30" x14ac:dyDescent="0.2">
      <c r="A4900" s="89">
        <v>1605</v>
      </c>
      <c r="B4900" s="89" t="s">
        <v>181</v>
      </c>
      <c r="C4900" s="89">
        <v>2019</v>
      </c>
      <c r="D4900" s="89">
        <v>4</v>
      </c>
      <c r="E4900" s="91">
        <v>956214</v>
      </c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</row>
    <row r="4901" spans="1:30" x14ac:dyDescent="0.2">
      <c r="A4901" s="89">
        <v>1605</v>
      </c>
      <c r="B4901" s="89" t="s">
        <v>181</v>
      </c>
      <c r="C4901" s="89">
        <v>2019</v>
      </c>
      <c r="D4901" s="89">
        <v>5</v>
      </c>
      <c r="E4901" s="91">
        <v>1087970</v>
      </c>
    </row>
    <row r="4902" spans="1:30" x14ac:dyDescent="0.2">
      <c r="A4902" s="89">
        <v>1605</v>
      </c>
      <c r="B4902" s="89" t="s">
        <v>181</v>
      </c>
      <c r="C4902" s="89">
        <v>2019</v>
      </c>
      <c r="D4902" s="89">
        <v>6</v>
      </c>
      <c r="E4902" s="91">
        <v>1045213</v>
      </c>
    </row>
    <row r="4903" spans="1:30" x14ac:dyDescent="0.2">
      <c r="A4903" s="89">
        <v>1605</v>
      </c>
      <c r="B4903" s="89" t="s">
        <v>181</v>
      </c>
      <c r="C4903" s="89">
        <v>2019</v>
      </c>
      <c r="D4903" s="89">
        <v>7</v>
      </c>
      <c r="E4903" s="91">
        <v>957497</v>
      </c>
    </row>
    <row r="4904" spans="1:30" x14ac:dyDescent="0.2">
      <c r="A4904" s="89">
        <v>1605</v>
      </c>
      <c r="B4904" s="89" t="s">
        <v>181</v>
      </c>
      <c r="C4904" s="89">
        <v>2019</v>
      </c>
      <c r="D4904" s="89">
        <v>8</v>
      </c>
      <c r="E4904" s="91">
        <v>981263</v>
      </c>
    </row>
    <row r="4905" spans="1:30" x14ac:dyDescent="0.2">
      <c r="A4905" s="89">
        <v>1605</v>
      </c>
      <c r="B4905" s="89" t="s">
        <v>181</v>
      </c>
      <c r="C4905" s="89">
        <v>2019</v>
      </c>
      <c r="D4905" s="89">
        <v>9</v>
      </c>
      <c r="E4905" s="91">
        <v>757990</v>
      </c>
    </row>
    <row r="4906" spans="1:30" x14ac:dyDescent="0.2">
      <c r="A4906" s="89">
        <v>1605</v>
      </c>
      <c r="B4906" s="89" t="s">
        <v>181</v>
      </c>
      <c r="C4906" s="89">
        <v>2019</v>
      </c>
      <c r="D4906" s="89">
        <v>10</v>
      </c>
      <c r="E4906" s="91">
        <v>897551</v>
      </c>
    </row>
    <row r="4907" spans="1:30" x14ac:dyDescent="0.2">
      <c r="A4907" s="89">
        <v>1605</v>
      </c>
      <c r="B4907" s="89" t="s">
        <v>181</v>
      </c>
      <c r="C4907" s="89">
        <v>2019</v>
      </c>
      <c r="D4907" s="89">
        <v>11</v>
      </c>
      <c r="E4907" s="91">
        <v>990622</v>
      </c>
    </row>
    <row r="4908" spans="1:30" x14ac:dyDescent="0.2">
      <c r="A4908" s="89">
        <v>1605</v>
      </c>
      <c r="B4908" s="89" t="s">
        <v>181</v>
      </c>
      <c r="C4908" s="89">
        <v>2019</v>
      </c>
      <c r="D4908" s="89">
        <v>12</v>
      </c>
      <c r="E4908" s="91">
        <v>489778</v>
      </c>
    </row>
    <row r="4909" spans="1:30" x14ac:dyDescent="0.2">
      <c r="A4909" s="89">
        <v>1605</v>
      </c>
      <c r="B4909" s="89" t="s">
        <v>181</v>
      </c>
      <c r="C4909" s="89">
        <v>2020</v>
      </c>
      <c r="D4909" s="89">
        <v>1</v>
      </c>
      <c r="E4909" s="91">
        <v>755126</v>
      </c>
    </row>
    <row r="4910" spans="1:30" x14ac:dyDescent="0.2">
      <c r="A4910" s="89">
        <v>1605</v>
      </c>
      <c r="B4910" s="89" t="s">
        <v>181</v>
      </c>
      <c r="C4910" s="89">
        <v>2020</v>
      </c>
      <c r="D4910" s="89">
        <v>2</v>
      </c>
      <c r="E4910" s="91">
        <v>764095</v>
      </c>
    </row>
    <row r="4911" spans="1:30" x14ac:dyDescent="0.2">
      <c r="A4911" s="89">
        <v>1605</v>
      </c>
      <c r="B4911" s="89" t="s">
        <v>181</v>
      </c>
      <c r="C4911" s="89">
        <v>2020</v>
      </c>
      <c r="D4911" s="89">
        <v>3</v>
      </c>
      <c r="E4911" s="91">
        <v>872039</v>
      </c>
    </row>
    <row r="4912" spans="1:30" x14ac:dyDescent="0.2">
      <c r="A4912" s="89">
        <v>1605</v>
      </c>
      <c r="B4912" s="89" t="s">
        <v>181</v>
      </c>
      <c r="C4912" s="89">
        <v>2020</v>
      </c>
      <c r="D4912" s="89">
        <v>4</v>
      </c>
      <c r="E4912" s="91">
        <v>1799510</v>
      </c>
    </row>
    <row r="4913" spans="1:5" x14ac:dyDescent="0.2">
      <c r="A4913" s="89">
        <v>1605</v>
      </c>
      <c r="B4913" s="89" t="s">
        <v>181</v>
      </c>
      <c r="C4913" s="89">
        <v>2020</v>
      </c>
      <c r="D4913" s="89">
        <v>5</v>
      </c>
      <c r="E4913" s="91">
        <v>1421752</v>
      </c>
    </row>
    <row r="4914" spans="1:5" x14ac:dyDescent="0.2">
      <c r="A4914" s="89">
        <v>1605</v>
      </c>
      <c r="B4914" s="89" t="s">
        <v>181</v>
      </c>
      <c r="C4914" s="89">
        <v>2020</v>
      </c>
      <c r="D4914" s="89">
        <v>6</v>
      </c>
      <c r="E4914" s="91">
        <v>69778</v>
      </c>
    </row>
    <row r="4915" spans="1:5" x14ac:dyDescent="0.2">
      <c r="A4915" s="89">
        <v>1607</v>
      </c>
      <c r="B4915" s="89" t="s">
        <v>244</v>
      </c>
      <c r="C4915" s="89">
        <v>2019</v>
      </c>
      <c r="D4915" s="89">
        <v>3</v>
      </c>
      <c r="E4915" s="91">
        <v>22975501</v>
      </c>
    </row>
    <row r="4916" spans="1:5" x14ac:dyDescent="0.2">
      <c r="A4916" s="89">
        <v>1607</v>
      </c>
      <c r="B4916" s="89" t="s">
        <v>244</v>
      </c>
      <c r="C4916" s="89">
        <v>2019</v>
      </c>
      <c r="D4916" s="89">
        <v>4</v>
      </c>
      <c r="E4916" s="91">
        <v>24789956</v>
      </c>
    </row>
    <row r="4917" spans="1:5" x14ac:dyDescent="0.2">
      <c r="A4917" s="89">
        <v>1607</v>
      </c>
      <c r="B4917" s="89" t="s">
        <v>244</v>
      </c>
      <c r="C4917" s="89">
        <v>2019</v>
      </c>
      <c r="D4917" s="89">
        <v>5</v>
      </c>
      <c r="E4917" s="91">
        <v>24150569</v>
      </c>
    </row>
    <row r="4918" spans="1:5" x14ac:dyDescent="0.2">
      <c r="A4918" s="89">
        <v>1607</v>
      </c>
      <c r="B4918" s="89" t="s">
        <v>244</v>
      </c>
      <c r="C4918" s="89">
        <v>2019</v>
      </c>
      <c r="D4918" s="89">
        <v>6</v>
      </c>
      <c r="E4918" s="91">
        <v>20814554</v>
      </c>
    </row>
    <row r="4919" spans="1:5" x14ac:dyDescent="0.2">
      <c r="A4919" s="89">
        <v>1607</v>
      </c>
      <c r="B4919" s="89" t="s">
        <v>244</v>
      </c>
      <c r="C4919" s="89">
        <v>2019</v>
      </c>
      <c r="D4919" s="89">
        <v>7</v>
      </c>
      <c r="E4919" s="91">
        <v>22355973</v>
      </c>
    </row>
    <row r="4920" spans="1:5" x14ac:dyDescent="0.2">
      <c r="A4920" s="89">
        <v>1607</v>
      </c>
      <c r="B4920" s="89" t="s">
        <v>244</v>
      </c>
      <c r="C4920" s="89">
        <v>2019</v>
      </c>
      <c r="D4920" s="89">
        <v>8</v>
      </c>
      <c r="E4920" s="91">
        <v>19507544</v>
      </c>
    </row>
    <row r="4921" spans="1:5" x14ac:dyDescent="0.2">
      <c r="A4921" s="89">
        <v>1607</v>
      </c>
      <c r="B4921" s="89" t="s">
        <v>244</v>
      </c>
      <c r="C4921" s="89">
        <v>2019</v>
      </c>
      <c r="D4921" s="89">
        <v>9</v>
      </c>
      <c r="E4921" s="91">
        <v>22906098</v>
      </c>
    </row>
    <row r="4922" spans="1:5" x14ac:dyDescent="0.2">
      <c r="A4922" s="89">
        <v>1607</v>
      </c>
      <c r="B4922" s="89" t="s">
        <v>244</v>
      </c>
      <c r="C4922" s="89">
        <v>2019</v>
      </c>
      <c r="D4922" s="89">
        <v>10</v>
      </c>
      <c r="E4922" s="91">
        <v>19038623</v>
      </c>
    </row>
    <row r="4923" spans="1:5" x14ac:dyDescent="0.2">
      <c r="A4923" s="89">
        <v>1607</v>
      </c>
      <c r="B4923" s="89" t="s">
        <v>244</v>
      </c>
      <c r="C4923" s="89">
        <v>2019</v>
      </c>
      <c r="D4923" s="89">
        <v>11</v>
      </c>
      <c r="E4923" s="91">
        <v>21018957</v>
      </c>
    </row>
    <row r="4924" spans="1:5" x14ac:dyDescent="0.2">
      <c r="A4924" s="89">
        <v>1607</v>
      </c>
      <c r="B4924" s="89" t="s">
        <v>244</v>
      </c>
      <c r="C4924" s="89">
        <v>2019</v>
      </c>
      <c r="D4924" s="89">
        <v>12</v>
      </c>
      <c r="E4924" s="91">
        <v>18264300</v>
      </c>
    </row>
    <row r="4925" spans="1:5" x14ac:dyDescent="0.2">
      <c r="A4925" s="89">
        <v>1607</v>
      </c>
      <c r="B4925" s="89" t="s">
        <v>244</v>
      </c>
      <c r="C4925" s="89">
        <v>2020</v>
      </c>
      <c r="D4925" s="89">
        <v>1</v>
      </c>
      <c r="E4925" s="91">
        <v>45150942</v>
      </c>
    </row>
    <row r="4926" spans="1:5" x14ac:dyDescent="0.2">
      <c r="A4926" s="89">
        <v>1607</v>
      </c>
      <c r="B4926" s="89" t="s">
        <v>244</v>
      </c>
      <c r="C4926" s="89">
        <v>2020</v>
      </c>
      <c r="D4926" s="89">
        <v>2</v>
      </c>
      <c r="E4926" s="91">
        <v>26783480</v>
      </c>
    </row>
    <row r="4927" spans="1:5" x14ac:dyDescent="0.2">
      <c r="A4927" s="89">
        <v>1607</v>
      </c>
      <c r="B4927" s="89" t="s">
        <v>244</v>
      </c>
      <c r="C4927" s="89">
        <v>2020</v>
      </c>
      <c r="D4927" s="89">
        <v>3</v>
      </c>
      <c r="E4927" s="91">
        <v>20576138</v>
      </c>
    </row>
    <row r="4928" spans="1:5" x14ac:dyDescent="0.2">
      <c r="A4928" s="89">
        <v>1607</v>
      </c>
      <c r="B4928" s="89" t="s">
        <v>244</v>
      </c>
      <c r="C4928" s="89">
        <v>2020</v>
      </c>
      <c r="D4928" s="89">
        <v>4</v>
      </c>
      <c r="E4928" s="91">
        <v>19739055</v>
      </c>
    </row>
    <row r="4929" spans="1:5" x14ac:dyDescent="0.2">
      <c r="A4929" s="89">
        <v>1607</v>
      </c>
      <c r="B4929" s="89" t="s">
        <v>244</v>
      </c>
      <c r="C4929" s="89">
        <v>2020</v>
      </c>
      <c r="D4929" s="89">
        <v>5</v>
      </c>
      <c r="E4929" s="91">
        <v>23149933</v>
      </c>
    </row>
    <row r="4930" spans="1:5" x14ac:dyDescent="0.2">
      <c r="A4930" s="89">
        <v>1607</v>
      </c>
      <c r="B4930" s="89" t="s">
        <v>244</v>
      </c>
      <c r="C4930" s="89">
        <v>2020</v>
      </c>
      <c r="D4930" s="89">
        <v>6</v>
      </c>
      <c r="E4930" s="91">
        <v>1575995</v>
      </c>
    </row>
    <row r="4931" spans="1:5" x14ac:dyDescent="0.2">
      <c r="A4931" s="89">
        <v>1608</v>
      </c>
      <c r="B4931" s="89" t="s">
        <v>122</v>
      </c>
      <c r="C4931" s="89">
        <v>2019</v>
      </c>
      <c r="D4931" s="89">
        <v>3</v>
      </c>
      <c r="E4931" s="91">
        <v>760261</v>
      </c>
    </row>
    <row r="4932" spans="1:5" x14ac:dyDescent="0.2">
      <c r="A4932" s="89">
        <v>1608</v>
      </c>
      <c r="B4932" s="89" t="s">
        <v>122</v>
      </c>
      <c r="C4932" s="89">
        <v>2019</v>
      </c>
      <c r="D4932" s="89">
        <v>4</v>
      </c>
      <c r="E4932" s="91">
        <v>821673</v>
      </c>
    </row>
    <row r="4933" spans="1:5" x14ac:dyDescent="0.2">
      <c r="A4933" s="89">
        <v>1608</v>
      </c>
      <c r="B4933" s="89" t="s">
        <v>122</v>
      </c>
      <c r="C4933" s="89">
        <v>2019</v>
      </c>
      <c r="D4933" s="89">
        <v>5</v>
      </c>
      <c r="E4933" s="91">
        <v>750044</v>
      </c>
    </row>
    <row r="4934" spans="1:5" x14ac:dyDescent="0.2">
      <c r="A4934" s="89">
        <v>1608</v>
      </c>
      <c r="B4934" s="89" t="s">
        <v>122</v>
      </c>
      <c r="C4934" s="89">
        <v>2019</v>
      </c>
      <c r="D4934" s="89">
        <v>6</v>
      </c>
      <c r="E4934" s="91">
        <v>781022</v>
      </c>
    </row>
    <row r="4935" spans="1:5" x14ac:dyDescent="0.2">
      <c r="A4935" s="89">
        <v>1608</v>
      </c>
      <c r="B4935" s="89" t="s">
        <v>122</v>
      </c>
      <c r="C4935" s="89">
        <v>2019</v>
      </c>
      <c r="D4935" s="89">
        <v>7</v>
      </c>
      <c r="E4935" s="91">
        <v>862289</v>
      </c>
    </row>
    <row r="4936" spans="1:5" x14ac:dyDescent="0.2">
      <c r="A4936" s="89">
        <v>1608</v>
      </c>
      <c r="B4936" s="89" t="s">
        <v>122</v>
      </c>
      <c r="C4936" s="89">
        <v>2019</v>
      </c>
      <c r="D4936" s="89">
        <v>8</v>
      </c>
      <c r="E4936" s="91">
        <v>709894</v>
      </c>
    </row>
    <row r="4937" spans="1:5" x14ac:dyDescent="0.2">
      <c r="A4937" s="89">
        <v>1608</v>
      </c>
      <c r="B4937" s="89" t="s">
        <v>122</v>
      </c>
      <c r="C4937" s="89">
        <v>2019</v>
      </c>
      <c r="D4937" s="89">
        <v>9</v>
      </c>
      <c r="E4937" s="91">
        <v>717984</v>
      </c>
    </row>
    <row r="4938" spans="1:5" x14ac:dyDescent="0.2">
      <c r="A4938" s="89">
        <v>1608</v>
      </c>
      <c r="B4938" s="89" t="s">
        <v>122</v>
      </c>
      <c r="C4938" s="89">
        <v>2019</v>
      </c>
      <c r="D4938" s="89">
        <v>10</v>
      </c>
      <c r="E4938" s="91">
        <v>798167</v>
      </c>
    </row>
    <row r="4939" spans="1:5" x14ac:dyDescent="0.2">
      <c r="A4939" s="89">
        <v>1608</v>
      </c>
      <c r="B4939" s="89" t="s">
        <v>122</v>
      </c>
      <c r="C4939" s="89">
        <v>2019</v>
      </c>
      <c r="D4939" s="89">
        <v>11</v>
      </c>
      <c r="E4939" s="91">
        <v>565907</v>
      </c>
    </row>
    <row r="4940" spans="1:5" x14ac:dyDescent="0.2">
      <c r="A4940" s="89">
        <v>1608</v>
      </c>
      <c r="B4940" s="89" t="s">
        <v>122</v>
      </c>
      <c r="C4940" s="89">
        <v>2019</v>
      </c>
      <c r="D4940" s="89">
        <v>12</v>
      </c>
      <c r="E4940" s="91">
        <v>801661</v>
      </c>
    </row>
    <row r="4941" spans="1:5" x14ac:dyDescent="0.2">
      <c r="A4941" s="89">
        <v>1608</v>
      </c>
      <c r="B4941" s="89" t="s">
        <v>122</v>
      </c>
      <c r="C4941" s="89">
        <v>2020</v>
      </c>
      <c r="D4941" s="89">
        <v>1</v>
      </c>
      <c r="E4941" s="91">
        <v>733784</v>
      </c>
    </row>
    <row r="4942" spans="1:5" x14ac:dyDescent="0.2">
      <c r="A4942" s="89">
        <v>1608</v>
      </c>
      <c r="B4942" s="89" t="s">
        <v>122</v>
      </c>
      <c r="C4942" s="89">
        <v>2020</v>
      </c>
      <c r="D4942" s="89">
        <v>2</v>
      </c>
      <c r="E4942" s="91">
        <v>866598</v>
      </c>
    </row>
    <row r="4943" spans="1:5" x14ac:dyDescent="0.2">
      <c r="A4943" s="89">
        <v>1608</v>
      </c>
      <c r="B4943" s="89" t="s">
        <v>122</v>
      </c>
      <c r="C4943" s="89">
        <v>2020</v>
      </c>
      <c r="D4943" s="89">
        <v>3</v>
      </c>
      <c r="E4943" s="91">
        <v>628437</v>
      </c>
    </row>
    <row r="4944" spans="1:5" x14ac:dyDescent="0.2">
      <c r="A4944" s="89">
        <v>1608</v>
      </c>
      <c r="B4944" s="89" t="s">
        <v>122</v>
      </c>
      <c r="C4944" s="89">
        <v>2020</v>
      </c>
      <c r="D4944" s="89">
        <v>4</v>
      </c>
      <c r="E4944" s="91">
        <v>707547</v>
      </c>
    </row>
    <row r="4945" spans="1:5" x14ac:dyDescent="0.2">
      <c r="A4945" s="89">
        <v>1608</v>
      </c>
      <c r="B4945" s="89" t="s">
        <v>122</v>
      </c>
      <c r="C4945" s="89">
        <v>2020</v>
      </c>
      <c r="D4945" s="89">
        <v>5</v>
      </c>
      <c r="E4945" s="91">
        <v>734073</v>
      </c>
    </row>
    <row r="4946" spans="1:5" x14ac:dyDescent="0.2">
      <c r="A4946" s="89">
        <v>1608</v>
      </c>
      <c r="B4946" s="89" t="s">
        <v>122</v>
      </c>
      <c r="C4946" s="89">
        <v>2020</v>
      </c>
      <c r="D4946" s="89">
        <v>6</v>
      </c>
      <c r="E4946" s="91">
        <v>31576</v>
      </c>
    </row>
    <row r="4947" spans="1:5" x14ac:dyDescent="0.2">
      <c r="A4947" s="89">
        <v>1609</v>
      </c>
      <c r="B4947" s="89" t="s">
        <v>755</v>
      </c>
      <c r="C4947" s="89">
        <v>2019</v>
      </c>
      <c r="D4947" s="89">
        <v>3</v>
      </c>
      <c r="E4947" s="91">
        <v>645842</v>
      </c>
    </row>
    <row r="4948" spans="1:5" x14ac:dyDescent="0.2">
      <c r="A4948" s="89">
        <v>1609</v>
      </c>
      <c r="B4948" s="89" t="s">
        <v>755</v>
      </c>
      <c r="C4948" s="89">
        <v>2019</v>
      </c>
      <c r="D4948" s="89">
        <v>4</v>
      </c>
      <c r="E4948" s="91">
        <v>821817</v>
      </c>
    </row>
    <row r="4949" spans="1:5" x14ac:dyDescent="0.2">
      <c r="A4949" s="89">
        <v>1609</v>
      </c>
      <c r="B4949" s="89" t="s">
        <v>755</v>
      </c>
      <c r="C4949" s="89">
        <v>2019</v>
      </c>
      <c r="D4949" s="89">
        <v>5</v>
      </c>
      <c r="E4949" s="91">
        <v>606633</v>
      </c>
    </row>
    <row r="4950" spans="1:5" x14ac:dyDescent="0.2">
      <c r="A4950" s="89">
        <v>1609</v>
      </c>
      <c r="B4950" s="89" t="s">
        <v>755</v>
      </c>
      <c r="C4950" s="89">
        <v>2019</v>
      </c>
      <c r="D4950" s="89">
        <v>6</v>
      </c>
      <c r="E4950" s="91">
        <v>561</v>
      </c>
    </row>
    <row r="4951" spans="1:5" x14ac:dyDescent="0.2">
      <c r="A4951" s="89">
        <v>1609</v>
      </c>
      <c r="B4951" s="89" t="s">
        <v>755</v>
      </c>
      <c r="C4951" s="89">
        <v>2019</v>
      </c>
      <c r="D4951" s="89">
        <v>7</v>
      </c>
      <c r="E4951" s="91">
        <v>86</v>
      </c>
    </row>
    <row r="4952" spans="1:5" x14ac:dyDescent="0.2">
      <c r="A4952" s="89">
        <v>1609</v>
      </c>
      <c r="B4952" s="89" t="s">
        <v>755</v>
      </c>
      <c r="C4952" s="89">
        <v>2019</v>
      </c>
      <c r="D4952" s="89">
        <v>8</v>
      </c>
      <c r="E4952" s="91">
        <v>36</v>
      </c>
    </row>
    <row r="4953" spans="1:5" x14ac:dyDescent="0.2">
      <c r="A4953" s="89">
        <v>1609</v>
      </c>
      <c r="B4953" s="89" t="s">
        <v>755</v>
      </c>
      <c r="C4953" s="89">
        <v>2019</v>
      </c>
      <c r="D4953" s="89">
        <v>9</v>
      </c>
      <c r="E4953" s="91">
        <v>14</v>
      </c>
    </row>
    <row r="4954" spans="1:5" x14ac:dyDescent="0.2">
      <c r="A4954" s="89">
        <v>1609</v>
      </c>
      <c r="B4954" s="89" t="s">
        <v>755</v>
      </c>
      <c r="C4954" s="89">
        <v>2019</v>
      </c>
      <c r="D4954" s="89">
        <v>10</v>
      </c>
      <c r="E4954" s="91">
        <v>9</v>
      </c>
    </row>
    <row r="4955" spans="1:5" x14ac:dyDescent="0.2">
      <c r="A4955" s="89">
        <v>1609</v>
      </c>
      <c r="B4955" s="89" t="s">
        <v>755</v>
      </c>
      <c r="C4955" s="89">
        <v>2019</v>
      </c>
      <c r="D4955" s="89">
        <v>11</v>
      </c>
      <c r="E4955" s="91">
        <v>11</v>
      </c>
    </row>
    <row r="4956" spans="1:5" x14ac:dyDescent="0.2">
      <c r="A4956" s="89">
        <v>1609</v>
      </c>
      <c r="B4956" s="89" t="s">
        <v>755</v>
      </c>
      <c r="C4956" s="89">
        <v>2019</v>
      </c>
      <c r="D4956" s="89">
        <v>12</v>
      </c>
      <c r="E4956" s="91">
        <v>1</v>
      </c>
    </row>
    <row r="4957" spans="1:5" x14ac:dyDescent="0.2">
      <c r="A4957" s="89">
        <v>1609</v>
      </c>
      <c r="B4957" s="89" t="s">
        <v>755</v>
      </c>
      <c r="C4957" s="89">
        <v>2020</v>
      </c>
      <c r="D4957" s="89">
        <v>1</v>
      </c>
      <c r="E4957" s="91">
        <v>4</v>
      </c>
    </row>
    <row r="4958" spans="1:5" x14ac:dyDescent="0.2">
      <c r="A4958" s="89">
        <v>1609</v>
      </c>
      <c r="B4958" s="89" t="s">
        <v>755</v>
      </c>
      <c r="C4958" s="89">
        <v>2020</v>
      </c>
      <c r="D4958" s="89">
        <v>2</v>
      </c>
      <c r="E4958" s="91">
        <v>2</v>
      </c>
    </row>
    <row r="4959" spans="1:5" x14ac:dyDescent="0.2">
      <c r="A4959" s="89">
        <v>1609</v>
      </c>
      <c r="B4959" s="89" t="s">
        <v>755</v>
      </c>
      <c r="C4959" s="89">
        <v>2020</v>
      </c>
      <c r="D4959" s="89">
        <v>3</v>
      </c>
      <c r="E4959" s="91">
        <v>3</v>
      </c>
    </row>
    <row r="4960" spans="1:5" x14ac:dyDescent="0.2">
      <c r="A4960" s="89">
        <v>1610</v>
      </c>
      <c r="B4960" s="89" t="s">
        <v>756</v>
      </c>
      <c r="C4960" s="89">
        <v>2019</v>
      </c>
      <c r="D4960" s="89">
        <v>3</v>
      </c>
      <c r="E4960" s="91">
        <v>6044508</v>
      </c>
    </row>
    <row r="4961" spans="1:5" x14ac:dyDescent="0.2">
      <c r="A4961" s="89">
        <v>1610</v>
      </c>
      <c r="B4961" s="89" t="s">
        <v>756</v>
      </c>
      <c r="C4961" s="89">
        <v>2019</v>
      </c>
      <c r="D4961" s="89">
        <v>4</v>
      </c>
      <c r="E4961" s="91">
        <v>7448894</v>
      </c>
    </row>
    <row r="4962" spans="1:5" x14ac:dyDescent="0.2">
      <c r="A4962" s="89">
        <v>1610</v>
      </c>
      <c r="B4962" s="89" t="s">
        <v>756</v>
      </c>
      <c r="C4962" s="89">
        <v>2019</v>
      </c>
      <c r="D4962" s="89">
        <v>5</v>
      </c>
      <c r="E4962" s="91">
        <v>3998585</v>
      </c>
    </row>
    <row r="4963" spans="1:5" x14ac:dyDescent="0.2">
      <c r="A4963" s="89">
        <v>1610</v>
      </c>
      <c r="B4963" s="89" t="s">
        <v>756</v>
      </c>
      <c r="C4963" s="89">
        <v>2019</v>
      </c>
      <c r="D4963" s="89">
        <v>6</v>
      </c>
      <c r="E4963" s="91">
        <v>771</v>
      </c>
    </row>
    <row r="4964" spans="1:5" x14ac:dyDescent="0.2">
      <c r="A4964" s="89">
        <v>1610</v>
      </c>
      <c r="B4964" s="89" t="s">
        <v>756</v>
      </c>
      <c r="C4964" s="89">
        <v>2019</v>
      </c>
      <c r="D4964" s="89">
        <v>7</v>
      </c>
      <c r="E4964" s="91">
        <v>188</v>
      </c>
    </row>
    <row r="4965" spans="1:5" x14ac:dyDescent="0.2">
      <c r="A4965" s="89">
        <v>1610</v>
      </c>
      <c r="B4965" s="89" t="s">
        <v>756</v>
      </c>
      <c r="C4965" s="89">
        <v>2019</v>
      </c>
      <c r="D4965" s="89">
        <v>8</v>
      </c>
      <c r="E4965" s="91">
        <v>81</v>
      </c>
    </row>
    <row r="4966" spans="1:5" x14ac:dyDescent="0.2">
      <c r="A4966" s="89">
        <v>1610</v>
      </c>
      <c r="B4966" s="89" t="s">
        <v>756</v>
      </c>
      <c r="C4966" s="89">
        <v>2019</v>
      </c>
      <c r="D4966" s="89">
        <v>9</v>
      </c>
      <c r="E4966" s="91">
        <v>63</v>
      </c>
    </row>
    <row r="4967" spans="1:5" x14ac:dyDescent="0.2">
      <c r="A4967" s="89">
        <v>1610</v>
      </c>
      <c r="B4967" s="89" t="s">
        <v>756</v>
      </c>
      <c r="C4967" s="89">
        <v>2019</v>
      </c>
      <c r="D4967" s="89">
        <v>10</v>
      </c>
      <c r="E4967" s="91">
        <v>47</v>
      </c>
    </row>
    <row r="4968" spans="1:5" x14ac:dyDescent="0.2">
      <c r="A4968" s="89">
        <v>1610</v>
      </c>
      <c r="B4968" s="89" t="s">
        <v>756</v>
      </c>
      <c r="C4968" s="89">
        <v>2019</v>
      </c>
      <c r="D4968" s="89">
        <v>11</v>
      </c>
      <c r="E4968" s="91">
        <v>39</v>
      </c>
    </row>
    <row r="4969" spans="1:5" x14ac:dyDescent="0.2">
      <c r="A4969" s="89">
        <v>1610</v>
      </c>
      <c r="B4969" s="89" t="s">
        <v>756</v>
      </c>
      <c r="C4969" s="89">
        <v>2019</v>
      </c>
      <c r="D4969" s="89">
        <v>12</v>
      </c>
      <c r="E4969" s="91">
        <v>38</v>
      </c>
    </row>
    <row r="4970" spans="1:5" x14ac:dyDescent="0.2">
      <c r="A4970" s="89">
        <v>1610</v>
      </c>
      <c r="B4970" s="89" t="s">
        <v>756</v>
      </c>
      <c r="C4970" s="89">
        <v>2020</v>
      </c>
      <c r="D4970" s="89">
        <v>1</v>
      </c>
      <c r="E4970" s="91">
        <v>53</v>
      </c>
    </row>
    <row r="4971" spans="1:5" x14ac:dyDescent="0.2">
      <c r="A4971" s="89">
        <v>1610</v>
      </c>
      <c r="B4971" s="89" t="s">
        <v>756</v>
      </c>
      <c r="C4971" s="89">
        <v>2020</v>
      </c>
      <c r="D4971" s="89">
        <v>2</v>
      </c>
      <c r="E4971" s="91">
        <v>39</v>
      </c>
    </row>
    <row r="4972" spans="1:5" x14ac:dyDescent="0.2">
      <c r="A4972" s="89">
        <v>1610</v>
      </c>
      <c r="B4972" s="89" t="s">
        <v>756</v>
      </c>
      <c r="C4972" s="89">
        <v>2020</v>
      </c>
      <c r="D4972" s="89">
        <v>3</v>
      </c>
      <c r="E4972" s="91">
        <v>38</v>
      </c>
    </row>
    <row r="4973" spans="1:5" x14ac:dyDescent="0.2">
      <c r="A4973" s="89">
        <v>1610</v>
      </c>
      <c r="B4973" s="89" t="s">
        <v>756</v>
      </c>
      <c r="C4973" s="89">
        <v>2020</v>
      </c>
      <c r="D4973" s="89">
        <v>4</v>
      </c>
      <c r="E4973" s="91">
        <v>11</v>
      </c>
    </row>
    <row r="4974" spans="1:5" x14ac:dyDescent="0.2">
      <c r="A4974" s="89">
        <v>1610</v>
      </c>
      <c r="B4974" s="89" t="s">
        <v>756</v>
      </c>
      <c r="C4974" s="89">
        <v>2020</v>
      </c>
      <c r="D4974" s="89">
        <v>5</v>
      </c>
      <c r="E4974" s="91">
        <v>3</v>
      </c>
    </row>
    <row r="4975" spans="1:5" x14ac:dyDescent="0.2">
      <c r="A4975" s="89">
        <v>1611</v>
      </c>
      <c r="B4975" s="89" t="s">
        <v>175</v>
      </c>
      <c r="C4975" s="89">
        <v>2019</v>
      </c>
      <c r="D4975" s="89">
        <v>3</v>
      </c>
      <c r="E4975" s="91">
        <v>6265279</v>
      </c>
    </row>
    <row r="4976" spans="1:5" x14ac:dyDescent="0.2">
      <c r="A4976" s="89">
        <v>1611</v>
      </c>
      <c r="B4976" s="89" t="s">
        <v>175</v>
      </c>
      <c r="C4976" s="89">
        <v>2019</v>
      </c>
      <c r="D4976" s="89">
        <v>4</v>
      </c>
      <c r="E4976" s="91">
        <v>6800829</v>
      </c>
    </row>
    <row r="4977" spans="1:5" x14ac:dyDescent="0.2">
      <c r="A4977" s="89">
        <v>1611</v>
      </c>
      <c r="B4977" s="89" t="s">
        <v>175</v>
      </c>
      <c r="C4977" s="89">
        <v>2019</v>
      </c>
      <c r="D4977" s="89">
        <v>5</v>
      </c>
      <c r="E4977" s="91">
        <v>6820583</v>
      </c>
    </row>
    <row r="4978" spans="1:5" x14ac:dyDescent="0.2">
      <c r="A4978" s="89">
        <v>1611</v>
      </c>
      <c r="B4978" s="89" t="s">
        <v>175</v>
      </c>
      <c r="C4978" s="89">
        <v>2019</v>
      </c>
      <c r="D4978" s="89">
        <v>6</v>
      </c>
      <c r="E4978" s="91">
        <v>5687890</v>
      </c>
    </row>
    <row r="4979" spans="1:5" x14ac:dyDescent="0.2">
      <c r="A4979" s="89">
        <v>1611</v>
      </c>
      <c r="B4979" s="89" t="s">
        <v>175</v>
      </c>
      <c r="C4979" s="89">
        <v>2019</v>
      </c>
      <c r="D4979" s="89">
        <v>7</v>
      </c>
      <c r="E4979" s="91">
        <v>6514213</v>
      </c>
    </row>
    <row r="4980" spans="1:5" x14ac:dyDescent="0.2">
      <c r="A4980" s="89">
        <v>1611</v>
      </c>
      <c r="B4980" s="89" t="s">
        <v>175</v>
      </c>
      <c r="C4980" s="89">
        <v>2019</v>
      </c>
      <c r="D4980" s="89">
        <v>8</v>
      </c>
      <c r="E4980" s="91">
        <v>6187259</v>
      </c>
    </row>
    <row r="4981" spans="1:5" x14ac:dyDescent="0.2">
      <c r="A4981" s="89">
        <v>1611</v>
      </c>
      <c r="B4981" s="89" t="s">
        <v>175</v>
      </c>
      <c r="C4981" s="89">
        <v>2019</v>
      </c>
      <c r="D4981" s="89">
        <v>9</v>
      </c>
      <c r="E4981" s="91">
        <v>7179259</v>
      </c>
    </row>
    <row r="4982" spans="1:5" x14ac:dyDescent="0.2">
      <c r="A4982" s="89">
        <v>1611</v>
      </c>
      <c r="B4982" s="89" t="s">
        <v>175</v>
      </c>
      <c r="C4982" s="89">
        <v>2019</v>
      </c>
      <c r="D4982" s="89">
        <v>10</v>
      </c>
      <c r="E4982" s="91">
        <v>8418648</v>
      </c>
    </row>
    <row r="4983" spans="1:5" x14ac:dyDescent="0.2">
      <c r="A4983" s="89">
        <v>1611</v>
      </c>
      <c r="B4983" s="89" t="s">
        <v>175</v>
      </c>
      <c r="C4983" s="89">
        <v>2019</v>
      </c>
      <c r="D4983" s="89">
        <v>11</v>
      </c>
      <c r="E4983" s="91">
        <v>11830077</v>
      </c>
    </row>
    <row r="4984" spans="1:5" x14ac:dyDescent="0.2">
      <c r="A4984" s="89">
        <v>1611</v>
      </c>
      <c r="B4984" s="89" t="s">
        <v>175</v>
      </c>
      <c r="C4984" s="89">
        <v>2019</v>
      </c>
      <c r="D4984" s="89">
        <v>12</v>
      </c>
      <c r="E4984" s="91">
        <v>7961877</v>
      </c>
    </row>
    <row r="4985" spans="1:5" x14ac:dyDescent="0.2">
      <c r="A4985" s="89">
        <v>1611</v>
      </c>
      <c r="B4985" s="89" t="s">
        <v>175</v>
      </c>
      <c r="C4985" s="89">
        <v>2020</v>
      </c>
      <c r="D4985" s="89">
        <v>1</v>
      </c>
      <c r="E4985" s="91">
        <v>7667533</v>
      </c>
    </row>
    <row r="4986" spans="1:5" x14ac:dyDescent="0.2">
      <c r="A4986" s="89">
        <v>1611</v>
      </c>
      <c r="B4986" s="89" t="s">
        <v>175</v>
      </c>
      <c r="C4986" s="89">
        <v>2020</v>
      </c>
      <c r="D4986" s="89">
        <v>2</v>
      </c>
      <c r="E4986" s="91">
        <v>5997232</v>
      </c>
    </row>
    <row r="4987" spans="1:5" x14ac:dyDescent="0.2">
      <c r="A4987" s="89">
        <v>1611</v>
      </c>
      <c r="B4987" s="89" t="s">
        <v>175</v>
      </c>
      <c r="C4987" s="89">
        <v>2020</v>
      </c>
      <c r="D4987" s="89">
        <v>3</v>
      </c>
      <c r="E4987" s="91">
        <v>6167352</v>
      </c>
    </row>
    <row r="4988" spans="1:5" x14ac:dyDescent="0.2">
      <c r="A4988" s="89">
        <v>1611</v>
      </c>
      <c r="B4988" s="89" t="s">
        <v>175</v>
      </c>
      <c r="C4988" s="89">
        <v>2020</v>
      </c>
      <c r="D4988" s="89">
        <v>4</v>
      </c>
      <c r="E4988" s="91">
        <v>7490979</v>
      </c>
    </row>
    <row r="4989" spans="1:5" x14ac:dyDescent="0.2">
      <c r="A4989" s="89">
        <v>1611</v>
      </c>
      <c r="B4989" s="89" t="s">
        <v>175</v>
      </c>
      <c r="C4989" s="89">
        <v>2020</v>
      </c>
      <c r="D4989" s="89">
        <v>5</v>
      </c>
      <c r="E4989" s="91">
        <v>7309308</v>
      </c>
    </row>
    <row r="4990" spans="1:5" x14ac:dyDescent="0.2">
      <c r="A4990" s="89">
        <v>1611</v>
      </c>
      <c r="B4990" s="89" t="s">
        <v>175</v>
      </c>
      <c r="C4990" s="89">
        <v>2020</v>
      </c>
      <c r="D4990" s="89">
        <v>6</v>
      </c>
      <c r="E4990" s="91">
        <v>443492</v>
      </c>
    </row>
    <row r="4991" spans="1:5" x14ac:dyDescent="0.2">
      <c r="A4991" s="89">
        <v>1612</v>
      </c>
      <c r="B4991" s="89" t="s">
        <v>757</v>
      </c>
      <c r="C4991" s="89">
        <v>2019</v>
      </c>
      <c r="D4991" s="89">
        <v>3</v>
      </c>
      <c r="E4991" s="91">
        <v>122719</v>
      </c>
    </row>
    <row r="4992" spans="1:5" x14ac:dyDescent="0.2">
      <c r="A4992" s="89">
        <v>1612</v>
      </c>
      <c r="B4992" s="89" t="s">
        <v>757</v>
      </c>
      <c r="C4992" s="89">
        <v>2019</v>
      </c>
      <c r="D4992" s="89">
        <v>4</v>
      </c>
      <c r="E4992" s="91">
        <v>79758</v>
      </c>
    </row>
    <row r="4993" spans="1:5" x14ac:dyDescent="0.2">
      <c r="A4993" s="89">
        <v>1612</v>
      </c>
      <c r="B4993" s="89" t="s">
        <v>757</v>
      </c>
      <c r="C4993" s="89">
        <v>2019</v>
      </c>
      <c r="D4993" s="89">
        <v>5</v>
      </c>
      <c r="E4993" s="91">
        <v>91848</v>
      </c>
    </row>
    <row r="4994" spans="1:5" x14ac:dyDescent="0.2">
      <c r="A4994" s="89">
        <v>1612</v>
      </c>
      <c r="B4994" s="89" t="s">
        <v>757</v>
      </c>
      <c r="C4994" s="89">
        <v>2019</v>
      </c>
      <c r="D4994" s="89">
        <v>6</v>
      </c>
      <c r="E4994" s="91">
        <v>15154</v>
      </c>
    </row>
    <row r="4995" spans="1:5" x14ac:dyDescent="0.2">
      <c r="A4995" s="89">
        <v>1612</v>
      </c>
      <c r="B4995" s="89" t="s">
        <v>757</v>
      </c>
      <c r="C4995" s="89">
        <v>2019</v>
      </c>
      <c r="D4995" s="89">
        <v>7</v>
      </c>
      <c r="E4995" s="91">
        <v>8</v>
      </c>
    </row>
    <row r="4996" spans="1:5" x14ac:dyDescent="0.2">
      <c r="A4996" s="89">
        <v>1612</v>
      </c>
      <c r="B4996" s="89" t="s">
        <v>757</v>
      </c>
      <c r="C4996" s="89">
        <v>2019</v>
      </c>
      <c r="D4996" s="89">
        <v>8</v>
      </c>
      <c r="E4996" s="91">
        <v>16</v>
      </c>
    </row>
    <row r="4997" spans="1:5" x14ac:dyDescent="0.2">
      <c r="A4997" s="89">
        <v>1612</v>
      </c>
      <c r="B4997" s="89" t="s">
        <v>757</v>
      </c>
      <c r="C4997" s="89">
        <v>2019</v>
      </c>
      <c r="D4997" s="89">
        <v>9</v>
      </c>
      <c r="E4997" s="91">
        <v>6</v>
      </c>
    </row>
    <row r="4998" spans="1:5" x14ac:dyDescent="0.2">
      <c r="A4998" s="89">
        <v>1612</v>
      </c>
      <c r="B4998" s="89" t="s">
        <v>757</v>
      </c>
      <c r="C4998" s="89">
        <v>2019</v>
      </c>
      <c r="D4998" s="89">
        <v>10</v>
      </c>
      <c r="E4998" s="91">
        <v>5</v>
      </c>
    </row>
    <row r="4999" spans="1:5" x14ac:dyDescent="0.2">
      <c r="A4999" s="89">
        <v>1612</v>
      </c>
      <c r="B4999" s="89" t="s">
        <v>757</v>
      </c>
      <c r="C4999" s="89">
        <v>2019</v>
      </c>
      <c r="D4999" s="89">
        <v>11</v>
      </c>
      <c r="E4999" s="91">
        <v>5</v>
      </c>
    </row>
    <row r="5000" spans="1:5" x14ac:dyDescent="0.2">
      <c r="A5000" s="89">
        <v>1612</v>
      </c>
      <c r="B5000" s="89" t="s">
        <v>757</v>
      </c>
      <c r="C5000" s="89">
        <v>2019</v>
      </c>
      <c r="D5000" s="89">
        <v>12</v>
      </c>
      <c r="E5000" s="91">
        <v>5</v>
      </c>
    </row>
    <row r="5001" spans="1:5" x14ac:dyDescent="0.2">
      <c r="A5001" s="89">
        <v>1612</v>
      </c>
      <c r="B5001" s="89" t="s">
        <v>757</v>
      </c>
      <c r="C5001" s="89">
        <v>2020</v>
      </c>
      <c r="D5001" s="89">
        <v>1</v>
      </c>
      <c r="E5001" s="91">
        <v>2</v>
      </c>
    </row>
    <row r="5002" spans="1:5" x14ac:dyDescent="0.2">
      <c r="A5002" s="89">
        <v>1612</v>
      </c>
      <c r="B5002" s="89" t="s">
        <v>757</v>
      </c>
      <c r="C5002" s="89">
        <v>2020</v>
      </c>
      <c r="D5002" s="89">
        <v>2</v>
      </c>
      <c r="E5002" s="91">
        <v>4</v>
      </c>
    </row>
    <row r="5003" spans="1:5" x14ac:dyDescent="0.2">
      <c r="A5003" s="89">
        <v>1612</v>
      </c>
      <c r="B5003" s="89" t="s">
        <v>757</v>
      </c>
      <c r="C5003" s="89">
        <v>2020</v>
      </c>
      <c r="D5003" s="89">
        <v>3</v>
      </c>
      <c r="E5003" s="91">
        <v>12</v>
      </c>
    </row>
    <row r="5004" spans="1:5" x14ac:dyDescent="0.2">
      <c r="A5004" s="89">
        <v>1612</v>
      </c>
      <c r="B5004" s="89" t="s">
        <v>757</v>
      </c>
      <c r="C5004" s="89">
        <v>2020</v>
      </c>
      <c r="D5004" s="89">
        <v>4</v>
      </c>
      <c r="E5004" s="91">
        <v>2</v>
      </c>
    </row>
    <row r="5005" spans="1:5" x14ac:dyDescent="0.2">
      <c r="A5005" s="89">
        <v>1612</v>
      </c>
      <c r="B5005" s="89" t="s">
        <v>757</v>
      </c>
      <c r="C5005" s="89">
        <v>2020</v>
      </c>
      <c r="D5005" s="89">
        <v>5</v>
      </c>
      <c r="E5005" s="91">
        <v>1</v>
      </c>
    </row>
    <row r="5006" spans="1:5" x14ac:dyDescent="0.2">
      <c r="A5006" s="89">
        <v>1613</v>
      </c>
      <c r="B5006" s="89" t="s">
        <v>115</v>
      </c>
      <c r="C5006" s="89">
        <v>2019</v>
      </c>
      <c r="D5006" s="89">
        <v>3</v>
      </c>
      <c r="E5006" s="91">
        <v>410765</v>
      </c>
    </row>
    <row r="5007" spans="1:5" x14ac:dyDescent="0.2">
      <c r="A5007" s="89">
        <v>1613</v>
      </c>
      <c r="B5007" s="89" t="s">
        <v>115</v>
      </c>
      <c r="C5007" s="89">
        <v>2019</v>
      </c>
      <c r="D5007" s="89">
        <v>4</v>
      </c>
      <c r="E5007" s="91">
        <v>376211</v>
      </c>
    </row>
    <row r="5008" spans="1:5" x14ac:dyDescent="0.2">
      <c r="A5008" s="89">
        <v>1613</v>
      </c>
      <c r="B5008" s="89" t="s">
        <v>115</v>
      </c>
      <c r="C5008" s="89">
        <v>2019</v>
      </c>
      <c r="D5008" s="89">
        <v>5</v>
      </c>
      <c r="E5008" s="91">
        <v>619037</v>
      </c>
    </row>
    <row r="5009" spans="1:5" x14ac:dyDescent="0.2">
      <c r="A5009" s="89">
        <v>1613</v>
      </c>
      <c r="B5009" s="89" t="s">
        <v>115</v>
      </c>
      <c r="C5009" s="89">
        <v>2019</v>
      </c>
      <c r="D5009" s="89">
        <v>6</v>
      </c>
      <c r="E5009" s="91">
        <v>1134454</v>
      </c>
    </row>
    <row r="5010" spans="1:5" x14ac:dyDescent="0.2">
      <c r="A5010" s="89">
        <v>1613</v>
      </c>
      <c r="B5010" s="89" t="s">
        <v>115</v>
      </c>
      <c r="C5010" s="89">
        <v>2019</v>
      </c>
      <c r="D5010" s="89">
        <v>7</v>
      </c>
      <c r="E5010" s="91">
        <v>832373</v>
      </c>
    </row>
    <row r="5011" spans="1:5" x14ac:dyDescent="0.2">
      <c r="A5011" s="89">
        <v>1613</v>
      </c>
      <c r="B5011" s="89" t="s">
        <v>115</v>
      </c>
      <c r="C5011" s="89">
        <v>2019</v>
      </c>
      <c r="D5011" s="89">
        <v>8</v>
      </c>
      <c r="E5011" s="91">
        <v>1094760</v>
      </c>
    </row>
    <row r="5012" spans="1:5" x14ac:dyDescent="0.2">
      <c r="A5012" s="89">
        <v>1613</v>
      </c>
      <c r="B5012" s="89" t="s">
        <v>115</v>
      </c>
      <c r="C5012" s="89">
        <v>2019</v>
      </c>
      <c r="D5012" s="89">
        <v>9</v>
      </c>
      <c r="E5012" s="91">
        <v>922612</v>
      </c>
    </row>
    <row r="5013" spans="1:5" x14ac:dyDescent="0.2">
      <c r="A5013" s="89">
        <v>1613</v>
      </c>
      <c r="B5013" s="89" t="s">
        <v>115</v>
      </c>
      <c r="C5013" s="89">
        <v>2019</v>
      </c>
      <c r="D5013" s="89">
        <v>10</v>
      </c>
      <c r="E5013" s="91">
        <v>867746</v>
      </c>
    </row>
    <row r="5014" spans="1:5" x14ac:dyDescent="0.2">
      <c r="A5014" s="89">
        <v>1613</v>
      </c>
      <c r="B5014" s="89" t="s">
        <v>115</v>
      </c>
      <c r="C5014" s="89">
        <v>2019</v>
      </c>
      <c r="D5014" s="89">
        <v>11</v>
      </c>
      <c r="E5014" s="91">
        <v>2420346</v>
      </c>
    </row>
    <row r="5015" spans="1:5" x14ac:dyDescent="0.2">
      <c r="A5015" s="89">
        <v>1613</v>
      </c>
      <c r="B5015" s="89" t="s">
        <v>115</v>
      </c>
      <c r="C5015" s="89">
        <v>2019</v>
      </c>
      <c r="D5015" s="89">
        <v>12</v>
      </c>
      <c r="E5015" s="91">
        <v>1593760</v>
      </c>
    </row>
    <row r="5016" spans="1:5" x14ac:dyDescent="0.2">
      <c r="A5016" s="89">
        <v>1613</v>
      </c>
      <c r="B5016" s="89" t="s">
        <v>115</v>
      </c>
      <c r="C5016" s="89">
        <v>2020</v>
      </c>
      <c r="D5016" s="89">
        <v>1</v>
      </c>
      <c r="E5016" s="91">
        <v>546840</v>
      </c>
    </row>
    <row r="5017" spans="1:5" x14ac:dyDescent="0.2">
      <c r="A5017" s="89">
        <v>1613</v>
      </c>
      <c r="B5017" s="89" t="s">
        <v>115</v>
      </c>
      <c r="C5017" s="89">
        <v>2020</v>
      </c>
      <c r="D5017" s="89">
        <v>2</v>
      </c>
      <c r="E5017" s="91">
        <v>407445</v>
      </c>
    </row>
    <row r="5018" spans="1:5" x14ac:dyDescent="0.2">
      <c r="A5018" s="89">
        <v>1613</v>
      </c>
      <c r="B5018" s="89" t="s">
        <v>115</v>
      </c>
      <c r="C5018" s="89">
        <v>2020</v>
      </c>
      <c r="D5018" s="89">
        <v>3</v>
      </c>
      <c r="E5018" s="91">
        <v>815918</v>
      </c>
    </row>
    <row r="5019" spans="1:5" x14ac:dyDescent="0.2">
      <c r="A5019" s="89">
        <v>1613</v>
      </c>
      <c r="B5019" s="89" t="s">
        <v>115</v>
      </c>
      <c r="C5019" s="89">
        <v>2020</v>
      </c>
      <c r="D5019" s="89">
        <v>4</v>
      </c>
      <c r="E5019" s="91">
        <v>910898</v>
      </c>
    </row>
    <row r="5020" spans="1:5" x14ac:dyDescent="0.2">
      <c r="A5020" s="89">
        <v>1613</v>
      </c>
      <c r="B5020" s="89" t="s">
        <v>115</v>
      </c>
      <c r="C5020" s="89">
        <v>2020</v>
      </c>
      <c r="D5020" s="89">
        <v>5</v>
      </c>
      <c r="E5020" s="91">
        <v>96213</v>
      </c>
    </row>
    <row r="5021" spans="1:5" x14ac:dyDescent="0.2">
      <c r="A5021" s="89">
        <v>1613</v>
      </c>
      <c r="B5021" s="89" t="s">
        <v>115</v>
      </c>
      <c r="C5021" s="89">
        <v>2020</v>
      </c>
      <c r="D5021" s="89">
        <v>6</v>
      </c>
      <c r="E5021" s="91">
        <v>15</v>
      </c>
    </row>
    <row r="5022" spans="1:5" x14ac:dyDescent="0.2">
      <c r="A5022" s="89">
        <v>1614</v>
      </c>
      <c r="B5022" s="89" t="s">
        <v>586</v>
      </c>
      <c r="C5022" s="89">
        <v>2019</v>
      </c>
      <c r="D5022" s="89">
        <v>3</v>
      </c>
      <c r="E5022" s="91">
        <v>2838953</v>
      </c>
    </row>
    <row r="5023" spans="1:5" x14ac:dyDescent="0.2">
      <c r="A5023" s="89">
        <v>1614</v>
      </c>
      <c r="B5023" s="89" t="s">
        <v>586</v>
      </c>
      <c r="C5023" s="89">
        <v>2019</v>
      </c>
      <c r="D5023" s="89">
        <v>4</v>
      </c>
      <c r="E5023" s="91">
        <v>3058658</v>
      </c>
    </row>
    <row r="5024" spans="1:5" x14ac:dyDescent="0.2">
      <c r="A5024" s="89">
        <v>1614</v>
      </c>
      <c r="B5024" s="89" t="s">
        <v>586</v>
      </c>
      <c r="C5024" s="89">
        <v>2019</v>
      </c>
      <c r="D5024" s="89">
        <v>5</v>
      </c>
      <c r="E5024" s="91">
        <v>3918065</v>
      </c>
    </row>
    <row r="5025" spans="1:5" x14ac:dyDescent="0.2">
      <c r="A5025" s="89">
        <v>1614</v>
      </c>
      <c r="B5025" s="89" t="s">
        <v>586</v>
      </c>
      <c r="C5025" s="89">
        <v>2019</v>
      </c>
      <c r="D5025" s="89">
        <v>6</v>
      </c>
      <c r="E5025" s="91">
        <v>3319055</v>
      </c>
    </row>
    <row r="5026" spans="1:5" x14ac:dyDescent="0.2">
      <c r="A5026" s="89">
        <v>1614</v>
      </c>
      <c r="B5026" s="89" t="s">
        <v>586</v>
      </c>
      <c r="C5026" s="89">
        <v>2019</v>
      </c>
      <c r="D5026" s="89">
        <v>7</v>
      </c>
      <c r="E5026" s="91">
        <v>4326589</v>
      </c>
    </row>
    <row r="5027" spans="1:5" x14ac:dyDescent="0.2">
      <c r="A5027" s="89">
        <v>1614</v>
      </c>
      <c r="B5027" s="89" t="s">
        <v>586</v>
      </c>
      <c r="C5027" s="89">
        <v>2019</v>
      </c>
      <c r="D5027" s="89">
        <v>8</v>
      </c>
      <c r="E5027" s="91">
        <v>4505378</v>
      </c>
    </row>
    <row r="5028" spans="1:5" x14ac:dyDescent="0.2">
      <c r="A5028" s="89">
        <v>1614</v>
      </c>
      <c r="B5028" s="89" t="s">
        <v>586</v>
      </c>
      <c r="C5028" s="89">
        <v>2019</v>
      </c>
      <c r="D5028" s="89">
        <v>9</v>
      </c>
      <c r="E5028" s="91">
        <v>4185401</v>
      </c>
    </row>
    <row r="5029" spans="1:5" x14ac:dyDescent="0.2">
      <c r="A5029" s="89">
        <v>1614</v>
      </c>
      <c r="B5029" s="89" t="s">
        <v>586</v>
      </c>
      <c r="C5029" s="89">
        <v>2019</v>
      </c>
      <c r="D5029" s="89">
        <v>10</v>
      </c>
      <c r="E5029" s="91">
        <v>3821946</v>
      </c>
    </row>
    <row r="5030" spans="1:5" x14ac:dyDescent="0.2">
      <c r="A5030" s="89">
        <v>1614</v>
      </c>
      <c r="B5030" s="89" t="s">
        <v>586</v>
      </c>
      <c r="C5030" s="89">
        <v>2019</v>
      </c>
      <c r="D5030" s="89">
        <v>11</v>
      </c>
      <c r="E5030" s="91">
        <v>3243454</v>
      </c>
    </row>
    <row r="5031" spans="1:5" x14ac:dyDescent="0.2">
      <c r="A5031" s="89">
        <v>1614</v>
      </c>
      <c r="B5031" s="89" t="s">
        <v>586</v>
      </c>
      <c r="C5031" s="89">
        <v>2019</v>
      </c>
      <c r="D5031" s="89">
        <v>12</v>
      </c>
      <c r="E5031" s="91">
        <v>2998882</v>
      </c>
    </row>
    <row r="5032" spans="1:5" x14ac:dyDescent="0.2">
      <c r="A5032" s="89">
        <v>1614</v>
      </c>
      <c r="B5032" s="89" t="s">
        <v>586</v>
      </c>
      <c r="C5032" s="89">
        <v>2020</v>
      </c>
      <c r="D5032" s="89">
        <v>1</v>
      </c>
      <c r="E5032" s="91">
        <v>5249473</v>
      </c>
    </row>
    <row r="5033" spans="1:5" x14ac:dyDescent="0.2">
      <c r="A5033" s="89">
        <v>1614</v>
      </c>
      <c r="B5033" s="89" t="s">
        <v>586</v>
      </c>
      <c r="C5033" s="89">
        <v>2020</v>
      </c>
      <c r="D5033" s="89">
        <v>2</v>
      </c>
      <c r="E5033" s="91">
        <v>3904165</v>
      </c>
    </row>
    <row r="5034" spans="1:5" x14ac:dyDescent="0.2">
      <c r="A5034" s="89">
        <v>1614</v>
      </c>
      <c r="B5034" s="89" t="s">
        <v>586</v>
      </c>
      <c r="C5034" s="89">
        <v>2020</v>
      </c>
      <c r="D5034" s="89">
        <v>3</v>
      </c>
      <c r="E5034" s="91">
        <v>3677319</v>
      </c>
    </row>
    <row r="5035" spans="1:5" x14ac:dyDescent="0.2">
      <c r="A5035" s="89">
        <v>1614</v>
      </c>
      <c r="B5035" s="89" t="s">
        <v>586</v>
      </c>
      <c r="C5035" s="89">
        <v>2020</v>
      </c>
      <c r="D5035" s="89">
        <v>4</v>
      </c>
      <c r="E5035" s="91">
        <v>3818010</v>
      </c>
    </row>
    <row r="5036" spans="1:5" x14ac:dyDescent="0.2">
      <c r="A5036" s="89">
        <v>1614</v>
      </c>
      <c r="B5036" s="89" t="s">
        <v>586</v>
      </c>
      <c r="C5036" s="89">
        <v>2020</v>
      </c>
      <c r="D5036" s="89">
        <v>5</v>
      </c>
      <c r="E5036" s="91">
        <v>4292340</v>
      </c>
    </row>
    <row r="5037" spans="1:5" x14ac:dyDescent="0.2">
      <c r="A5037" s="89">
        <v>1614</v>
      </c>
      <c r="B5037" s="89" t="s">
        <v>586</v>
      </c>
      <c r="C5037" s="89">
        <v>2020</v>
      </c>
      <c r="D5037" s="89">
        <v>6</v>
      </c>
      <c r="E5037" s="91">
        <v>287313</v>
      </c>
    </row>
    <row r="5038" spans="1:5" x14ac:dyDescent="0.2">
      <c r="A5038" s="89">
        <v>1617</v>
      </c>
      <c r="B5038" s="89" t="s">
        <v>318</v>
      </c>
      <c r="C5038" s="89">
        <v>2019</v>
      </c>
      <c r="D5038" s="89">
        <v>3</v>
      </c>
      <c r="E5038" s="91">
        <v>104</v>
      </c>
    </row>
    <row r="5039" spans="1:5" x14ac:dyDescent="0.2">
      <c r="A5039" s="89">
        <v>1617</v>
      </c>
      <c r="B5039" s="89" t="s">
        <v>318</v>
      </c>
      <c r="C5039" s="89">
        <v>2019</v>
      </c>
      <c r="D5039" s="89">
        <v>4</v>
      </c>
      <c r="E5039" s="91">
        <v>73</v>
      </c>
    </row>
    <row r="5040" spans="1:5" x14ac:dyDescent="0.2">
      <c r="A5040" s="89">
        <v>1617</v>
      </c>
      <c r="B5040" s="89" t="s">
        <v>318</v>
      </c>
      <c r="C5040" s="89">
        <v>2019</v>
      </c>
      <c r="D5040" s="89">
        <v>5</v>
      </c>
      <c r="E5040" s="91">
        <v>25</v>
      </c>
    </row>
    <row r="5041" spans="1:5" x14ac:dyDescent="0.2">
      <c r="A5041" s="89">
        <v>1617</v>
      </c>
      <c r="B5041" s="89" t="s">
        <v>318</v>
      </c>
      <c r="C5041" s="89">
        <v>2019</v>
      </c>
      <c r="D5041" s="89">
        <v>6</v>
      </c>
      <c r="E5041" s="91">
        <v>14</v>
      </c>
    </row>
    <row r="5042" spans="1:5" x14ac:dyDescent="0.2">
      <c r="A5042" s="89">
        <v>1617</v>
      </c>
      <c r="B5042" s="89" t="s">
        <v>318</v>
      </c>
      <c r="C5042" s="89">
        <v>2019</v>
      </c>
      <c r="D5042" s="89">
        <v>7</v>
      </c>
      <c r="E5042" s="91">
        <v>10</v>
      </c>
    </row>
    <row r="5043" spans="1:5" x14ac:dyDescent="0.2">
      <c r="A5043" s="89">
        <v>1617</v>
      </c>
      <c r="B5043" s="89" t="s">
        <v>318</v>
      </c>
      <c r="C5043" s="89">
        <v>2019</v>
      </c>
      <c r="D5043" s="89">
        <v>8</v>
      </c>
      <c r="E5043" s="91">
        <v>8</v>
      </c>
    </row>
    <row r="5044" spans="1:5" x14ac:dyDescent="0.2">
      <c r="A5044" s="89">
        <v>1617</v>
      </c>
      <c r="B5044" s="89" t="s">
        <v>318</v>
      </c>
      <c r="C5044" s="89">
        <v>2019</v>
      </c>
      <c r="D5044" s="89">
        <v>9</v>
      </c>
      <c r="E5044" s="91">
        <v>4</v>
      </c>
    </row>
    <row r="5045" spans="1:5" x14ac:dyDescent="0.2">
      <c r="A5045" s="89">
        <v>1617</v>
      </c>
      <c r="B5045" s="89" t="s">
        <v>318</v>
      </c>
      <c r="C5045" s="89">
        <v>2019</v>
      </c>
      <c r="D5045" s="89">
        <v>10</v>
      </c>
      <c r="E5045" s="91">
        <v>2</v>
      </c>
    </row>
    <row r="5046" spans="1:5" x14ac:dyDescent="0.2">
      <c r="A5046" s="89">
        <v>1617</v>
      </c>
      <c r="B5046" s="89" t="s">
        <v>318</v>
      </c>
      <c r="C5046" s="89">
        <v>2019</v>
      </c>
      <c r="D5046" s="89">
        <v>11</v>
      </c>
      <c r="E5046" s="91">
        <v>1</v>
      </c>
    </row>
    <row r="5047" spans="1:5" x14ac:dyDescent="0.2">
      <c r="A5047" s="89">
        <v>1617</v>
      </c>
      <c r="B5047" s="89" t="s">
        <v>318</v>
      </c>
      <c r="C5047" s="89">
        <v>2019</v>
      </c>
      <c r="D5047" s="89">
        <v>12</v>
      </c>
      <c r="E5047" s="91">
        <v>6</v>
      </c>
    </row>
    <row r="5048" spans="1:5" x14ac:dyDescent="0.2">
      <c r="A5048" s="89">
        <v>1617</v>
      </c>
      <c r="B5048" s="89" t="s">
        <v>318</v>
      </c>
      <c r="C5048" s="89">
        <v>2020</v>
      </c>
      <c r="D5048" s="89">
        <v>1</v>
      </c>
      <c r="E5048" s="91">
        <v>3</v>
      </c>
    </row>
    <row r="5049" spans="1:5" x14ac:dyDescent="0.2">
      <c r="A5049" s="89">
        <v>1617</v>
      </c>
      <c r="B5049" s="89" t="s">
        <v>318</v>
      </c>
      <c r="C5049" s="89">
        <v>2020</v>
      </c>
      <c r="D5049" s="89">
        <v>2</v>
      </c>
      <c r="E5049" s="91">
        <v>1</v>
      </c>
    </row>
    <row r="5050" spans="1:5" x14ac:dyDescent="0.2">
      <c r="A5050" s="89">
        <v>1617</v>
      </c>
      <c r="B5050" s="89" t="s">
        <v>318</v>
      </c>
      <c r="C5050" s="89">
        <v>2020</v>
      </c>
      <c r="D5050" s="89">
        <v>3</v>
      </c>
      <c r="E5050" s="91">
        <v>3</v>
      </c>
    </row>
    <row r="5051" spans="1:5" x14ac:dyDescent="0.2">
      <c r="A5051" s="89">
        <v>1617</v>
      </c>
      <c r="B5051" s="89" t="s">
        <v>318</v>
      </c>
      <c r="C5051" s="89">
        <v>2020</v>
      </c>
      <c r="D5051" s="89">
        <v>4</v>
      </c>
      <c r="E5051" s="91">
        <v>1</v>
      </c>
    </row>
    <row r="5052" spans="1:5" x14ac:dyDescent="0.2">
      <c r="A5052" s="89">
        <v>1617</v>
      </c>
      <c r="B5052" s="89" t="s">
        <v>318</v>
      </c>
      <c r="C5052" s="89">
        <v>2020</v>
      </c>
      <c r="D5052" s="89">
        <v>5</v>
      </c>
      <c r="E5052" s="91">
        <v>4</v>
      </c>
    </row>
    <row r="5053" spans="1:5" x14ac:dyDescent="0.2">
      <c r="A5053" s="89">
        <v>1618</v>
      </c>
      <c r="B5053" s="89" t="s">
        <v>98</v>
      </c>
      <c r="C5053" s="89">
        <v>2019</v>
      </c>
      <c r="D5053" s="89">
        <v>3</v>
      </c>
      <c r="E5053" s="91">
        <v>44443415</v>
      </c>
    </row>
    <row r="5054" spans="1:5" x14ac:dyDescent="0.2">
      <c r="A5054" s="89">
        <v>1618</v>
      </c>
      <c r="B5054" s="89" t="s">
        <v>98</v>
      </c>
      <c r="C5054" s="89">
        <v>2019</v>
      </c>
      <c r="D5054" s="89">
        <v>4</v>
      </c>
      <c r="E5054" s="91">
        <v>46550647</v>
      </c>
    </row>
    <row r="5055" spans="1:5" x14ac:dyDescent="0.2">
      <c r="A5055" s="89">
        <v>1618</v>
      </c>
      <c r="B5055" s="89" t="s">
        <v>98</v>
      </c>
      <c r="C5055" s="89">
        <v>2019</v>
      </c>
      <c r="D5055" s="89">
        <v>5</v>
      </c>
      <c r="E5055" s="91">
        <v>54137765</v>
      </c>
    </row>
    <row r="5056" spans="1:5" x14ac:dyDescent="0.2">
      <c r="A5056" s="89">
        <v>1618</v>
      </c>
      <c r="B5056" s="89" t="s">
        <v>98</v>
      </c>
      <c r="C5056" s="89">
        <v>2019</v>
      </c>
      <c r="D5056" s="89">
        <v>6</v>
      </c>
      <c r="E5056" s="91">
        <v>52081289</v>
      </c>
    </row>
    <row r="5057" spans="1:5" x14ac:dyDescent="0.2">
      <c r="A5057" s="89">
        <v>1618</v>
      </c>
      <c r="B5057" s="89" t="s">
        <v>98</v>
      </c>
      <c r="C5057" s="89">
        <v>2019</v>
      </c>
      <c r="D5057" s="89">
        <v>7</v>
      </c>
      <c r="E5057" s="91">
        <v>49118715</v>
      </c>
    </row>
    <row r="5058" spans="1:5" x14ac:dyDescent="0.2">
      <c r="A5058" s="89">
        <v>1618</v>
      </c>
      <c r="B5058" s="89" t="s">
        <v>98</v>
      </c>
      <c r="C5058" s="89">
        <v>2019</v>
      </c>
      <c r="D5058" s="89">
        <v>8</v>
      </c>
      <c r="E5058" s="91">
        <v>50749157</v>
      </c>
    </row>
    <row r="5059" spans="1:5" x14ac:dyDescent="0.2">
      <c r="A5059" s="89">
        <v>1618</v>
      </c>
      <c r="B5059" s="89" t="s">
        <v>98</v>
      </c>
      <c r="C5059" s="89">
        <v>2019</v>
      </c>
      <c r="D5059" s="89">
        <v>9</v>
      </c>
      <c r="E5059" s="91">
        <v>47628859</v>
      </c>
    </row>
    <row r="5060" spans="1:5" x14ac:dyDescent="0.2">
      <c r="A5060" s="89">
        <v>1618</v>
      </c>
      <c r="B5060" s="89" t="s">
        <v>98</v>
      </c>
      <c r="C5060" s="89">
        <v>2019</v>
      </c>
      <c r="D5060" s="89">
        <v>10</v>
      </c>
      <c r="E5060" s="91">
        <v>50258323</v>
      </c>
    </row>
    <row r="5061" spans="1:5" x14ac:dyDescent="0.2">
      <c r="A5061" s="89">
        <v>1618</v>
      </c>
      <c r="B5061" s="89" t="s">
        <v>98</v>
      </c>
      <c r="C5061" s="89">
        <v>2019</v>
      </c>
      <c r="D5061" s="89">
        <v>11</v>
      </c>
      <c r="E5061" s="91">
        <v>47900624</v>
      </c>
    </row>
    <row r="5062" spans="1:5" x14ac:dyDescent="0.2">
      <c r="A5062" s="89">
        <v>1618</v>
      </c>
      <c r="B5062" s="89" t="s">
        <v>98</v>
      </c>
      <c r="C5062" s="89">
        <v>2019</v>
      </c>
      <c r="D5062" s="89">
        <v>12</v>
      </c>
      <c r="E5062" s="91">
        <v>40058681</v>
      </c>
    </row>
    <row r="5063" spans="1:5" x14ac:dyDescent="0.2">
      <c r="A5063" s="89">
        <v>1618</v>
      </c>
      <c r="B5063" s="89" t="s">
        <v>98</v>
      </c>
      <c r="C5063" s="89">
        <v>2020</v>
      </c>
      <c r="D5063" s="89">
        <v>1</v>
      </c>
      <c r="E5063" s="91">
        <v>50303236</v>
      </c>
    </row>
    <row r="5064" spans="1:5" x14ac:dyDescent="0.2">
      <c r="A5064" s="89">
        <v>1618</v>
      </c>
      <c r="B5064" s="89" t="s">
        <v>98</v>
      </c>
      <c r="C5064" s="89">
        <v>2020</v>
      </c>
      <c r="D5064" s="89">
        <v>2</v>
      </c>
      <c r="E5064" s="91">
        <v>44972760</v>
      </c>
    </row>
    <row r="5065" spans="1:5" x14ac:dyDescent="0.2">
      <c r="A5065" s="89">
        <v>1618</v>
      </c>
      <c r="B5065" s="89" t="s">
        <v>98</v>
      </c>
      <c r="C5065" s="89">
        <v>2020</v>
      </c>
      <c r="D5065" s="89">
        <v>3</v>
      </c>
      <c r="E5065" s="91">
        <v>59567196</v>
      </c>
    </row>
    <row r="5066" spans="1:5" x14ac:dyDescent="0.2">
      <c r="A5066" s="89">
        <v>1618</v>
      </c>
      <c r="B5066" s="89" t="s">
        <v>98</v>
      </c>
      <c r="C5066" s="89">
        <v>2020</v>
      </c>
      <c r="D5066" s="89">
        <v>4</v>
      </c>
      <c r="E5066" s="91">
        <v>62735041</v>
      </c>
    </row>
    <row r="5067" spans="1:5" x14ac:dyDescent="0.2">
      <c r="A5067" s="89">
        <v>1618</v>
      </c>
      <c r="B5067" s="89" t="s">
        <v>98</v>
      </c>
      <c r="C5067" s="89">
        <v>2020</v>
      </c>
      <c r="D5067" s="89">
        <v>5</v>
      </c>
      <c r="E5067" s="91">
        <v>45455366</v>
      </c>
    </row>
    <row r="5068" spans="1:5" x14ac:dyDescent="0.2">
      <c r="A5068" s="89">
        <v>1618</v>
      </c>
      <c r="B5068" s="89" t="s">
        <v>98</v>
      </c>
      <c r="C5068" s="89">
        <v>2020</v>
      </c>
      <c r="D5068" s="89">
        <v>6</v>
      </c>
      <c r="E5068" s="91">
        <v>2561763</v>
      </c>
    </row>
    <row r="5069" spans="1:5" x14ac:dyDescent="0.2">
      <c r="A5069" s="89">
        <v>1619</v>
      </c>
      <c r="B5069" s="89" t="s">
        <v>228</v>
      </c>
      <c r="C5069" s="89">
        <v>2019</v>
      </c>
      <c r="D5069" s="89">
        <v>3</v>
      </c>
      <c r="E5069" s="91">
        <v>109115</v>
      </c>
    </row>
    <row r="5070" spans="1:5" x14ac:dyDescent="0.2">
      <c r="A5070" s="89">
        <v>1619</v>
      </c>
      <c r="B5070" s="89" t="s">
        <v>228</v>
      </c>
      <c r="C5070" s="89">
        <v>2019</v>
      </c>
      <c r="D5070" s="89">
        <v>4</v>
      </c>
      <c r="E5070" s="91">
        <v>90166</v>
      </c>
    </row>
    <row r="5071" spans="1:5" x14ac:dyDescent="0.2">
      <c r="A5071" s="89">
        <v>1619</v>
      </c>
      <c r="B5071" s="89" t="s">
        <v>228</v>
      </c>
      <c r="C5071" s="89">
        <v>2019</v>
      </c>
      <c r="D5071" s="89">
        <v>5</v>
      </c>
      <c r="E5071" s="91">
        <v>83556</v>
      </c>
    </row>
    <row r="5072" spans="1:5" x14ac:dyDescent="0.2">
      <c r="A5072" s="89">
        <v>1619</v>
      </c>
      <c r="B5072" s="89" t="s">
        <v>228</v>
      </c>
      <c r="C5072" s="89">
        <v>2019</v>
      </c>
      <c r="D5072" s="89">
        <v>6</v>
      </c>
      <c r="E5072" s="91">
        <v>82914</v>
      </c>
    </row>
    <row r="5073" spans="1:5" x14ac:dyDescent="0.2">
      <c r="A5073" s="89">
        <v>1619</v>
      </c>
      <c r="B5073" s="89" t="s">
        <v>228</v>
      </c>
      <c r="C5073" s="89">
        <v>2019</v>
      </c>
      <c r="D5073" s="89">
        <v>7</v>
      </c>
      <c r="E5073" s="91">
        <v>83785</v>
      </c>
    </row>
    <row r="5074" spans="1:5" x14ac:dyDescent="0.2">
      <c r="A5074" s="89">
        <v>1619</v>
      </c>
      <c r="B5074" s="89" t="s">
        <v>228</v>
      </c>
      <c r="C5074" s="89">
        <v>2019</v>
      </c>
      <c r="D5074" s="89">
        <v>8</v>
      </c>
      <c r="E5074" s="91">
        <v>74435</v>
      </c>
    </row>
    <row r="5075" spans="1:5" x14ac:dyDescent="0.2">
      <c r="A5075" s="89">
        <v>1619</v>
      </c>
      <c r="B5075" s="89" t="s">
        <v>228</v>
      </c>
      <c r="C5075" s="89">
        <v>2019</v>
      </c>
      <c r="D5075" s="89">
        <v>9</v>
      </c>
      <c r="E5075" s="91">
        <v>80210</v>
      </c>
    </row>
    <row r="5076" spans="1:5" x14ac:dyDescent="0.2">
      <c r="A5076" s="89">
        <v>1619</v>
      </c>
      <c r="B5076" s="89" t="s">
        <v>228</v>
      </c>
      <c r="C5076" s="89">
        <v>2019</v>
      </c>
      <c r="D5076" s="89">
        <v>10</v>
      </c>
      <c r="E5076" s="91">
        <v>122526</v>
      </c>
    </row>
    <row r="5077" spans="1:5" x14ac:dyDescent="0.2">
      <c r="A5077" s="89">
        <v>1619</v>
      </c>
      <c r="B5077" s="89" t="s">
        <v>228</v>
      </c>
      <c r="C5077" s="89">
        <v>2019</v>
      </c>
      <c r="D5077" s="89">
        <v>11</v>
      </c>
      <c r="E5077" s="91">
        <v>37025</v>
      </c>
    </row>
    <row r="5078" spans="1:5" x14ac:dyDescent="0.2">
      <c r="A5078" s="89">
        <v>1619</v>
      </c>
      <c r="B5078" s="89" t="s">
        <v>228</v>
      </c>
      <c r="C5078" s="89">
        <v>2019</v>
      </c>
      <c r="D5078" s="89">
        <v>12</v>
      </c>
      <c r="E5078" s="91">
        <v>133</v>
      </c>
    </row>
    <row r="5079" spans="1:5" x14ac:dyDescent="0.2">
      <c r="A5079" s="89">
        <v>1619</v>
      </c>
      <c r="B5079" s="89" t="s">
        <v>228</v>
      </c>
      <c r="C5079" s="89">
        <v>2020</v>
      </c>
      <c r="D5079" s="89">
        <v>1</v>
      </c>
      <c r="E5079" s="91">
        <v>90</v>
      </c>
    </row>
    <row r="5080" spans="1:5" x14ac:dyDescent="0.2">
      <c r="A5080" s="89">
        <v>1619</v>
      </c>
      <c r="B5080" s="89" t="s">
        <v>228</v>
      </c>
      <c r="C5080" s="89">
        <v>2020</v>
      </c>
      <c r="D5080" s="89">
        <v>2</v>
      </c>
      <c r="E5080" s="91">
        <v>66</v>
      </c>
    </row>
    <row r="5081" spans="1:5" x14ac:dyDescent="0.2">
      <c r="A5081" s="89">
        <v>1619</v>
      </c>
      <c r="B5081" s="89" t="s">
        <v>228</v>
      </c>
      <c r="C5081" s="89">
        <v>2020</v>
      </c>
      <c r="D5081" s="89">
        <v>3</v>
      </c>
      <c r="E5081" s="91">
        <v>88</v>
      </c>
    </row>
    <row r="5082" spans="1:5" x14ac:dyDescent="0.2">
      <c r="A5082" s="89">
        <v>1619</v>
      </c>
      <c r="B5082" s="89" t="s">
        <v>228</v>
      </c>
      <c r="C5082" s="89">
        <v>2020</v>
      </c>
      <c r="D5082" s="89">
        <v>4</v>
      </c>
      <c r="E5082" s="91">
        <v>22</v>
      </c>
    </row>
    <row r="5083" spans="1:5" x14ac:dyDescent="0.2">
      <c r="A5083" s="89">
        <v>1619</v>
      </c>
      <c r="B5083" s="89" t="s">
        <v>228</v>
      </c>
      <c r="C5083" s="89">
        <v>2020</v>
      </c>
      <c r="D5083" s="89">
        <v>5</v>
      </c>
      <c r="E5083" s="91">
        <v>14</v>
      </c>
    </row>
    <row r="5084" spans="1:5" x14ac:dyDescent="0.2">
      <c r="A5084" s="89">
        <v>1620</v>
      </c>
      <c r="B5084" s="89" t="s">
        <v>589</v>
      </c>
      <c r="C5084" s="89">
        <v>2019</v>
      </c>
      <c r="D5084" s="89">
        <v>3</v>
      </c>
      <c r="E5084" s="91">
        <v>3210748</v>
      </c>
    </row>
    <row r="5085" spans="1:5" x14ac:dyDescent="0.2">
      <c r="A5085" s="89">
        <v>1620</v>
      </c>
      <c r="B5085" s="89" t="s">
        <v>589</v>
      </c>
      <c r="C5085" s="89">
        <v>2019</v>
      </c>
      <c r="D5085" s="89">
        <v>4</v>
      </c>
      <c r="E5085" s="91">
        <v>3459832</v>
      </c>
    </row>
    <row r="5086" spans="1:5" x14ac:dyDescent="0.2">
      <c r="A5086" s="89">
        <v>1620</v>
      </c>
      <c r="B5086" s="89" t="s">
        <v>589</v>
      </c>
      <c r="C5086" s="89">
        <v>2019</v>
      </c>
      <c r="D5086" s="89">
        <v>5</v>
      </c>
      <c r="E5086" s="91">
        <v>3271210</v>
      </c>
    </row>
    <row r="5087" spans="1:5" x14ac:dyDescent="0.2">
      <c r="A5087" s="89">
        <v>1620</v>
      </c>
      <c r="B5087" s="89" t="s">
        <v>589</v>
      </c>
      <c r="C5087" s="89">
        <v>2019</v>
      </c>
      <c r="D5087" s="89">
        <v>6</v>
      </c>
      <c r="E5087" s="91">
        <v>3100757</v>
      </c>
    </row>
    <row r="5088" spans="1:5" x14ac:dyDescent="0.2">
      <c r="A5088" s="89">
        <v>1620</v>
      </c>
      <c r="B5088" s="89" t="s">
        <v>589</v>
      </c>
      <c r="C5088" s="89">
        <v>2019</v>
      </c>
      <c r="D5088" s="89">
        <v>7</v>
      </c>
      <c r="E5088" s="91">
        <v>3442238</v>
      </c>
    </row>
    <row r="5089" spans="1:5" x14ac:dyDescent="0.2">
      <c r="A5089" s="89">
        <v>1620</v>
      </c>
      <c r="B5089" s="89" t="s">
        <v>589</v>
      </c>
      <c r="C5089" s="89">
        <v>2019</v>
      </c>
      <c r="D5089" s="89">
        <v>8</v>
      </c>
      <c r="E5089" s="91">
        <v>2959091</v>
      </c>
    </row>
    <row r="5090" spans="1:5" x14ac:dyDescent="0.2">
      <c r="A5090" s="89">
        <v>1620</v>
      </c>
      <c r="B5090" s="89" t="s">
        <v>589</v>
      </c>
      <c r="C5090" s="89">
        <v>2019</v>
      </c>
      <c r="D5090" s="89">
        <v>9</v>
      </c>
      <c r="E5090" s="91">
        <v>2725493</v>
      </c>
    </row>
    <row r="5091" spans="1:5" x14ac:dyDescent="0.2">
      <c r="A5091" s="89">
        <v>1620</v>
      </c>
      <c r="B5091" s="89" t="s">
        <v>589</v>
      </c>
      <c r="C5091" s="89">
        <v>2019</v>
      </c>
      <c r="D5091" s="89">
        <v>10</v>
      </c>
      <c r="E5091" s="91">
        <v>3053436</v>
      </c>
    </row>
    <row r="5092" spans="1:5" x14ac:dyDescent="0.2">
      <c r="A5092" s="89">
        <v>1620</v>
      </c>
      <c r="B5092" s="89" t="s">
        <v>589</v>
      </c>
      <c r="C5092" s="89">
        <v>2019</v>
      </c>
      <c r="D5092" s="89">
        <v>11</v>
      </c>
      <c r="E5092" s="91">
        <v>2573700</v>
      </c>
    </row>
    <row r="5093" spans="1:5" x14ac:dyDescent="0.2">
      <c r="A5093" s="89">
        <v>1620</v>
      </c>
      <c r="B5093" s="89" t="s">
        <v>589</v>
      </c>
      <c r="C5093" s="89">
        <v>2019</v>
      </c>
      <c r="D5093" s="89">
        <v>12</v>
      </c>
      <c r="E5093" s="91">
        <v>1779141</v>
      </c>
    </row>
    <row r="5094" spans="1:5" x14ac:dyDescent="0.2">
      <c r="A5094" s="89">
        <v>1620</v>
      </c>
      <c r="B5094" s="89" t="s">
        <v>589</v>
      </c>
      <c r="C5094" s="89">
        <v>2020</v>
      </c>
      <c r="D5094" s="89">
        <v>1</v>
      </c>
      <c r="E5094" s="91">
        <v>2587020</v>
      </c>
    </row>
    <row r="5095" spans="1:5" x14ac:dyDescent="0.2">
      <c r="A5095" s="89">
        <v>1620</v>
      </c>
      <c r="B5095" s="89" t="s">
        <v>589</v>
      </c>
      <c r="C5095" s="89">
        <v>2020</v>
      </c>
      <c r="D5095" s="89">
        <v>2</v>
      </c>
      <c r="E5095" s="91">
        <v>2422107</v>
      </c>
    </row>
    <row r="5096" spans="1:5" x14ac:dyDescent="0.2">
      <c r="A5096" s="89">
        <v>1620</v>
      </c>
      <c r="B5096" s="89" t="s">
        <v>589</v>
      </c>
      <c r="C5096" s="89">
        <v>2020</v>
      </c>
      <c r="D5096" s="89">
        <v>3</v>
      </c>
      <c r="E5096" s="91">
        <v>2460709</v>
      </c>
    </row>
    <row r="5097" spans="1:5" x14ac:dyDescent="0.2">
      <c r="A5097" s="89">
        <v>1620</v>
      </c>
      <c r="B5097" s="89" t="s">
        <v>589</v>
      </c>
      <c r="C5097" s="89">
        <v>2020</v>
      </c>
      <c r="D5097" s="89">
        <v>4</v>
      </c>
      <c r="E5097" s="91">
        <v>2620946</v>
      </c>
    </row>
    <row r="5098" spans="1:5" x14ac:dyDescent="0.2">
      <c r="A5098" s="89">
        <v>1620</v>
      </c>
      <c r="B5098" s="89" t="s">
        <v>589</v>
      </c>
      <c r="C5098" s="89">
        <v>2020</v>
      </c>
      <c r="D5098" s="89">
        <v>5</v>
      </c>
      <c r="E5098" s="91">
        <v>2571610</v>
      </c>
    </row>
    <row r="5099" spans="1:5" x14ac:dyDescent="0.2">
      <c r="A5099" s="89">
        <v>1620</v>
      </c>
      <c r="B5099" s="89" t="s">
        <v>589</v>
      </c>
      <c r="C5099" s="89">
        <v>2020</v>
      </c>
      <c r="D5099" s="89">
        <v>6</v>
      </c>
      <c r="E5099" s="91">
        <v>201725</v>
      </c>
    </row>
    <row r="5100" spans="1:5" x14ac:dyDescent="0.2">
      <c r="A5100" s="89">
        <v>1621</v>
      </c>
      <c r="B5100" s="89" t="s">
        <v>758</v>
      </c>
      <c r="C5100" s="89">
        <v>2019</v>
      </c>
      <c r="D5100" s="89">
        <v>3</v>
      </c>
      <c r="E5100" s="91">
        <v>6413751</v>
      </c>
    </row>
    <row r="5101" spans="1:5" x14ac:dyDescent="0.2">
      <c r="A5101" s="89">
        <v>1621</v>
      </c>
      <c r="B5101" s="89" t="s">
        <v>758</v>
      </c>
      <c r="C5101" s="89">
        <v>2019</v>
      </c>
      <c r="D5101" s="89">
        <v>4</v>
      </c>
      <c r="E5101" s="91">
        <v>6329609</v>
      </c>
    </row>
    <row r="5102" spans="1:5" x14ac:dyDescent="0.2">
      <c r="A5102" s="89">
        <v>1621</v>
      </c>
      <c r="B5102" s="89" t="s">
        <v>758</v>
      </c>
      <c r="C5102" s="89">
        <v>2019</v>
      </c>
      <c r="D5102" s="89">
        <v>5</v>
      </c>
      <c r="E5102" s="91">
        <v>7060660</v>
      </c>
    </row>
    <row r="5103" spans="1:5" x14ac:dyDescent="0.2">
      <c r="A5103" s="89">
        <v>1621</v>
      </c>
      <c r="B5103" s="89" t="s">
        <v>758</v>
      </c>
      <c r="C5103" s="89">
        <v>2019</v>
      </c>
      <c r="D5103" s="89">
        <v>6</v>
      </c>
      <c r="E5103" s="91">
        <v>556793</v>
      </c>
    </row>
    <row r="5104" spans="1:5" x14ac:dyDescent="0.2">
      <c r="A5104" s="89">
        <v>1621</v>
      </c>
      <c r="B5104" s="89" t="s">
        <v>758</v>
      </c>
      <c r="C5104" s="89">
        <v>2019</v>
      </c>
      <c r="D5104" s="89">
        <v>7</v>
      </c>
      <c r="E5104" s="91">
        <v>428</v>
      </c>
    </row>
    <row r="5105" spans="1:5" x14ac:dyDescent="0.2">
      <c r="A5105" s="89">
        <v>1621</v>
      </c>
      <c r="B5105" s="89" t="s">
        <v>758</v>
      </c>
      <c r="C5105" s="89">
        <v>2019</v>
      </c>
      <c r="D5105" s="89">
        <v>8</v>
      </c>
      <c r="E5105" s="91">
        <v>190</v>
      </c>
    </row>
    <row r="5106" spans="1:5" x14ac:dyDescent="0.2">
      <c r="A5106" s="89">
        <v>1621</v>
      </c>
      <c r="B5106" s="89" t="s">
        <v>758</v>
      </c>
      <c r="C5106" s="89">
        <v>2019</v>
      </c>
      <c r="D5106" s="89">
        <v>9</v>
      </c>
      <c r="E5106" s="91">
        <v>102</v>
      </c>
    </row>
    <row r="5107" spans="1:5" x14ac:dyDescent="0.2">
      <c r="A5107" s="89">
        <v>1621</v>
      </c>
      <c r="B5107" s="89" t="s">
        <v>758</v>
      </c>
      <c r="C5107" s="89">
        <v>2019</v>
      </c>
      <c r="D5107" s="89">
        <v>10</v>
      </c>
      <c r="E5107" s="91">
        <v>99</v>
      </c>
    </row>
    <row r="5108" spans="1:5" x14ac:dyDescent="0.2">
      <c r="A5108" s="89">
        <v>1621</v>
      </c>
      <c r="B5108" s="89" t="s">
        <v>758</v>
      </c>
      <c r="C5108" s="89">
        <v>2019</v>
      </c>
      <c r="D5108" s="89">
        <v>11</v>
      </c>
      <c r="E5108" s="91">
        <v>78</v>
      </c>
    </row>
    <row r="5109" spans="1:5" x14ac:dyDescent="0.2">
      <c r="A5109" s="89">
        <v>1621</v>
      </c>
      <c r="B5109" s="89" t="s">
        <v>758</v>
      </c>
      <c r="C5109" s="89">
        <v>2019</v>
      </c>
      <c r="D5109" s="89">
        <v>12</v>
      </c>
      <c r="E5109" s="91">
        <v>39</v>
      </c>
    </row>
    <row r="5110" spans="1:5" x14ac:dyDescent="0.2">
      <c r="A5110" s="89">
        <v>1621</v>
      </c>
      <c r="B5110" s="89" t="s">
        <v>758</v>
      </c>
      <c r="C5110" s="89">
        <v>2020</v>
      </c>
      <c r="D5110" s="89">
        <v>1</v>
      </c>
      <c r="E5110" s="91">
        <v>27</v>
      </c>
    </row>
    <row r="5111" spans="1:5" x14ac:dyDescent="0.2">
      <c r="A5111" s="89">
        <v>1621</v>
      </c>
      <c r="B5111" s="89" t="s">
        <v>758</v>
      </c>
      <c r="C5111" s="89">
        <v>2020</v>
      </c>
      <c r="D5111" s="89">
        <v>2</v>
      </c>
      <c r="E5111" s="91">
        <v>20</v>
      </c>
    </row>
    <row r="5112" spans="1:5" x14ac:dyDescent="0.2">
      <c r="A5112" s="89">
        <v>1621</v>
      </c>
      <c r="B5112" s="89" t="s">
        <v>758</v>
      </c>
      <c r="C5112" s="89">
        <v>2020</v>
      </c>
      <c r="D5112" s="89">
        <v>3</v>
      </c>
      <c r="E5112" s="91">
        <v>14</v>
      </c>
    </row>
    <row r="5113" spans="1:5" x14ac:dyDescent="0.2">
      <c r="A5113" s="89">
        <v>1621</v>
      </c>
      <c r="B5113" s="89" t="s">
        <v>758</v>
      </c>
      <c r="C5113" s="89">
        <v>2020</v>
      </c>
      <c r="D5113" s="89">
        <v>4</v>
      </c>
      <c r="E5113" s="91">
        <v>11</v>
      </c>
    </row>
    <row r="5114" spans="1:5" x14ac:dyDescent="0.2">
      <c r="A5114" s="89">
        <v>1621</v>
      </c>
      <c r="B5114" s="89" t="s">
        <v>758</v>
      </c>
      <c r="C5114" s="89">
        <v>2020</v>
      </c>
      <c r="D5114" s="89">
        <v>5</v>
      </c>
      <c r="E5114" s="91">
        <v>32</v>
      </c>
    </row>
    <row r="5115" spans="1:5" x14ac:dyDescent="0.2">
      <c r="A5115" s="89">
        <v>1621</v>
      </c>
      <c r="B5115" s="89" t="s">
        <v>758</v>
      </c>
      <c r="C5115" s="89">
        <v>2020</v>
      </c>
      <c r="D5115" s="89">
        <v>6</v>
      </c>
      <c r="E5115" s="91">
        <v>2</v>
      </c>
    </row>
    <row r="5116" spans="1:5" x14ac:dyDescent="0.2">
      <c r="A5116" s="89">
        <v>1622</v>
      </c>
      <c r="B5116" s="89" t="s">
        <v>270</v>
      </c>
      <c r="C5116" s="89">
        <v>2019</v>
      </c>
      <c r="D5116" s="89">
        <v>3</v>
      </c>
      <c r="E5116" s="91">
        <v>142</v>
      </c>
    </row>
    <row r="5117" spans="1:5" x14ac:dyDescent="0.2">
      <c r="A5117" s="89">
        <v>1622</v>
      </c>
      <c r="B5117" s="89" t="s">
        <v>270</v>
      </c>
      <c r="C5117" s="89">
        <v>2019</v>
      </c>
      <c r="D5117" s="89">
        <v>4</v>
      </c>
      <c r="E5117" s="91">
        <v>24</v>
      </c>
    </row>
    <row r="5118" spans="1:5" x14ac:dyDescent="0.2">
      <c r="A5118" s="89">
        <v>1622</v>
      </c>
      <c r="B5118" s="89" t="s">
        <v>270</v>
      </c>
      <c r="C5118" s="89">
        <v>2019</v>
      </c>
      <c r="D5118" s="89">
        <v>5</v>
      </c>
      <c r="E5118" s="91">
        <v>16</v>
      </c>
    </row>
    <row r="5119" spans="1:5" x14ac:dyDescent="0.2">
      <c r="A5119" s="89">
        <v>1622</v>
      </c>
      <c r="B5119" s="89" t="s">
        <v>270</v>
      </c>
      <c r="C5119" s="89">
        <v>2019</v>
      </c>
      <c r="D5119" s="89">
        <v>6</v>
      </c>
      <c r="E5119" s="91">
        <v>10</v>
      </c>
    </row>
    <row r="5120" spans="1:5" x14ac:dyDescent="0.2">
      <c r="A5120" s="89">
        <v>1622</v>
      </c>
      <c r="B5120" s="89" t="s">
        <v>270</v>
      </c>
      <c r="C5120" s="89">
        <v>2019</v>
      </c>
      <c r="D5120" s="89">
        <v>7</v>
      </c>
      <c r="E5120" s="91">
        <v>15</v>
      </c>
    </row>
    <row r="5121" spans="1:5" x14ac:dyDescent="0.2">
      <c r="A5121" s="89">
        <v>1622</v>
      </c>
      <c r="B5121" s="89" t="s">
        <v>270</v>
      </c>
      <c r="C5121" s="89">
        <v>2019</v>
      </c>
      <c r="D5121" s="89">
        <v>8</v>
      </c>
      <c r="E5121" s="91">
        <v>2</v>
      </c>
    </row>
    <row r="5122" spans="1:5" x14ac:dyDescent="0.2">
      <c r="A5122" s="89">
        <v>1622</v>
      </c>
      <c r="B5122" s="89" t="s">
        <v>270</v>
      </c>
      <c r="C5122" s="89">
        <v>2019</v>
      </c>
      <c r="D5122" s="89">
        <v>9</v>
      </c>
      <c r="E5122" s="91">
        <v>4</v>
      </c>
    </row>
    <row r="5123" spans="1:5" x14ac:dyDescent="0.2">
      <c r="A5123" s="89">
        <v>1622</v>
      </c>
      <c r="B5123" s="89" t="s">
        <v>270</v>
      </c>
      <c r="C5123" s="89">
        <v>2019</v>
      </c>
      <c r="D5123" s="89">
        <v>10</v>
      </c>
      <c r="E5123" s="91">
        <v>5</v>
      </c>
    </row>
    <row r="5124" spans="1:5" x14ac:dyDescent="0.2">
      <c r="A5124" s="89">
        <v>1622</v>
      </c>
      <c r="B5124" s="89" t="s">
        <v>270</v>
      </c>
      <c r="C5124" s="89">
        <v>2019</v>
      </c>
      <c r="D5124" s="89">
        <v>11</v>
      </c>
      <c r="E5124" s="91">
        <v>7</v>
      </c>
    </row>
    <row r="5125" spans="1:5" x14ac:dyDescent="0.2">
      <c r="A5125" s="89">
        <v>1622</v>
      </c>
      <c r="B5125" s="89" t="s">
        <v>270</v>
      </c>
      <c r="C5125" s="89">
        <v>2019</v>
      </c>
      <c r="D5125" s="89">
        <v>12</v>
      </c>
      <c r="E5125" s="91">
        <v>9</v>
      </c>
    </row>
    <row r="5126" spans="1:5" x14ac:dyDescent="0.2">
      <c r="A5126" s="89">
        <v>1622</v>
      </c>
      <c r="B5126" s="89" t="s">
        <v>270</v>
      </c>
      <c r="C5126" s="89">
        <v>2020</v>
      </c>
      <c r="D5126" s="89">
        <v>1</v>
      </c>
      <c r="E5126" s="91">
        <v>3</v>
      </c>
    </row>
    <row r="5127" spans="1:5" x14ac:dyDescent="0.2">
      <c r="A5127" s="89">
        <v>1622</v>
      </c>
      <c r="B5127" s="89" t="s">
        <v>270</v>
      </c>
      <c r="C5127" s="89">
        <v>2020</v>
      </c>
      <c r="D5127" s="89">
        <v>3</v>
      </c>
      <c r="E5127" s="91">
        <v>1</v>
      </c>
    </row>
    <row r="5128" spans="1:5" x14ac:dyDescent="0.2">
      <c r="A5128" s="89">
        <v>1622</v>
      </c>
      <c r="B5128" s="89" t="s">
        <v>270</v>
      </c>
      <c r="C5128" s="89">
        <v>2020</v>
      </c>
      <c r="D5128" s="89">
        <v>4</v>
      </c>
      <c r="E5128" s="91">
        <v>6</v>
      </c>
    </row>
    <row r="5129" spans="1:5" x14ac:dyDescent="0.2">
      <c r="A5129" s="89">
        <v>1622</v>
      </c>
      <c r="B5129" s="89" t="s">
        <v>270</v>
      </c>
      <c r="C5129" s="89">
        <v>2020</v>
      </c>
      <c r="D5129" s="89">
        <v>5</v>
      </c>
      <c r="E5129" s="91">
        <v>1</v>
      </c>
    </row>
    <row r="5130" spans="1:5" x14ac:dyDescent="0.2">
      <c r="A5130" s="89">
        <v>1623</v>
      </c>
      <c r="B5130" s="89" t="s">
        <v>274</v>
      </c>
      <c r="C5130" s="89">
        <v>2019</v>
      </c>
      <c r="D5130" s="89">
        <v>3</v>
      </c>
      <c r="E5130" s="91">
        <v>531232</v>
      </c>
    </row>
    <row r="5131" spans="1:5" x14ac:dyDescent="0.2">
      <c r="A5131" s="89">
        <v>1623</v>
      </c>
      <c r="B5131" s="89" t="s">
        <v>274</v>
      </c>
      <c r="C5131" s="89">
        <v>2019</v>
      </c>
      <c r="D5131" s="89">
        <v>4</v>
      </c>
      <c r="E5131" s="91">
        <v>541312</v>
      </c>
    </row>
    <row r="5132" spans="1:5" x14ac:dyDescent="0.2">
      <c r="A5132" s="89">
        <v>1623</v>
      </c>
      <c r="B5132" s="89" t="s">
        <v>274</v>
      </c>
      <c r="C5132" s="89">
        <v>2019</v>
      </c>
      <c r="D5132" s="89">
        <v>5</v>
      </c>
      <c r="E5132" s="91">
        <v>489780</v>
      </c>
    </row>
    <row r="5133" spans="1:5" x14ac:dyDescent="0.2">
      <c r="A5133" s="89">
        <v>1623</v>
      </c>
      <c r="B5133" s="89" t="s">
        <v>274</v>
      </c>
      <c r="C5133" s="89">
        <v>2019</v>
      </c>
      <c r="D5133" s="89">
        <v>6</v>
      </c>
      <c r="E5133" s="91">
        <v>578859</v>
      </c>
    </row>
    <row r="5134" spans="1:5" x14ac:dyDescent="0.2">
      <c r="A5134" s="89">
        <v>1623</v>
      </c>
      <c r="B5134" s="89" t="s">
        <v>274</v>
      </c>
      <c r="C5134" s="89">
        <v>2019</v>
      </c>
      <c r="D5134" s="89">
        <v>7</v>
      </c>
      <c r="E5134" s="91">
        <v>378770</v>
      </c>
    </row>
    <row r="5135" spans="1:5" x14ac:dyDescent="0.2">
      <c r="A5135" s="89">
        <v>1623</v>
      </c>
      <c r="B5135" s="89" t="s">
        <v>274</v>
      </c>
      <c r="C5135" s="89">
        <v>2019</v>
      </c>
      <c r="D5135" s="89">
        <v>8</v>
      </c>
      <c r="E5135" s="91">
        <v>315535</v>
      </c>
    </row>
    <row r="5136" spans="1:5" x14ac:dyDescent="0.2">
      <c r="A5136" s="89">
        <v>1623</v>
      </c>
      <c r="B5136" s="89" t="s">
        <v>274</v>
      </c>
      <c r="C5136" s="89">
        <v>2019</v>
      </c>
      <c r="D5136" s="89">
        <v>9</v>
      </c>
      <c r="E5136" s="91">
        <v>362545</v>
      </c>
    </row>
    <row r="5137" spans="1:5" x14ac:dyDescent="0.2">
      <c r="A5137" s="89">
        <v>1623</v>
      </c>
      <c r="B5137" s="89" t="s">
        <v>274</v>
      </c>
      <c r="C5137" s="89">
        <v>2019</v>
      </c>
      <c r="D5137" s="89">
        <v>10</v>
      </c>
      <c r="E5137" s="91">
        <v>348730</v>
      </c>
    </row>
    <row r="5138" spans="1:5" x14ac:dyDescent="0.2">
      <c r="A5138" s="89">
        <v>1623</v>
      </c>
      <c r="B5138" s="89" t="s">
        <v>274</v>
      </c>
      <c r="C5138" s="89">
        <v>2019</v>
      </c>
      <c r="D5138" s="89">
        <v>11</v>
      </c>
      <c r="E5138" s="91">
        <v>387029</v>
      </c>
    </row>
    <row r="5139" spans="1:5" x14ac:dyDescent="0.2">
      <c r="A5139" s="89">
        <v>1623</v>
      </c>
      <c r="B5139" s="89" t="s">
        <v>274</v>
      </c>
      <c r="C5139" s="89">
        <v>2019</v>
      </c>
      <c r="D5139" s="89">
        <v>12</v>
      </c>
      <c r="E5139" s="91">
        <v>369338</v>
      </c>
    </row>
    <row r="5140" spans="1:5" x14ac:dyDescent="0.2">
      <c r="A5140" s="89">
        <v>1623</v>
      </c>
      <c r="B5140" s="89" t="s">
        <v>274</v>
      </c>
      <c r="C5140" s="89">
        <v>2020</v>
      </c>
      <c r="D5140" s="89">
        <v>1</v>
      </c>
      <c r="E5140" s="91">
        <v>399169</v>
      </c>
    </row>
    <row r="5141" spans="1:5" x14ac:dyDescent="0.2">
      <c r="A5141" s="89">
        <v>1623</v>
      </c>
      <c r="B5141" s="89" t="s">
        <v>274</v>
      </c>
      <c r="C5141" s="89">
        <v>2020</v>
      </c>
      <c r="D5141" s="89">
        <v>2</v>
      </c>
      <c r="E5141" s="91">
        <v>526090</v>
      </c>
    </row>
    <row r="5142" spans="1:5" x14ac:dyDescent="0.2">
      <c r="A5142" s="89">
        <v>1623</v>
      </c>
      <c r="B5142" s="89" t="s">
        <v>274</v>
      </c>
      <c r="C5142" s="89">
        <v>2020</v>
      </c>
      <c r="D5142" s="89">
        <v>3</v>
      </c>
      <c r="E5142" s="91">
        <v>78984</v>
      </c>
    </row>
    <row r="5143" spans="1:5" x14ac:dyDescent="0.2">
      <c r="A5143" s="89">
        <v>1623</v>
      </c>
      <c r="B5143" s="89" t="s">
        <v>274</v>
      </c>
      <c r="C5143" s="89">
        <v>2020</v>
      </c>
      <c r="D5143" s="89">
        <v>4</v>
      </c>
      <c r="E5143" s="91">
        <v>95900</v>
      </c>
    </row>
    <row r="5144" spans="1:5" x14ac:dyDescent="0.2">
      <c r="A5144" s="89">
        <v>1623</v>
      </c>
      <c r="B5144" s="89" t="s">
        <v>274</v>
      </c>
      <c r="C5144" s="89">
        <v>2020</v>
      </c>
      <c r="D5144" s="89">
        <v>5</v>
      </c>
      <c r="E5144" s="91">
        <v>82230</v>
      </c>
    </row>
    <row r="5145" spans="1:5" x14ac:dyDescent="0.2">
      <c r="A5145" s="89">
        <v>1623</v>
      </c>
      <c r="B5145" s="89" t="s">
        <v>274</v>
      </c>
      <c r="C5145" s="89">
        <v>2020</v>
      </c>
      <c r="D5145" s="89">
        <v>6</v>
      </c>
      <c r="E5145" s="91">
        <v>4920</v>
      </c>
    </row>
    <row r="5146" spans="1:5" x14ac:dyDescent="0.2">
      <c r="A5146" s="89">
        <v>1624</v>
      </c>
      <c r="B5146" s="89" t="s">
        <v>759</v>
      </c>
      <c r="C5146" s="89">
        <v>2019</v>
      </c>
      <c r="D5146" s="89">
        <v>3</v>
      </c>
      <c r="E5146" s="91">
        <v>541564</v>
      </c>
    </row>
    <row r="5147" spans="1:5" x14ac:dyDescent="0.2">
      <c r="A5147" s="89">
        <v>1624</v>
      </c>
      <c r="B5147" s="89" t="s">
        <v>759</v>
      </c>
      <c r="C5147" s="89">
        <v>2019</v>
      </c>
      <c r="D5147" s="89">
        <v>4</v>
      </c>
      <c r="E5147" s="91">
        <v>699119</v>
      </c>
    </row>
    <row r="5148" spans="1:5" x14ac:dyDescent="0.2">
      <c r="A5148" s="89">
        <v>1624</v>
      </c>
      <c r="B5148" s="89" t="s">
        <v>759</v>
      </c>
      <c r="C5148" s="89">
        <v>2019</v>
      </c>
      <c r="D5148" s="89">
        <v>5</v>
      </c>
      <c r="E5148" s="91">
        <v>646404</v>
      </c>
    </row>
    <row r="5149" spans="1:5" x14ac:dyDescent="0.2">
      <c r="A5149" s="89">
        <v>1624</v>
      </c>
      <c r="B5149" s="89" t="s">
        <v>759</v>
      </c>
      <c r="C5149" s="89">
        <v>2019</v>
      </c>
      <c r="D5149" s="89">
        <v>6</v>
      </c>
      <c r="E5149" s="91">
        <v>495638</v>
      </c>
    </row>
    <row r="5150" spans="1:5" x14ac:dyDescent="0.2">
      <c r="A5150" s="89">
        <v>1624</v>
      </c>
      <c r="B5150" s="89" t="s">
        <v>759</v>
      </c>
      <c r="C5150" s="89">
        <v>2019</v>
      </c>
      <c r="D5150" s="89">
        <v>7</v>
      </c>
      <c r="E5150" s="91">
        <v>545074</v>
      </c>
    </row>
    <row r="5151" spans="1:5" x14ac:dyDescent="0.2">
      <c r="A5151" s="89">
        <v>1624</v>
      </c>
      <c r="B5151" s="89" t="s">
        <v>759</v>
      </c>
      <c r="C5151" s="89">
        <v>2019</v>
      </c>
      <c r="D5151" s="89">
        <v>8</v>
      </c>
      <c r="E5151" s="91">
        <v>520560</v>
      </c>
    </row>
    <row r="5152" spans="1:5" x14ac:dyDescent="0.2">
      <c r="A5152" s="89">
        <v>1624</v>
      </c>
      <c r="B5152" s="89" t="s">
        <v>759</v>
      </c>
      <c r="C5152" s="89">
        <v>2019</v>
      </c>
      <c r="D5152" s="89">
        <v>9</v>
      </c>
      <c r="E5152" s="91">
        <v>577368</v>
      </c>
    </row>
    <row r="5153" spans="1:5" x14ac:dyDescent="0.2">
      <c r="A5153" s="89">
        <v>1624</v>
      </c>
      <c r="B5153" s="89" t="s">
        <v>759</v>
      </c>
      <c r="C5153" s="89">
        <v>2019</v>
      </c>
      <c r="D5153" s="89">
        <v>10</v>
      </c>
      <c r="E5153" s="91">
        <v>263715</v>
      </c>
    </row>
    <row r="5154" spans="1:5" x14ac:dyDescent="0.2">
      <c r="A5154" s="89">
        <v>1624</v>
      </c>
      <c r="B5154" s="89" t="s">
        <v>759</v>
      </c>
      <c r="C5154" s="89">
        <v>2019</v>
      </c>
      <c r="D5154" s="89">
        <v>11</v>
      </c>
      <c r="E5154" s="91">
        <v>321</v>
      </c>
    </row>
    <row r="5155" spans="1:5" x14ac:dyDescent="0.2">
      <c r="A5155" s="89">
        <v>1624</v>
      </c>
      <c r="B5155" s="89" t="s">
        <v>759</v>
      </c>
      <c r="C5155" s="89">
        <v>2019</v>
      </c>
      <c r="D5155" s="89">
        <v>12</v>
      </c>
      <c r="E5155" s="91">
        <v>28</v>
      </c>
    </row>
    <row r="5156" spans="1:5" x14ac:dyDescent="0.2">
      <c r="A5156" s="89">
        <v>1624</v>
      </c>
      <c r="B5156" s="89" t="s">
        <v>759</v>
      </c>
      <c r="C5156" s="89">
        <v>2020</v>
      </c>
      <c r="D5156" s="89">
        <v>1</v>
      </c>
      <c r="E5156" s="91">
        <v>14</v>
      </c>
    </row>
    <row r="5157" spans="1:5" x14ac:dyDescent="0.2">
      <c r="A5157" s="89">
        <v>1624</v>
      </c>
      <c r="B5157" s="89" t="s">
        <v>759</v>
      </c>
      <c r="C5157" s="89">
        <v>2020</v>
      </c>
      <c r="D5157" s="89">
        <v>2</v>
      </c>
      <c r="E5157" s="91">
        <v>8</v>
      </c>
    </row>
    <row r="5158" spans="1:5" x14ac:dyDescent="0.2">
      <c r="A5158" s="89">
        <v>1624</v>
      </c>
      <c r="B5158" s="89" t="s">
        <v>759</v>
      </c>
      <c r="C5158" s="89">
        <v>2020</v>
      </c>
      <c r="D5158" s="89">
        <v>3</v>
      </c>
      <c r="E5158" s="91">
        <v>13</v>
      </c>
    </row>
    <row r="5159" spans="1:5" x14ac:dyDescent="0.2">
      <c r="A5159" s="89">
        <v>1624</v>
      </c>
      <c r="B5159" s="89" t="s">
        <v>759</v>
      </c>
      <c r="C5159" s="89">
        <v>2020</v>
      </c>
      <c r="D5159" s="89">
        <v>4</v>
      </c>
      <c r="E5159" s="91">
        <v>3</v>
      </c>
    </row>
    <row r="5160" spans="1:5" x14ac:dyDescent="0.2">
      <c r="A5160" s="89">
        <v>1624</v>
      </c>
      <c r="B5160" s="89" t="s">
        <v>759</v>
      </c>
      <c r="C5160" s="89">
        <v>2020</v>
      </c>
      <c r="D5160" s="89">
        <v>5</v>
      </c>
      <c r="E5160" s="91">
        <v>6</v>
      </c>
    </row>
    <row r="5161" spans="1:5" x14ac:dyDescent="0.2">
      <c r="A5161" s="89">
        <v>1625</v>
      </c>
      <c r="B5161" s="89" t="s">
        <v>760</v>
      </c>
      <c r="C5161" s="89">
        <v>2019</v>
      </c>
      <c r="D5161" s="89">
        <v>3</v>
      </c>
      <c r="E5161" s="91">
        <v>891005</v>
      </c>
    </row>
    <row r="5162" spans="1:5" x14ac:dyDescent="0.2">
      <c r="A5162" s="89">
        <v>1625</v>
      </c>
      <c r="B5162" s="89" t="s">
        <v>760</v>
      </c>
      <c r="C5162" s="89">
        <v>2019</v>
      </c>
      <c r="D5162" s="89">
        <v>4</v>
      </c>
      <c r="E5162" s="91">
        <v>734333</v>
      </c>
    </row>
    <row r="5163" spans="1:5" x14ac:dyDescent="0.2">
      <c r="A5163" s="89">
        <v>1625</v>
      </c>
      <c r="B5163" s="89" t="s">
        <v>760</v>
      </c>
      <c r="C5163" s="89">
        <v>2019</v>
      </c>
      <c r="D5163" s="89">
        <v>5</v>
      </c>
      <c r="E5163" s="91">
        <v>834784</v>
      </c>
    </row>
    <row r="5164" spans="1:5" x14ac:dyDescent="0.2">
      <c r="A5164" s="89">
        <v>1625</v>
      </c>
      <c r="B5164" s="89" t="s">
        <v>760</v>
      </c>
      <c r="C5164" s="89">
        <v>2019</v>
      </c>
      <c r="D5164" s="89">
        <v>6</v>
      </c>
      <c r="E5164" s="91">
        <v>766078</v>
      </c>
    </row>
    <row r="5165" spans="1:5" x14ac:dyDescent="0.2">
      <c r="A5165" s="89">
        <v>1625</v>
      </c>
      <c r="B5165" s="89" t="s">
        <v>760</v>
      </c>
      <c r="C5165" s="89">
        <v>2019</v>
      </c>
      <c r="D5165" s="89">
        <v>7</v>
      </c>
      <c r="E5165" s="91">
        <v>810004</v>
      </c>
    </row>
    <row r="5166" spans="1:5" x14ac:dyDescent="0.2">
      <c r="A5166" s="89">
        <v>1625</v>
      </c>
      <c r="B5166" s="89" t="s">
        <v>760</v>
      </c>
      <c r="C5166" s="89">
        <v>2019</v>
      </c>
      <c r="D5166" s="89">
        <v>8</v>
      </c>
      <c r="E5166" s="91">
        <v>952592</v>
      </c>
    </row>
    <row r="5167" spans="1:5" x14ac:dyDescent="0.2">
      <c r="A5167" s="89">
        <v>1625</v>
      </c>
      <c r="B5167" s="89" t="s">
        <v>760</v>
      </c>
      <c r="C5167" s="89">
        <v>2019</v>
      </c>
      <c r="D5167" s="89">
        <v>9</v>
      </c>
      <c r="E5167" s="91">
        <v>411221</v>
      </c>
    </row>
    <row r="5168" spans="1:5" x14ac:dyDescent="0.2">
      <c r="A5168" s="89">
        <v>1625</v>
      </c>
      <c r="B5168" s="89" t="s">
        <v>760</v>
      </c>
      <c r="C5168" s="89">
        <v>2019</v>
      </c>
      <c r="D5168" s="89">
        <v>10</v>
      </c>
      <c r="E5168" s="91">
        <v>6465</v>
      </c>
    </row>
    <row r="5169" spans="1:5" x14ac:dyDescent="0.2">
      <c r="A5169" s="89">
        <v>1625</v>
      </c>
      <c r="B5169" s="89" t="s">
        <v>760</v>
      </c>
      <c r="C5169" s="89">
        <v>2019</v>
      </c>
      <c r="D5169" s="89">
        <v>11</v>
      </c>
      <c r="E5169" s="91">
        <v>6602</v>
      </c>
    </row>
    <row r="5170" spans="1:5" x14ac:dyDescent="0.2">
      <c r="A5170" s="89">
        <v>1625</v>
      </c>
      <c r="B5170" s="89" t="s">
        <v>760</v>
      </c>
      <c r="C5170" s="89">
        <v>2019</v>
      </c>
      <c r="D5170" s="89">
        <v>12</v>
      </c>
      <c r="E5170" s="91">
        <v>2634</v>
      </c>
    </row>
    <row r="5171" spans="1:5" x14ac:dyDescent="0.2">
      <c r="A5171" s="89">
        <v>1625</v>
      </c>
      <c r="B5171" s="89" t="s">
        <v>760</v>
      </c>
      <c r="C5171" s="89">
        <v>2020</v>
      </c>
      <c r="D5171" s="89">
        <v>1</v>
      </c>
      <c r="E5171" s="91">
        <v>919</v>
      </c>
    </row>
    <row r="5172" spans="1:5" x14ac:dyDescent="0.2">
      <c r="A5172" s="89">
        <v>1625</v>
      </c>
      <c r="B5172" s="89" t="s">
        <v>760</v>
      </c>
      <c r="C5172" s="89">
        <v>2020</v>
      </c>
      <c r="D5172" s="89">
        <v>2</v>
      </c>
      <c r="E5172" s="91">
        <v>600</v>
      </c>
    </row>
    <row r="5173" spans="1:5" x14ac:dyDescent="0.2">
      <c r="A5173" s="89">
        <v>1625</v>
      </c>
      <c r="B5173" s="89" t="s">
        <v>760</v>
      </c>
      <c r="C5173" s="89">
        <v>2020</v>
      </c>
      <c r="D5173" s="89">
        <v>3</v>
      </c>
      <c r="E5173" s="91">
        <v>292</v>
      </c>
    </row>
    <row r="5174" spans="1:5" x14ac:dyDescent="0.2">
      <c r="A5174" s="89">
        <v>1625</v>
      </c>
      <c r="B5174" s="89" t="s">
        <v>760</v>
      </c>
      <c r="C5174" s="89">
        <v>2020</v>
      </c>
      <c r="D5174" s="89">
        <v>5</v>
      </c>
      <c r="E5174" s="91">
        <v>2</v>
      </c>
    </row>
    <row r="5175" spans="1:5" x14ac:dyDescent="0.2">
      <c r="A5175" s="89">
        <v>1626</v>
      </c>
      <c r="B5175" s="89" t="s">
        <v>425</v>
      </c>
      <c r="C5175" s="89">
        <v>2019</v>
      </c>
      <c r="D5175" s="89">
        <v>3</v>
      </c>
      <c r="E5175" s="91">
        <v>2429048</v>
      </c>
    </row>
    <row r="5176" spans="1:5" x14ac:dyDescent="0.2">
      <c r="A5176" s="89">
        <v>1626</v>
      </c>
      <c r="B5176" s="89" t="s">
        <v>425</v>
      </c>
      <c r="C5176" s="89">
        <v>2019</v>
      </c>
      <c r="D5176" s="89">
        <v>4</v>
      </c>
      <c r="E5176" s="91">
        <v>2480798</v>
      </c>
    </row>
    <row r="5177" spans="1:5" x14ac:dyDescent="0.2">
      <c r="A5177" s="89">
        <v>1626</v>
      </c>
      <c r="B5177" s="89" t="s">
        <v>425</v>
      </c>
      <c r="C5177" s="89">
        <v>2019</v>
      </c>
      <c r="D5177" s="89">
        <v>5</v>
      </c>
      <c r="E5177" s="91">
        <v>2469381</v>
      </c>
    </row>
    <row r="5178" spans="1:5" x14ac:dyDescent="0.2">
      <c r="A5178" s="89">
        <v>1626</v>
      </c>
      <c r="B5178" s="89" t="s">
        <v>425</v>
      </c>
      <c r="C5178" s="89">
        <v>2019</v>
      </c>
      <c r="D5178" s="89">
        <v>6</v>
      </c>
      <c r="E5178" s="91">
        <v>2311390</v>
      </c>
    </row>
    <row r="5179" spans="1:5" x14ac:dyDescent="0.2">
      <c r="A5179" s="89">
        <v>1626</v>
      </c>
      <c r="B5179" s="89" t="s">
        <v>425</v>
      </c>
      <c r="C5179" s="89">
        <v>2019</v>
      </c>
      <c r="D5179" s="89">
        <v>7</v>
      </c>
      <c r="E5179" s="91">
        <v>2315070</v>
      </c>
    </row>
    <row r="5180" spans="1:5" x14ac:dyDescent="0.2">
      <c r="A5180" s="89">
        <v>1626</v>
      </c>
      <c r="B5180" s="89" t="s">
        <v>425</v>
      </c>
      <c r="C5180" s="89">
        <v>2019</v>
      </c>
      <c r="D5180" s="89">
        <v>8</v>
      </c>
      <c r="E5180" s="91">
        <v>2184065</v>
      </c>
    </row>
    <row r="5181" spans="1:5" x14ac:dyDescent="0.2">
      <c r="A5181" s="89">
        <v>1626</v>
      </c>
      <c r="B5181" s="89" t="s">
        <v>425</v>
      </c>
      <c r="C5181" s="89">
        <v>2019</v>
      </c>
      <c r="D5181" s="89">
        <v>9</v>
      </c>
      <c r="E5181" s="91">
        <v>2413169</v>
      </c>
    </row>
    <row r="5182" spans="1:5" x14ac:dyDescent="0.2">
      <c r="A5182" s="89">
        <v>1626</v>
      </c>
      <c r="B5182" s="89" t="s">
        <v>425</v>
      </c>
      <c r="C5182" s="89">
        <v>2019</v>
      </c>
      <c r="D5182" s="89">
        <v>10</v>
      </c>
      <c r="E5182" s="91">
        <v>2205035</v>
      </c>
    </row>
    <row r="5183" spans="1:5" x14ac:dyDescent="0.2">
      <c r="A5183" s="89">
        <v>1626</v>
      </c>
      <c r="B5183" s="89" t="s">
        <v>425</v>
      </c>
      <c r="C5183" s="89">
        <v>2019</v>
      </c>
      <c r="D5183" s="89">
        <v>11</v>
      </c>
      <c r="E5183" s="91">
        <v>1865608</v>
      </c>
    </row>
    <row r="5184" spans="1:5" x14ac:dyDescent="0.2">
      <c r="A5184" s="89">
        <v>1626</v>
      </c>
      <c r="B5184" s="89" t="s">
        <v>425</v>
      </c>
      <c r="C5184" s="89">
        <v>2019</v>
      </c>
      <c r="D5184" s="89">
        <v>12</v>
      </c>
      <c r="E5184" s="91">
        <v>821995</v>
      </c>
    </row>
    <row r="5185" spans="1:5" x14ac:dyDescent="0.2">
      <c r="A5185" s="89">
        <v>1626</v>
      </c>
      <c r="B5185" s="89" t="s">
        <v>425</v>
      </c>
      <c r="C5185" s="89">
        <v>2020</v>
      </c>
      <c r="D5185" s="89">
        <v>1</v>
      </c>
      <c r="E5185" s="91">
        <v>582023</v>
      </c>
    </row>
    <row r="5186" spans="1:5" x14ac:dyDescent="0.2">
      <c r="A5186" s="89">
        <v>1626</v>
      </c>
      <c r="B5186" s="89" t="s">
        <v>425</v>
      </c>
      <c r="C5186" s="89">
        <v>2020</v>
      </c>
      <c r="D5186" s="89">
        <v>2</v>
      </c>
      <c r="E5186" s="91">
        <v>617229</v>
      </c>
    </row>
    <row r="5187" spans="1:5" x14ac:dyDescent="0.2">
      <c r="A5187" s="89">
        <v>1626</v>
      </c>
      <c r="B5187" s="89" t="s">
        <v>425</v>
      </c>
      <c r="C5187" s="89">
        <v>2020</v>
      </c>
      <c r="D5187" s="89">
        <v>3</v>
      </c>
      <c r="E5187" s="91">
        <v>574391</v>
      </c>
    </row>
    <row r="5188" spans="1:5" x14ac:dyDescent="0.2">
      <c r="A5188" s="89">
        <v>1626</v>
      </c>
      <c r="B5188" s="89" t="s">
        <v>425</v>
      </c>
      <c r="C5188" s="89">
        <v>2020</v>
      </c>
      <c r="D5188" s="89">
        <v>4</v>
      </c>
      <c r="E5188" s="91">
        <v>790376</v>
      </c>
    </row>
    <row r="5189" spans="1:5" x14ac:dyDescent="0.2">
      <c r="A5189" s="89">
        <v>1626</v>
      </c>
      <c r="B5189" s="89" t="s">
        <v>425</v>
      </c>
      <c r="C5189" s="89">
        <v>2020</v>
      </c>
      <c r="D5189" s="89">
        <v>5</v>
      </c>
      <c r="E5189" s="91">
        <v>946455</v>
      </c>
    </row>
    <row r="5190" spans="1:5" x14ac:dyDescent="0.2">
      <c r="A5190" s="89">
        <v>1626</v>
      </c>
      <c r="B5190" s="89" t="s">
        <v>425</v>
      </c>
      <c r="C5190" s="89">
        <v>2020</v>
      </c>
      <c r="D5190" s="89">
        <v>6</v>
      </c>
      <c r="E5190" s="91">
        <v>64057</v>
      </c>
    </row>
    <row r="5191" spans="1:5" x14ac:dyDescent="0.2">
      <c r="A5191" s="89">
        <v>1627</v>
      </c>
      <c r="B5191" s="89" t="s">
        <v>624</v>
      </c>
      <c r="C5191" s="89">
        <v>2019</v>
      </c>
      <c r="D5191" s="89">
        <v>3</v>
      </c>
      <c r="E5191" s="91">
        <v>199103</v>
      </c>
    </row>
    <row r="5192" spans="1:5" x14ac:dyDescent="0.2">
      <c r="A5192" s="89">
        <v>1627</v>
      </c>
      <c r="B5192" s="89" t="s">
        <v>624</v>
      </c>
      <c r="C5192" s="89">
        <v>2019</v>
      </c>
      <c r="D5192" s="89">
        <v>4</v>
      </c>
      <c r="E5192" s="91">
        <v>203019</v>
      </c>
    </row>
    <row r="5193" spans="1:5" x14ac:dyDescent="0.2">
      <c r="A5193" s="89">
        <v>1627</v>
      </c>
      <c r="B5193" s="89" t="s">
        <v>624</v>
      </c>
      <c r="C5193" s="89">
        <v>2019</v>
      </c>
      <c r="D5193" s="89">
        <v>5</v>
      </c>
      <c r="E5193" s="91">
        <v>228693</v>
      </c>
    </row>
    <row r="5194" spans="1:5" x14ac:dyDescent="0.2">
      <c r="A5194" s="89">
        <v>1627</v>
      </c>
      <c r="B5194" s="89" t="s">
        <v>624</v>
      </c>
      <c r="C5194" s="89">
        <v>2019</v>
      </c>
      <c r="D5194" s="89">
        <v>6</v>
      </c>
      <c r="E5194" s="91">
        <v>190236</v>
      </c>
    </row>
    <row r="5195" spans="1:5" x14ac:dyDescent="0.2">
      <c r="A5195" s="89">
        <v>1627</v>
      </c>
      <c r="B5195" s="89" t="s">
        <v>624</v>
      </c>
      <c r="C5195" s="89">
        <v>2019</v>
      </c>
      <c r="D5195" s="89">
        <v>7</v>
      </c>
      <c r="E5195" s="91">
        <v>205648</v>
      </c>
    </row>
    <row r="5196" spans="1:5" x14ac:dyDescent="0.2">
      <c r="A5196" s="89">
        <v>1627</v>
      </c>
      <c r="B5196" s="89" t="s">
        <v>624</v>
      </c>
      <c r="C5196" s="89">
        <v>2019</v>
      </c>
      <c r="D5196" s="89">
        <v>8</v>
      </c>
      <c r="E5196" s="91">
        <v>134239</v>
      </c>
    </row>
    <row r="5197" spans="1:5" x14ac:dyDescent="0.2">
      <c r="A5197" s="89">
        <v>1627</v>
      </c>
      <c r="B5197" s="89" t="s">
        <v>624</v>
      </c>
      <c r="C5197" s="89">
        <v>2019</v>
      </c>
      <c r="D5197" s="89">
        <v>9</v>
      </c>
      <c r="E5197" s="91">
        <v>137290</v>
      </c>
    </row>
    <row r="5198" spans="1:5" x14ac:dyDescent="0.2">
      <c r="A5198" s="89">
        <v>1627</v>
      </c>
      <c r="B5198" s="89" t="s">
        <v>624</v>
      </c>
      <c r="C5198" s="89">
        <v>2019</v>
      </c>
      <c r="D5198" s="89">
        <v>10</v>
      </c>
      <c r="E5198" s="91">
        <v>146905</v>
      </c>
    </row>
    <row r="5199" spans="1:5" x14ac:dyDescent="0.2">
      <c r="A5199" s="89">
        <v>1627</v>
      </c>
      <c r="B5199" s="89" t="s">
        <v>624</v>
      </c>
      <c r="C5199" s="89">
        <v>2019</v>
      </c>
      <c r="D5199" s="89">
        <v>11</v>
      </c>
      <c r="E5199" s="91">
        <v>161469</v>
      </c>
    </row>
    <row r="5200" spans="1:5" x14ac:dyDescent="0.2">
      <c r="A5200" s="89">
        <v>1627</v>
      </c>
      <c r="B5200" s="89" t="s">
        <v>624</v>
      </c>
      <c r="C5200" s="89">
        <v>2019</v>
      </c>
      <c r="D5200" s="89">
        <v>12</v>
      </c>
      <c r="E5200" s="91">
        <v>118491</v>
      </c>
    </row>
    <row r="5201" spans="1:5" x14ac:dyDescent="0.2">
      <c r="A5201" s="89">
        <v>1627</v>
      </c>
      <c r="B5201" s="89" t="s">
        <v>624</v>
      </c>
      <c r="C5201" s="89">
        <v>2020</v>
      </c>
      <c r="D5201" s="89">
        <v>1</v>
      </c>
      <c r="E5201" s="91">
        <v>140992</v>
      </c>
    </row>
    <row r="5202" spans="1:5" x14ac:dyDescent="0.2">
      <c r="A5202" s="89">
        <v>1627</v>
      </c>
      <c r="B5202" s="89" t="s">
        <v>624</v>
      </c>
      <c r="C5202" s="89">
        <v>2020</v>
      </c>
      <c r="D5202" s="89">
        <v>2</v>
      </c>
      <c r="E5202" s="91">
        <v>134401</v>
      </c>
    </row>
    <row r="5203" spans="1:5" x14ac:dyDescent="0.2">
      <c r="A5203" s="89">
        <v>1627</v>
      </c>
      <c r="B5203" s="89" t="s">
        <v>624</v>
      </c>
      <c r="C5203" s="89">
        <v>2020</v>
      </c>
      <c r="D5203" s="89">
        <v>3</v>
      </c>
      <c r="E5203" s="91">
        <v>157671</v>
      </c>
    </row>
    <row r="5204" spans="1:5" x14ac:dyDescent="0.2">
      <c r="A5204" s="89">
        <v>1627</v>
      </c>
      <c r="B5204" s="89" t="s">
        <v>624</v>
      </c>
      <c r="C5204" s="89">
        <v>2020</v>
      </c>
      <c r="D5204" s="89">
        <v>4</v>
      </c>
      <c r="E5204" s="91">
        <v>200458</v>
      </c>
    </row>
    <row r="5205" spans="1:5" x14ac:dyDescent="0.2">
      <c r="A5205" s="89">
        <v>1627</v>
      </c>
      <c r="B5205" s="89" t="s">
        <v>624</v>
      </c>
      <c r="C5205" s="89">
        <v>2020</v>
      </c>
      <c r="D5205" s="89">
        <v>5</v>
      </c>
      <c r="E5205" s="91">
        <v>220908</v>
      </c>
    </row>
    <row r="5206" spans="1:5" x14ac:dyDescent="0.2">
      <c r="A5206" s="89">
        <v>1627</v>
      </c>
      <c r="B5206" s="89" t="s">
        <v>624</v>
      </c>
      <c r="C5206" s="89">
        <v>2020</v>
      </c>
      <c r="D5206" s="89">
        <v>6</v>
      </c>
      <c r="E5206" s="91">
        <v>9953</v>
      </c>
    </row>
    <row r="5207" spans="1:5" x14ac:dyDescent="0.2">
      <c r="A5207" s="89">
        <v>1628</v>
      </c>
      <c r="B5207" s="89" t="s">
        <v>354</v>
      </c>
      <c r="C5207" s="89">
        <v>2019</v>
      </c>
      <c r="D5207" s="89">
        <v>3</v>
      </c>
      <c r="E5207" s="91">
        <v>1628920</v>
      </c>
    </row>
    <row r="5208" spans="1:5" x14ac:dyDescent="0.2">
      <c r="A5208" s="89">
        <v>1628</v>
      </c>
      <c r="B5208" s="89" t="s">
        <v>354</v>
      </c>
      <c r="C5208" s="89">
        <v>2019</v>
      </c>
      <c r="D5208" s="89">
        <v>4</v>
      </c>
      <c r="E5208" s="91">
        <v>1490595</v>
      </c>
    </row>
    <row r="5209" spans="1:5" x14ac:dyDescent="0.2">
      <c r="A5209" s="89">
        <v>1628</v>
      </c>
      <c r="B5209" s="89" t="s">
        <v>354</v>
      </c>
      <c r="C5209" s="89">
        <v>2019</v>
      </c>
      <c r="D5209" s="89">
        <v>5</v>
      </c>
      <c r="E5209" s="91">
        <v>1574662</v>
      </c>
    </row>
    <row r="5210" spans="1:5" x14ac:dyDescent="0.2">
      <c r="A5210" s="89">
        <v>1628</v>
      </c>
      <c r="B5210" s="89" t="s">
        <v>354</v>
      </c>
      <c r="C5210" s="89">
        <v>2019</v>
      </c>
      <c r="D5210" s="89">
        <v>6</v>
      </c>
      <c r="E5210" s="91">
        <v>1311630</v>
      </c>
    </row>
    <row r="5211" spans="1:5" x14ac:dyDescent="0.2">
      <c r="A5211" s="89">
        <v>1628</v>
      </c>
      <c r="B5211" s="89" t="s">
        <v>354</v>
      </c>
      <c r="C5211" s="89">
        <v>2019</v>
      </c>
      <c r="D5211" s="89">
        <v>7</v>
      </c>
      <c r="E5211" s="91">
        <v>1418644</v>
      </c>
    </row>
    <row r="5212" spans="1:5" x14ac:dyDescent="0.2">
      <c r="A5212" s="89">
        <v>1628</v>
      </c>
      <c r="B5212" s="89" t="s">
        <v>354</v>
      </c>
      <c r="C5212" s="89">
        <v>2019</v>
      </c>
      <c r="D5212" s="89">
        <v>8</v>
      </c>
      <c r="E5212" s="91">
        <v>1447196</v>
      </c>
    </row>
    <row r="5213" spans="1:5" x14ac:dyDescent="0.2">
      <c r="A5213" s="89">
        <v>1628</v>
      </c>
      <c r="B5213" s="89" t="s">
        <v>354</v>
      </c>
      <c r="C5213" s="89">
        <v>2019</v>
      </c>
      <c r="D5213" s="89">
        <v>9</v>
      </c>
      <c r="E5213" s="91">
        <v>1394975</v>
      </c>
    </row>
    <row r="5214" spans="1:5" x14ac:dyDescent="0.2">
      <c r="A5214" s="89">
        <v>1628</v>
      </c>
      <c r="B5214" s="89" t="s">
        <v>354</v>
      </c>
      <c r="C5214" s="89">
        <v>2019</v>
      </c>
      <c r="D5214" s="89">
        <v>10</v>
      </c>
      <c r="E5214" s="91">
        <v>1545685</v>
      </c>
    </row>
    <row r="5215" spans="1:5" x14ac:dyDescent="0.2">
      <c r="A5215" s="89">
        <v>1628</v>
      </c>
      <c r="B5215" s="89" t="s">
        <v>354</v>
      </c>
      <c r="C5215" s="89">
        <v>2019</v>
      </c>
      <c r="D5215" s="89">
        <v>11</v>
      </c>
      <c r="E5215" s="91">
        <v>1656728</v>
      </c>
    </row>
    <row r="5216" spans="1:5" x14ac:dyDescent="0.2">
      <c r="A5216" s="89">
        <v>1628</v>
      </c>
      <c r="B5216" s="89" t="s">
        <v>354</v>
      </c>
      <c r="C5216" s="89">
        <v>2019</v>
      </c>
      <c r="D5216" s="89">
        <v>12</v>
      </c>
      <c r="E5216" s="91">
        <v>1214476</v>
      </c>
    </row>
    <row r="5217" spans="1:5" x14ac:dyDescent="0.2">
      <c r="A5217" s="89">
        <v>1628</v>
      </c>
      <c r="B5217" s="89" t="s">
        <v>354</v>
      </c>
      <c r="C5217" s="89">
        <v>2020</v>
      </c>
      <c r="D5217" s="89">
        <v>1</v>
      </c>
      <c r="E5217" s="91">
        <v>1522538</v>
      </c>
    </row>
    <row r="5218" spans="1:5" x14ac:dyDescent="0.2">
      <c r="A5218" s="89">
        <v>1628</v>
      </c>
      <c r="B5218" s="89" t="s">
        <v>354</v>
      </c>
      <c r="C5218" s="89">
        <v>2020</v>
      </c>
      <c r="D5218" s="89">
        <v>2</v>
      </c>
      <c r="E5218" s="91">
        <v>1593494</v>
      </c>
    </row>
    <row r="5219" spans="1:5" x14ac:dyDescent="0.2">
      <c r="A5219" s="89">
        <v>1628</v>
      </c>
      <c r="B5219" s="89" t="s">
        <v>354</v>
      </c>
      <c r="C5219" s="89">
        <v>2020</v>
      </c>
      <c r="D5219" s="89">
        <v>3</v>
      </c>
      <c r="E5219" s="91">
        <v>1494105</v>
      </c>
    </row>
    <row r="5220" spans="1:5" x14ac:dyDescent="0.2">
      <c r="A5220" s="89">
        <v>1628</v>
      </c>
      <c r="B5220" s="89" t="s">
        <v>354</v>
      </c>
      <c r="C5220" s="89">
        <v>2020</v>
      </c>
      <c r="D5220" s="89">
        <v>4</v>
      </c>
      <c r="E5220" s="91">
        <v>723</v>
      </c>
    </row>
    <row r="5221" spans="1:5" x14ac:dyDescent="0.2">
      <c r="A5221" s="89">
        <v>1628</v>
      </c>
      <c r="B5221" s="89" t="s">
        <v>354</v>
      </c>
      <c r="C5221" s="89">
        <v>2020</v>
      </c>
      <c r="D5221" s="89">
        <v>5</v>
      </c>
      <c r="E5221" s="91">
        <v>64</v>
      </c>
    </row>
    <row r="5222" spans="1:5" x14ac:dyDescent="0.2">
      <c r="A5222" s="89">
        <v>1628</v>
      </c>
      <c r="B5222" s="89" t="s">
        <v>354</v>
      </c>
      <c r="C5222" s="89">
        <v>2020</v>
      </c>
      <c r="D5222" s="89">
        <v>6</v>
      </c>
      <c r="E5222" s="91">
        <v>1</v>
      </c>
    </row>
    <row r="5223" spans="1:5" x14ac:dyDescent="0.2">
      <c r="A5223" s="89">
        <v>1629</v>
      </c>
      <c r="B5223" s="89" t="s">
        <v>145</v>
      </c>
      <c r="C5223" s="89">
        <v>2019</v>
      </c>
      <c r="D5223" s="89">
        <v>3</v>
      </c>
      <c r="E5223" s="91">
        <v>200147</v>
      </c>
    </row>
    <row r="5224" spans="1:5" x14ac:dyDescent="0.2">
      <c r="A5224" s="89">
        <v>1629</v>
      </c>
      <c r="B5224" s="89" t="s">
        <v>145</v>
      </c>
      <c r="C5224" s="89">
        <v>2019</v>
      </c>
      <c r="D5224" s="89">
        <v>4</v>
      </c>
      <c r="E5224" s="91">
        <v>256046</v>
      </c>
    </row>
    <row r="5225" spans="1:5" x14ac:dyDescent="0.2">
      <c r="A5225" s="89">
        <v>1629</v>
      </c>
      <c r="B5225" s="89" t="s">
        <v>145</v>
      </c>
      <c r="C5225" s="89">
        <v>2019</v>
      </c>
      <c r="D5225" s="89">
        <v>5</v>
      </c>
      <c r="E5225" s="91">
        <v>346196</v>
      </c>
    </row>
    <row r="5226" spans="1:5" x14ac:dyDescent="0.2">
      <c r="A5226" s="89">
        <v>1629</v>
      </c>
      <c r="B5226" s="89" t="s">
        <v>145</v>
      </c>
      <c r="C5226" s="89">
        <v>2019</v>
      </c>
      <c r="D5226" s="89">
        <v>6</v>
      </c>
      <c r="E5226" s="91">
        <v>453939</v>
      </c>
    </row>
    <row r="5227" spans="1:5" x14ac:dyDescent="0.2">
      <c r="A5227" s="89">
        <v>1629</v>
      </c>
      <c r="B5227" s="89" t="s">
        <v>145</v>
      </c>
      <c r="C5227" s="89">
        <v>2019</v>
      </c>
      <c r="D5227" s="89">
        <v>7</v>
      </c>
      <c r="E5227" s="91">
        <v>475091</v>
      </c>
    </row>
    <row r="5228" spans="1:5" x14ac:dyDescent="0.2">
      <c r="A5228" s="89">
        <v>1629</v>
      </c>
      <c r="B5228" s="89" t="s">
        <v>145</v>
      </c>
      <c r="C5228" s="89">
        <v>2019</v>
      </c>
      <c r="D5228" s="89">
        <v>8</v>
      </c>
      <c r="E5228" s="91">
        <v>339449</v>
      </c>
    </row>
    <row r="5229" spans="1:5" x14ac:dyDescent="0.2">
      <c r="A5229" s="89">
        <v>1629</v>
      </c>
      <c r="B5229" s="89" t="s">
        <v>145</v>
      </c>
      <c r="C5229" s="89">
        <v>2019</v>
      </c>
      <c r="D5229" s="89">
        <v>9</v>
      </c>
      <c r="E5229" s="91">
        <v>222732</v>
      </c>
    </row>
    <row r="5230" spans="1:5" x14ac:dyDescent="0.2">
      <c r="A5230" s="89">
        <v>1629</v>
      </c>
      <c r="B5230" s="89" t="s">
        <v>145</v>
      </c>
      <c r="C5230" s="89">
        <v>2019</v>
      </c>
      <c r="D5230" s="89">
        <v>10</v>
      </c>
      <c r="E5230" s="91">
        <v>148477</v>
      </c>
    </row>
    <row r="5231" spans="1:5" x14ac:dyDescent="0.2">
      <c r="A5231" s="89">
        <v>1629</v>
      </c>
      <c r="B5231" s="89" t="s">
        <v>145</v>
      </c>
      <c r="C5231" s="89">
        <v>2019</v>
      </c>
      <c r="D5231" s="89">
        <v>11</v>
      </c>
      <c r="E5231" s="91">
        <v>106857</v>
      </c>
    </row>
    <row r="5232" spans="1:5" x14ac:dyDescent="0.2">
      <c r="A5232" s="89">
        <v>1629</v>
      </c>
      <c r="B5232" s="89" t="s">
        <v>145</v>
      </c>
      <c r="C5232" s="89">
        <v>2019</v>
      </c>
      <c r="D5232" s="89">
        <v>12</v>
      </c>
      <c r="E5232" s="91">
        <v>105960</v>
      </c>
    </row>
    <row r="5233" spans="1:5" x14ac:dyDescent="0.2">
      <c r="A5233" s="89">
        <v>1629</v>
      </c>
      <c r="B5233" s="89" t="s">
        <v>145</v>
      </c>
      <c r="C5233" s="89">
        <v>2020</v>
      </c>
      <c r="D5233" s="89">
        <v>1</v>
      </c>
      <c r="E5233" s="91">
        <v>188604</v>
      </c>
    </row>
    <row r="5234" spans="1:5" x14ac:dyDescent="0.2">
      <c r="A5234" s="89">
        <v>1629</v>
      </c>
      <c r="B5234" s="89" t="s">
        <v>145</v>
      </c>
      <c r="C5234" s="89">
        <v>2020</v>
      </c>
      <c r="D5234" s="89">
        <v>2</v>
      </c>
      <c r="E5234" s="91">
        <v>467960</v>
      </c>
    </row>
    <row r="5235" spans="1:5" x14ac:dyDescent="0.2">
      <c r="A5235" s="89">
        <v>1629</v>
      </c>
      <c r="B5235" s="89" t="s">
        <v>145</v>
      </c>
      <c r="C5235" s="89">
        <v>2020</v>
      </c>
      <c r="D5235" s="89">
        <v>3</v>
      </c>
      <c r="E5235" s="91">
        <v>506342</v>
      </c>
    </row>
    <row r="5236" spans="1:5" x14ac:dyDescent="0.2">
      <c r="A5236" s="89">
        <v>1629</v>
      </c>
      <c r="B5236" s="89" t="s">
        <v>145</v>
      </c>
      <c r="C5236" s="89">
        <v>2020</v>
      </c>
      <c r="D5236" s="89">
        <v>4</v>
      </c>
      <c r="E5236" s="91">
        <v>318073</v>
      </c>
    </row>
    <row r="5237" spans="1:5" x14ac:dyDescent="0.2">
      <c r="A5237" s="89">
        <v>1629</v>
      </c>
      <c r="B5237" s="89" t="s">
        <v>145</v>
      </c>
      <c r="C5237" s="89">
        <v>2020</v>
      </c>
      <c r="D5237" s="89">
        <v>5</v>
      </c>
      <c r="E5237" s="91">
        <v>317966</v>
      </c>
    </row>
    <row r="5238" spans="1:5" x14ac:dyDescent="0.2">
      <c r="A5238" s="89">
        <v>1629</v>
      </c>
      <c r="B5238" s="89" t="s">
        <v>145</v>
      </c>
      <c r="C5238" s="89">
        <v>2020</v>
      </c>
      <c r="D5238" s="89">
        <v>6</v>
      </c>
      <c r="E5238" s="91">
        <v>23868</v>
      </c>
    </row>
    <row r="5239" spans="1:5" x14ac:dyDescent="0.2">
      <c r="A5239" s="89">
        <v>1631</v>
      </c>
      <c r="B5239" s="89" t="s">
        <v>581</v>
      </c>
      <c r="C5239" s="89">
        <v>2019</v>
      </c>
      <c r="D5239" s="89">
        <v>3</v>
      </c>
      <c r="E5239" s="91">
        <v>7663460</v>
      </c>
    </row>
    <row r="5240" spans="1:5" x14ac:dyDescent="0.2">
      <c r="A5240" s="89">
        <v>1631</v>
      </c>
      <c r="B5240" s="89" t="s">
        <v>581</v>
      </c>
      <c r="C5240" s="89">
        <v>2019</v>
      </c>
      <c r="D5240" s="89">
        <v>4</v>
      </c>
      <c r="E5240" s="91">
        <v>8301856</v>
      </c>
    </row>
    <row r="5241" spans="1:5" x14ac:dyDescent="0.2">
      <c r="A5241" s="89">
        <v>1631</v>
      </c>
      <c r="B5241" s="89" t="s">
        <v>581</v>
      </c>
      <c r="C5241" s="89">
        <v>2019</v>
      </c>
      <c r="D5241" s="89">
        <v>5</v>
      </c>
      <c r="E5241" s="91">
        <v>8810857</v>
      </c>
    </row>
    <row r="5242" spans="1:5" x14ac:dyDescent="0.2">
      <c r="A5242" s="89">
        <v>1631</v>
      </c>
      <c r="B5242" s="89" t="s">
        <v>581</v>
      </c>
      <c r="C5242" s="89">
        <v>2019</v>
      </c>
      <c r="D5242" s="89">
        <v>6</v>
      </c>
      <c r="E5242" s="91">
        <v>8525161</v>
      </c>
    </row>
    <row r="5243" spans="1:5" x14ac:dyDescent="0.2">
      <c r="A5243" s="89">
        <v>1631</v>
      </c>
      <c r="B5243" s="89" t="s">
        <v>581</v>
      </c>
      <c r="C5243" s="89">
        <v>2019</v>
      </c>
      <c r="D5243" s="89">
        <v>7</v>
      </c>
      <c r="E5243" s="91">
        <v>8881658</v>
      </c>
    </row>
    <row r="5244" spans="1:5" x14ac:dyDescent="0.2">
      <c r="A5244" s="89">
        <v>1631</v>
      </c>
      <c r="B5244" s="89" t="s">
        <v>581</v>
      </c>
      <c r="C5244" s="89">
        <v>2019</v>
      </c>
      <c r="D5244" s="89">
        <v>8</v>
      </c>
      <c r="E5244" s="91">
        <v>8341847</v>
      </c>
    </row>
    <row r="5245" spans="1:5" x14ac:dyDescent="0.2">
      <c r="A5245" s="89">
        <v>1631</v>
      </c>
      <c r="B5245" s="89" t="s">
        <v>581</v>
      </c>
      <c r="C5245" s="89">
        <v>2019</v>
      </c>
      <c r="D5245" s="89">
        <v>9</v>
      </c>
      <c r="E5245" s="91">
        <v>7836242</v>
      </c>
    </row>
    <row r="5246" spans="1:5" x14ac:dyDescent="0.2">
      <c r="A5246" s="89">
        <v>1631</v>
      </c>
      <c r="B5246" s="89" t="s">
        <v>581</v>
      </c>
      <c r="C5246" s="89">
        <v>2019</v>
      </c>
      <c r="D5246" s="89">
        <v>10</v>
      </c>
      <c r="E5246" s="91">
        <v>8360190</v>
      </c>
    </row>
    <row r="5247" spans="1:5" x14ac:dyDescent="0.2">
      <c r="A5247" s="89">
        <v>1631</v>
      </c>
      <c r="B5247" s="89" t="s">
        <v>581</v>
      </c>
      <c r="C5247" s="89">
        <v>2019</v>
      </c>
      <c r="D5247" s="89">
        <v>11</v>
      </c>
      <c r="E5247" s="91">
        <v>7011087</v>
      </c>
    </row>
    <row r="5248" spans="1:5" x14ac:dyDescent="0.2">
      <c r="A5248" s="89">
        <v>1631</v>
      </c>
      <c r="B5248" s="89" t="s">
        <v>581</v>
      </c>
      <c r="C5248" s="89">
        <v>2019</v>
      </c>
      <c r="D5248" s="89">
        <v>12</v>
      </c>
      <c r="E5248" s="91">
        <v>5901276</v>
      </c>
    </row>
    <row r="5249" spans="1:5" x14ac:dyDescent="0.2">
      <c r="A5249" s="89">
        <v>1631</v>
      </c>
      <c r="B5249" s="89" t="s">
        <v>581</v>
      </c>
      <c r="C5249" s="89">
        <v>2020</v>
      </c>
      <c r="D5249" s="89">
        <v>1</v>
      </c>
      <c r="E5249" s="91">
        <v>11430348</v>
      </c>
    </row>
    <row r="5250" spans="1:5" x14ac:dyDescent="0.2">
      <c r="A5250" s="89">
        <v>1631</v>
      </c>
      <c r="B5250" s="89" t="s">
        <v>581</v>
      </c>
      <c r="C5250" s="89">
        <v>2020</v>
      </c>
      <c r="D5250" s="89">
        <v>2</v>
      </c>
      <c r="E5250" s="91">
        <v>7806218</v>
      </c>
    </row>
    <row r="5251" spans="1:5" x14ac:dyDescent="0.2">
      <c r="A5251" s="89">
        <v>1631</v>
      </c>
      <c r="B5251" s="89" t="s">
        <v>581</v>
      </c>
      <c r="C5251" s="89">
        <v>2020</v>
      </c>
      <c r="D5251" s="89">
        <v>3</v>
      </c>
      <c r="E5251" s="91">
        <v>5506265</v>
      </c>
    </row>
    <row r="5252" spans="1:5" x14ac:dyDescent="0.2">
      <c r="A5252" s="89">
        <v>1631</v>
      </c>
      <c r="B5252" s="89" t="s">
        <v>581</v>
      </c>
      <c r="C5252" s="89">
        <v>2020</v>
      </c>
      <c r="D5252" s="89">
        <v>4</v>
      </c>
      <c r="E5252" s="91">
        <v>4803802</v>
      </c>
    </row>
    <row r="5253" spans="1:5" x14ac:dyDescent="0.2">
      <c r="A5253" s="89">
        <v>1631</v>
      </c>
      <c r="B5253" s="89" t="s">
        <v>581</v>
      </c>
      <c r="C5253" s="89">
        <v>2020</v>
      </c>
      <c r="D5253" s="89">
        <v>5</v>
      </c>
      <c r="E5253" s="91">
        <v>5889583</v>
      </c>
    </row>
    <row r="5254" spans="1:5" x14ac:dyDescent="0.2">
      <c r="A5254" s="89">
        <v>1631</v>
      </c>
      <c r="B5254" s="89" t="s">
        <v>581</v>
      </c>
      <c r="C5254" s="89">
        <v>2020</v>
      </c>
      <c r="D5254" s="89">
        <v>6</v>
      </c>
      <c r="E5254" s="91">
        <v>387128</v>
      </c>
    </row>
    <row r="5255" spans="1:5" x14ac:dyDescent="0.2">
      <c r="A5255" s="89">
        <v>1632</v>
      </c>
      <c r="B5255" s="89" t="s">
        <v>761</v>
      </c>
      <c r="C5255" s="89">
        <v>2019</v>
      </c>
      <c r="D5255" s="89">
        <v>3</v>
      </c>
      <c r="E5255" s="91">
        <v>193565</v>
      </c>
    </row>
    <row r="5256" spans="1:5" x14ac:dyDescent="0.2">
      <c r="A5256" s="89">
        <v>1632</v>
      </c>
      <c r="B5256" s="89" t="s">
        <v>761</v>
      </c>
      <c r="C5256" s="89">
        <v>2019</v>
      </c>
      <c r="D5256" s="89">
        <v>4</v>
      </c>
      <c r="E5256" s="91">
        <v>231992</v>
      </c>
    </row>
    <row r="5257" spans="1:5" x14ac:dyDescent="0.2">
      <c r="A5257" s="89">
        <v>1632</v>
      </c>
      <c r="B5257" s="89" t="s">
        <v>761</v>
      </c>
      <c r="C5257" s="89">
        <v>2019</v>
      </c>
      <c r="D5257" s="89">
        <v>5</v>
      </c>
      <c r="E5257" s="91">
        <v>244145</v>
      </c>
    </row>
    <row r="5258" spans="1:5" x14ac:dyDescent="0.2">
      <c r="A5258" s="89">
        <v>1632</v>
      </c>
      <c r="B5258" s="89" t="s">
        <v>761</v>
      </c>
      <c r="C5258" s="89">
        <v>2019</v>
      </c>
      <c r="D5258" s="89">
        <v>6</v>
      </c>
      <c r="E5258" s="91">
        <v>840160</v>
      </c>
    </row>
    <row r="5259" spans="1:5" x14ac:dyDescent="0.2">
      <c r="A5259" s="89">
        <v>1632</v>
      </c>
      <c r="B5259" s="89" t="s">
        <v>761</v>
      </c>
      <c r="C5259" s="89">
        <v>2019</v>
      </c>
      <c r="D5259" s="89">
        <v>7</v>
      </c>
      <c r="E5259" s="91">
        <v>90686</v>
      </c>
    </row>
    <row r="5260" spans="1:5" x14ac:dyDescent="0.2">
      <c r="A5260" s="89">
        <v>1632</v>
      </c>
      <c r="B5260" s="89" t="s">
        <v>761</v>
      </c>
      <c r="C5260" s="89">
        <v>2019</v>
      </c>
      <c r="D5260" s="89">
        <v>8</v>
      </c>
      <c r="E5260" s="91">
        <v>107225</v>
      </c>
    </row>
    <row r="5261" spans="1:5" x14ac:dyDescent="0.2">
      <c r="A5261" s="89">
        <v>1632</v>
      </c>
      <c r="B5261" s="89" t="s">
        <v>761</v>
      </c>
      <c r="C5261" s="89">
        <v>2019</v>
      </c>
      <c r="D5261" s="89">
        <v>9</v>
      </c>
      <c r="E5261" s="91">
        <v>97298</v>
      </c>
    </row>
    <row r="5262" spans="1:5" x14ac:dyDescent="0.2">
      <c r="A5262" s="89">
        <v>1632</v>
      </c>
      <c r="B5262" s="89" t="s">
        <v>761</v>
      </c>
      <c r="C5262" s="89">
        <v>2019</v>
      </c>
      <c r="D5262" s="89">
        <v>10</v>
      </c>
      <c r="E5262" s="91">
        <v>154945</v>
      </c>
    </row>
    <row r="5263" spans="1:5" x14ac:dyDescent="0.2">
      <c r="A5263" s="89">
        <v>1632</v>
      </c>
      <c r="B5263" s="89" t="s">
        <v>761</v>
      </c>
      <c r="C5263" s="89">
        <v>2019</v>
      </c>
      <c r="D5263" s="89">
        <v>11</v>
      </c>
      <c r="E5263" s="91">
        <v>304972</v>
      </c>
    </row>
    <row r="5264" spans="1:5" x14ac:dyDescent="0.2">
      <c r="A5264" s="89">
        <v>1632</v>
      </c>
      <c r="B5264" s="89" t="s">
        <v>761</v>
      </c>
      <c r="C5264" s="89">
        <v>2019</v>
      </c>
      <c r="D5264" s="89">
        <v>12</v>
      </c>
      <c r="E5264" s="91">
        <v>298779</v>
      </c>
    </row>
    <row r="5265" spans="1:5" x14ac:dyDescent="0.2">
      <c r="A5265" s="89">
        <v>1632</v>
      </c>
      <c r="B5265" s="89" t="s">
        <v>761</v>
      </c>
      <c r="C5265" s="89">
        <v>2020</v>
      </c>
      <c r="D5265" s="89">
        <v>1</v>
      </c>
      <c r="E5265" s="91">
        <v>23827</v>
      </c>
    </row>
    <row r="5266" spans="1:5" x14ac:dyDescent="0.2">
      <c r="A5266" s="89">
        <v>1632</v>
      </c>
      <c r="B5266" s="89" t="s">
        <v>761</v>
      </c>
      <c r="C5266" s="89">
        <v>2020</v>
      </c>
      <c r="D5266" s="89">
        <v>2</v>
      </c>
      <c r="E5266" s="91">
        <v>31009</v>
      </c>
    </row>
    <row r="5267" spans="1:5" x14ac:dyDescent="0.2">
      <c r="A5267" s="89">
        <v>1632</v>
      </c>
      <c r="B5267" s="89" t="s">
        <v>761</v>
      </c>
      <c r="C5267" s="89">
        <v>2020</v>
      </c>
      <c r="D5267" s="89">
        <v>3</v>
      </c>
      <c r="E5267" s="91">
        <v>23946</v>
      </c>
    </row>
    <row r="5268" spans="1:5" x14ac:dyDescent="0.2">
      <c r="A5268" s="89">
        <v>1632</v>
      </c>
      <c r="B5268" s="89" t="s">
        <v>761</v>
      </c>
      <c r="C5268" s="89">
        <v>2020</v>
      </c>
      <c r="D5268" s="89">
        <v>4</v>
      </c>
      <c r="E5268" s="91">
        <v>18641</v>
      </c>
    </row>
    <row r="5269" spans="1:5" x14ac:dyDescent="0.2">
      <c r="A5269" s="89">
        <v>1632</v>
      </c>
      <c r="B5269" s="89" t="s">
        <v>761</v>
      </c>
      <c r="C5269" s="89">
        <v>2020</v>
      </c>
      <c r="D5269" s="89">
        <v>5</v>
      </c>
      <c r="E5269" s="91">
        <v>7</v>
      </c>
    </row>
    <row r="5270" spans="1:5" x14ac:dyDescent="0.2">
      <c r="A5270" s="89">
        <v>1632</v>
      </c>
      <c r="B5270" s="89" t="s">
        <v>761</v>
      </c>
      <c r="C5270" s="89">
        <v>2020</v>
      </c>
      <c r="D5270" s="89">
        <v>6</v>
      </c>
      <c r="E5270" s="91">
        <v>1</v>
      </c>
    </row>
    <row r="5271" spans="1:5" x14ac:dyDescent="0.2">
      <c r="A5271" s="89">
        <v>1633</v>
      </c>
      <c r="B5271" s="89" t="s">
        <v>126</v>
      </c>
      <c r="C5271" s="89">
        <v>2019</v>
      </c>
      <c r="D5271" s="89">
        <v>3</v>
      </c>
      <c r="E5271" s="91">
        <v>132301</v>
      </c>
    </row>
    <row r="5272" spans="1:5" x14ac:dyDescent="0.2">
      <c r="A5272" s="89">
        <v>1633</v>
      </c>
      <c r="B5272" s="89" t="s">
        <v>126</v>
      </c>
      <c r="C5272" s="89">
        <v>2019</v>
      </c>
      <c r="D5272" s="89">
        <v>4</v>
      </c>
      <c r="E5272" s="91">
        <v>150350</v>
      </c>
    </row>
    <row r="5273" spans="1:5" x14ac:dyDescent="0.2">
      <c r="A5273" s="89">
        <v>1633</v>
      </c>
      <c r="B5273" s="89" t="s">
        <v>126</v>
      </c>
      <c r="C5273" s="89">
        <v>2019</v>
      </c>
      <c r="D5273" s="89">
        <v>5</v>
      </c>
      <c r="E5273" s="91">
        <v>175022</v>
      </c>
    </row>
    <row r="5274" spans="1:5" x14ac:dyDescent="0.2">
      <c r="A5274" s="89">
        <v>1633</v>
      </c>
      <c r="B5274" s="89" t="s">
        <v>126</v>
      </c>
      <c r="C5274" s="89">
        <v>2019</v>
      </c>
      <c r="D5274" s="89">
        <v>6</v>
      </c>
      <c r="E5274" s="91">
        <v>168638</v>
      </c>
    </row>
    <row r="5275" spans="1:5" x14ac:dyDescent="0.2">
      <c r="A5275" s="89">
        <v>1633</v>
      </c>
      <c r="B5275" s="89" t="s">
        <v>126</v>
      </c>
      <c r="C5275" s="89">
        <v>2019</v>
      </c>
      <c r="D5275" s="89">
        <v>7</v>
      </c>
      <c r="E5275" s="91">
        <v>198180</v>
      </c>
    </row>
    <row r="5276" spans="1:5" x14ac:dyDescent="0.2">
      <c r="A5276" s="89">
        <v>1633</v>
      </c>
      <c r="B5276" s="89" t="s">
        <v>126</v>
      </c>
      <c r="C5276" s="89">
        <v>2019</v>
      </c>
      <c r="D5276" s="89">
        <v>8</v>
      </c>
      <c r="E5276" s="91">
        <v>155422</v>
      </c>
    </row>
    <row r="5277" spans="1:5" x14ac:dyDescent="0.2">
      <c r="A5277" s="89">
        <v>1633</v>
      </c>
      <c r="B5277" s="89" t="s">
        <v>126</v>
      </c>
      <c r="C5277" s="89">
        <v>2019</v>
      </c>
      <c r="D5277" s="89">
        <v>9</v>
      </c>
      <c r="E5277" s="91">
        <v>144789</v>
      </c>
    </row>
    <row r="5278" spans="1:5" x14ac:dyDescent="0.2">
      <c r="A5278" s="89">
        <v>1633</v>
      </c>
      <c r="B5278" s="89" t="s">
        <v>126</v>
      </c>
      <c r="C5278" s="89">
        <v>2019</v>
      </c>
      <c r="D5278" s="89">
        <v>10</v>
      </c>
      <c r="E5278" s="91">
        <v>147530</v>
      </c>
    </row>
    <row r="5279" spans="1:5" x14ac:dyDescent="0.2">
      <c r="A5279" s="89">
        <v>1633</v>
      </c>
      <c r="B5279" s="89" t="s">
        <v>126</v>
      </c>
      <c r="C5279" s="89">
        <v>2019</v>
      </c>
      <c r="D5279" s="89">
        <v>11</v>
      </c>
      <c r="E5279" s="91">
        <v>133163</v>
      </c>
    </row>
    <row r="5280" spans="1:5" x14ac:dyDescent="0.2">
      <c r="A5280" s="89">
        <v>1633</v>
      </c>
      <c r="B5280" s="89" t="s">
        <v>126</v>
      </c>
      <c r="C5280" s="89">
        <v>2019</v>
      </c>
      <c r="D5280" s="89">
        <v>12</v>
      </c>
      <c r="E5280" s="91">
        <v>131940</v>
      </c>
    </row>
    <row r="5281" spans="1:5" x14ac:dyDescent="0.2">
      <c r="A5281" s="89">
        <v>1633</v>
      </c>
      <c r="B5281" s="89" t="s">
        <v>126</v>
      </c>
      <c r="C5281" s="89">
        <v>2020</v>
      </c>
      <c r="D5281" s="89">
        <v>1</v>
      </c>
      <c r="E5281" s="91">
        <v>171398</v>
      </c>
    </row>
    <row r="5282" spans="1:5" x14ac:dyDescent="0.2">
      <c r="A5282" s="89">
        <v>1633</v>
      </c>
      <c r="B5282" s="89" t="s">
        <v>126</v>
      </c>
      <c r="C5282" s="89">
        <v>2020</v>
      </c>
      <c r="D5282" s="89">
        <v>2</v>
      </c>
      <c r="E5282" s="91">
        <v>143973</v>
      </c>
    </row>
    <row r="5283" spans="1:5" x14ac:dyDescent="0.2">
      <c r="A5283" s="89">
        <v>1633</v>
      </c>
      <c r="B5283" s="89" t="s">
        <v>126</v>
      </c>
      <c r="C5283" s="89">
        <v>2020</v>
      </c>
      <c r="D5283" s="89">
        <v>3</v>
      </c>
      <c r="E5283" s="91">
        <v>142452</v>
      </c>
    </row>
    <row r="5284" spans="1:5" x14ac:dyDescent="0.2">
      <c r="A5284" s="89">
        <v>1633</v>
      </c>
      <c r="B5284" s="89" t="s">
        <v>126</v>
      </c>
      <c r="C5284" s="89">
        <v>2020</v>
      </c>
      <c r="D5284" s="89">
        <v>4</v>
      </c>
      <c r="E5284" s="91">
        <v>174135</v>
      </c>
    </row>
    <row r="5285" spans="1:5" x14ac:dyDescent="0.2">
      <c r="A5285" s="89">
        <v>1633</v>
      </c>
      <c r="B5285" s="89" t="s">
        <v>126</v>
      </c>
      <c r="C5285" s="89">
        <v>2020</v>
      </c>
      <c r="D5285" s="89">
        <v>5</v>
      </c>
      <c r="E5285" s="91">
        <v>198117</v>
      </c>
    </row>
    <row r="5286" spans="1:5" x14ac:dyDescent="0.2">
      <c r="A5286" s="89">
        <v>1633</v>
      </c>
      <c r="B5286" s="89" t="s">
        <v>126</v>
      </c>
      <c r="C5286" s="89">
        <v>2020</v>
      </c>
      <c r="D5286" s="89">
        <v>6</v>
      </c>
      <c r="E5286" s="91">
        <v>14018</v>
      </c>
    </row>
    <row r="5287" spans="1:5" x14ac:dyDescent="0.2">
      <c r="A5287" s="89">
        <v>1634</v>
      </c>
      <c r="B5287" s="89" t="s">
        <v>659</v>
      </c>
      <c r="C5287" s="89">
        <v>2019</v>
      </c>
      <c r="D5287" s="89">
        <v>3</v>
      </c>
      <c r="E5287" s="91">
        <v>199335</v>
      </c>
    </row>
    <row r="5288" spans="1:5" x14ac:dyDescent="0.2">
      <c r="A5288" s="89">
        <v>1634</v>
      </c>
      <c r="B5288" s="89" t="s">
        <v>659</v>
      </c>
      <c r="C5288" s="89">
        <v>2019</v>
      </c>
      <c r="D5288" s="89">
        <v>4</v>
      </c>
      <c r="E5288" s="91">
        <v>192224</v>
      </c>
    </row>
    <row r="5289" spans="1:5" x14ac:dyDescent="0.2">
      <c r="A5289" s="89">
        <v>1634</v>
      </c>
      <c r="B5289" s="89" t="s">
        <v>659</v>
      </c>
      <c r="C5289" s="89">
        <v>2019</v>
      </c>
      <c r="D5289" s="89">
        <v>5</v>
      </c>
      <c r="E5289" s="91">
        <v>198892</v>
      </c>
    </row>
    <row r="5290" spans="1:5" x14ac:dyDescent="0.2">
      <c r="A5290" s="89">
        <v>1634</v>
      </c>
      <c r="B5290" s="89" t="s">
        <v>659</v>
      </c>
      <c r="C5290" s="89">
        <v>2019</v>
      </c>
      <c r="D5290" s="89">
        <v>6</v>
      </c>
      <c r="E5290" s="91">
        <v>154321</v>
      </c>
    </row>
    <row r="5291" spans="1:5" x14ac:dyDescent="0.2">
      <c r="A5291" s="89">
        <v>1634</v>
      </c>
      <c r="B5291" s="89" t="s">
        <v>659</v>
      </c>
      <c r="C5291" s="89">
        <v>2019</v>
      </c>
      <c r="D5291" s="89">
        <v>7</v>
      </c>
      <c r="E5291" s="91">
        <v>197944</v>
      </c>
    </row>
    <row r="5292" spans="1:5" x14ac:dyDescent="0.2">
      <c r="A5292" s="89">
        <v>1634</v>
      </c>
      <c r="B5292" s="89" t="s">
        <v>659</v>
      </c>
      <c r="C5292" s="89">
        <v>2019</v>
      </c>
      <c r="D5292" s="89">
        <v>8</v>
      </c>
      <c r="E5292" s="91">
        <v>191271</v>
      </c>
    </row>
    <row r="5293" spans="1:5" x14ac:dyDescent="0.2">
      <c r="A5293" s="89">
        <v>1634</v>
      </c>
      <c r="B5293" s="89" t="s">
        <v>659</v>
      </c>
      <c r="C5293" s="89">
        <v>2019</v>
      </c>
      <c r="D5293" s="89">
        <v>9</v>
      </c>
      <c r="E5293" s="91">
        <v>235976</v>
      </c>
    </row>
    <row r="5294" spans="1:5" x14ac:dyDescent="0.2">
      <c r="A5294" s="89">
        <v>1634</v>
      </c>
      <c r="B5294" s="89" t="s">
        <v>659</v>
      </c>
      <c r="C5294" s="89">
        <v>2019</v>
      </c>
      <c r="D5294" s="89">
        <v>10</v>
      </c>
      <c r="E5294" s="91">
        <v>228884</v>
      </c>
    </row>
    <row r="5295" spans="1:5" x14ac:dyDescent="0.2">
      <c r="A5295" s="89">
        <v>1634</v>
      </c>
      <c r="B5295" s="89" t="s">
        <v>659</v>
      </c>
      <c r="C5295" s="89">
        <v>2019</v>
      </c>
      <c r="D5295" s="89">
        <v>11</v>
      </c>
      <c r="E5295" s="91">
        <v>423688</v>
      </c>
    </row>
    <row r="5296" spans="1:5" x14ac:dyDescent="0.2">
      <c r="A5296" s="89">
        <v>1634</v>
      </c>
      <c r="B5296" s="89" t="s">
        <v>659</v>
      </c>
      <c r="C5296" s="89">
        <v>2019</v>
      </c>
      <c r="D5296" s="89">
        <v>12</v>
      </c>
      <c r="E5296" s="91">
        <v>196397</v>
      </c>
    </row>
    <row r="5297" spans="1:5" x14ac:dyDescent="0.2">
      <c r="A5297" s="89">
        <v>1634</v>
      </c>
      <c r="B5297" s="89" t="s">
        <v>659</v>
      </c>
      <c r="C5297" s="89">
        <v>2020</v>
      </c>
      <c r="D5297" s="89">
        <v>1</v>
      </c>
      <c r="E5297" s="91">
        <v>192602</v>
      </c>
    </row>
    <row r="5298" spans="1:5" x14ac:dyDescent="0.2">
      <c r="A5298" s="89">
        <v>1634</v>
      </c>
      <c r="B5298" s="89" t="s">
        <v>659</v>
      </c>
      <c r="C5298" s="89">
        <v>2020</v>
      </c>
      <c r="D5298" s="89">
        <v>2</v>
      </c>
      <c r="E5298" s="91">
        <v>219262</v>
      </c>
    </row>
    <row r="5299" spans="1:5" x14ac:dyDescent="0.2">
      <c r="A5299" s="89">
        <v>1634</v>
      </c>
      <c r="B5299" s="89" t="s">
        <v>659</v>
      </c>
      <c r="C5299" s="89">
        <v>2020</v>
      </c>
      <c r="D5299" s="89">
        <v>3</v>
      </c>
      <c r="E5299" s="91">
        <v>227509</v>
      </c>
    </row>
    <row r="5300" spans="1:5" x14ac:dyDescent="0.2">
      <c r="A5300" s="89">
        <v>1634</v>
      </c>
      <c r="B5300" s="89" t="s">
        <v>659</v>
      </c>
      <c r="C5300" s="89">
        <v>2020</v>
      </c>
      <c r="D5300" s="89">
        <v>4</v>
      </c>
      <c r="E5300" s="91">
        <v>302118</v>
      </c>
    </row>
    <row r="5301" spans="1:5" x14ac:dyDescent="0.2">
      <c r="A5301" s="89">
        <v>1634</v>
      </c>
      <c r="B5301" s="89" t="s">
        <v>659</v>
      </c>
      <c r="C5301" s="89">
        <v>2020</v>
      </c>
      <c r="D5301" s="89">
        <v>5</v>
      </c>
      <c r="E5301" s="91">
        <v>397</v>
      </c>
    </row>
    <row r="5302" spans="1:5" x14ac:dyDescent="0.2">
      <c r="A5302" s="89">
        <v>1634</v>
      </c>
      <c r="B5302" s="89" t="s">
        <v>659</v>
      </c>
      <c r="C5302" s="89">
        <v>2020</v>
      </c>
      <c r="D5302" s="89">
        <v>6</v>
      </c>
      <c r="E5302" s="91">
        <v>26</v>
      </c>
    </row>
    <row r="5303" spans="1:5" x14ac:dyDescent="0.2">
      <c r="A5303" s="89">
        <v>1635</v>
      </c>
      <c r="B5303" s="89" t="s">
        <v>193</v>
      </c>
      <c r="C5303" s="89">
        <v>2019</v>
      </c>
      <c r="D5303" s="89">
        <v>3</v>
      </c>
      <c r="E5303" s="91">
        <v>2169037</v>
      </c>
    </row>
    <row r="5304" spans="1:5" x14ac:dyDescent="0.2">
      <c r="A5304" s="89">
        <v>1635</v>
      </c>
      <c r="B5304" s="89" t="s">
        <v>193</v>
      </c>
      <c r="C5304" s="89">
        <v>2019</v>
      </c>
      <c r="D5304" s="89">
        <v>4</v>
      </c>
      <c r="E5304" s="91">
        <v>1303</v>
      </c>
    </row>
    <row r="5305" spans="1:5" x14ac:dyDescent="0.2">
      <c r="A5305" s="89">
        <v>1635</v>
      </c>
      <c r="B5305" s="89" t="s">
        <v>193</v>
      </c>
      <c r="C5305" s="89">
        <v>2019</v>
      </c>
      <c r="D5305" s="89">
        <v>5</v>
      </c>
      <c r="E5305" s="91">
        <v>272</v>
      </c>
    </row>
    <row r="5306" spans="1:5" x14ac:dyDescent="0.2">
      <c r="A5306" s="89">
        <v>1635</v>
      </c>
      <c r="B5306" s="89" t="s">
        <v>193</v>
      </c>
      <c r="C5306" s="89">
        <v>2019</v>
      </c>
      <c r="D5306" s="89">
        <v>6</v>
      </c>
      <c r="E5306" s="91">
        <v>148</v>
      </c>
    </row>
    <row r="5307" spans="1:5" x14ac:dyDescent="0.2">
      <c r="A5307" s="89">
        <v>1635</v>
      </c>
      <c r="B5307" s="89" t="s">
        <v>193</v>
      </c>
      <c r="C5307" s="89">
        <v>2019</v>
      </c>
      <c r="D5307" s="89">
        <v>7</v>
      </c>
      <c r="E5307" s="91">
        <v>100</v>
      </c>
    </row>
    <row r="5308" spans="1:5" x14ac:dyDescent="0.2">
      <c r="A5308" s="89">
        <v>1635</v>
      </c>
      <c r="B5308" s="89" t="s">
        <v>193</v>
      </c>
      <c r="C5308" s="89">
        <v>2019</v>
      </c>
      <c r="D5308" s="89">
        <v>8</v>
      </c>
      <c r="E5308" s="91">
        <v>54</v>
      </c>
    </row>
    <row r="5309" spans="1:5" x14ac:dyDescent="0.2">
      <c r="A5309" s="89">
        <v>1635</v>
      </c>
      <c r="B5309" s="89" t="s">
        <v>193</v>
      </c>
      <c r="C5309" s="89">
        <v>2019</v>
      </c>
      <c r="D5309" s="89">
        <v>9</v>
      </c>
      <c r="E5309" s="91">
        <v>30</v>
      </c>
    </row>
    <row r="5310" spans="1:5" x14ac:dyDescent="0.2">
      <c r="A5310" s="89">
        <v>1635</v>
      </c>
      <c r="B5310" s="89" t="s">
        <v>193</v>
      </c>
      <c r="C5310" s="89">
        <v>2019</v>
      </c>
      <c r="D5310" s="89">
        <v>10</v>
      </c>
      <c r="E5310" s="91">
        <v>28</v>
      </c>
    </row>
    <row r="5311" spans="1:5" x14ac:dyDescent="0.2">
      <c r="A5311" s="89">
        <v>1635</v>
      </c>
      <c r="B5311" s="89" t="s">
        <v>193</v>
      </c>
      <c r="C5311" s="89">
        <v>2019</v>
      </c>
      <c r="D5311" s="89">
        <v>11</v>
      </c>
      <c r="E5311" s="91">
        <v>31</v>
      </c>
    </row>
    <row r="5312" spans="1:5" x14ac:dyDescent="0.2">
      <c r="A5312" s="89">
        <v>1635</v>
      </c>
      <c r="B5312" s="89" t="s">
        <v>193</v>
      </c>
      <c r="C5312" s="89">
        <v>2019</v>
      </c>
      <c r="D5312" s="89">
        <v>12</v>
      </c>
      <c r="E5312" s="91">
        <v>20</v>
      </c>
    </row>
    <row r="5313" spans="1:5" x14ac:dyDescent="0.2">
      <c r="A5313" s="89">
        <v>1635</v>
      </c>
      <c r="B5313" s="89" t="s">
        <v>193</v>
      </c>
      <c r="C5313" s="89">
        <v>2020</v>
      </c>
      <c r="D5313" s="89">
        <v>1</v>
      </c>
      <c r="E5313" s="91">
        <v>16</v>
      </c>
    </row>
    <row r="5314" spans="1:5" x14ac:dyDescent="0.2">
      <c r="A5314" s="89">
        <v>1635</v>
      </c>
      <c r="B5314" s="89" t="s">
        <v>193</v>
      </c>
      <c r="C5314" s="89">
        <v>2020</v>
      </c>
      <c r="D5314" s="89">
        <v>2</v>
      </c>
      <c r="E5314" s="91">
        <v>8</v>
      </c>
    </row>
    <row r="5315" spans="1:5" x14ac:dyDescent="0.2">
      <c r="A5315" s="89">
        <v>1635</v>
      </c>
      <c r="B5315" s="89" t="s">
        <v>193</v>
      </c>
      <c r="C5315" s="89">
        <v>2020</v>
      </c>
      <c r="D5315" s="89">
        <v>3</v>
      </c>
      <c r="E5315" s="91">
        <v>8</v>
      </c>
    </row>
    <row r="5316" spans="1:5" x14ac:dyDescent="0.2">
      <c r="A5316" s="89">
        <v>1635</v>
      </c>
      <c r="B5316" s="89" t="s">
        <v>193</v>
      </c>
      <c r="C5316" s="89">
        <v>2020</v>
      </c>
      <c r="D5316" s="89">
        <v>4</v>
      </c>
      <c r="E5316" s="91">
        <v>25</v>
      </c>
    </row>
    <row r="5317" spans="1:5" x14ac:dyDescent="0.2">
      <c r="A5317" s="89">
        <v>1635</v>
      </c>
      <c r="B5317" s="89" t="s">
        <v>193</v>
      </c>
      <c r="C5317" s="89">
        <v>2020</v>
      </c>
      <c r="D5317" s="89">
        <v>5</v>
      </c>
      <c r="E5317" s="91">
        <v>3</v>
      </c>
    </row>
    <row r="5318" spans="1:5" x14ac:dyDescent="0.2">
      <c r="A5318" s="89">
        <v>1636</v>
      </c>
      <c r="B5318" s="89" t="s">
        <v>230</v>
      </c>
      <c r="C5318" s="89">
        <v>2019</v>
      </c>
      <c r="D5318" s="89">
        <v>3</v>
      </c>
      <c r="E5318" s="91">
        <v>38448086</v>
      </c>
    </row>
    <row r="5319" spans="1:5" x14ac:dyDescent="0.2">
      <c r="A5319" s="89">
        <v>1636</v>
      </c>
      <c r="B5319" s="89" t="s">
        <v>230</v>
      </c>
      <c r="C5319" s="89">
        <v>2019</v>
      </c>
      <c r="D5319" s="89">
        <v>4</v>
      </c>
      <c r="E5319" s="91">
        <v>42292034</v>
      </c>
    </row>
    <row r="5320" spans="1:5" x14ac:dyDescent="0.2">
      <c r="A5320" s="89">
        <v>1636</v>
      </c>
      <c r="B5320" s="89" t="s">
        <v>230</v>
      </c>
      <c r="C5320" s="89">
        <v>2019</v>
      </c>
      <c r="D5320" s="89">
        <v>5</v>
      </c>
      <c r="E5320" s="91">
        <v>46283722</v>
      </c>
    </row>
    <row r="5321" spans="1:5" x14ac:dyDescent="0.2">
      <c r="A5321" s="89">
        <v>1636</v>
      </c>
      <c r="B5321" s="89" t="s">
        <v>230</v>
      </c>
      <c r="C5321" s="89">
        <v>2019</v>
      </c>
      <c r="D5321" s="89">
        <v>6</v>
      </c>
      <c r="E5321" s="91">
        <v>42732557</v>
      </c>
    </row>
    <row r="5322" spans="1:5" x14ac:dyDescent="0.2">
      <c r="A5322" s="89">
        <v>1636</v>
      </c>
      <c r="B5322" s="89" t="s">
        <v>230</v>
      </c>
      <c r="C5322" s="89">
        <v>2019</v>
      </c>
      <c r="D5322" s="89">
        <v>7</v>
      </c>
      <c r="E5322" s="91">
        <v>61119598</v>
      </c>
    </row>
    <row r="5323" spans="1:5" x14ac:dyDescent="0.2">
      <c r="A5323" s="89">
        <v>1636</v>
      </c>
      <c r="B5323" s="89" t="s">
        <v>230</v>
      </c>
      <c r="C5323" s="89">
        <v>2019</v>
      </c>
      <c r="D5323" s="89">
        <v>8</v>
      </c>
      <c r="E5323" s="91">
        <v>34973765</v>
      </c>
    </row>
    <row r="5324" spans="1:5" x14ac:dyDescent="0.2">
      <c r="A5324" s="89">
        <v>1636</v>
      </c>
      <c r="B5324" s="89" t="s">
        <v>230</v>
      </c>
      <c r="C5324" s="89">
        <v>2019</v>
      </c>
      <c r="D5324" s="89">
        <v>9</v>
      </c>
      <c r="E5324" s="91">
        <v>28752717</v>
      </c>
    </row>
    <row r="5325" spans="1:5" x14ac:dyDescent="0.2">
      <c r="A5325" s="89">
        <v>1636</v>
      </c>
      <c r="B5325" s="89" t="s">
        <v>230</v>
      </c>
      <c r="C5325" s="89">
        <v>2019</v>
      </c>
      <c r="D5325" s="89">
        <v>10</v>
      </c>
      <c r="E5325" s="91">
        <v>33644390</v>
      </c>
    </row>
    <row r="5326" spans="1:5" x14ac:dyDescent="0.2">
      <c r="A5326" s="89">
        <v>1636</v>
      </c>
      <c r="B5326" s="89" t="s">
        <v>230</v>
      </c>
      <c r="C5326" s="89">
        <v>2019</v>
      </c>
      <c r="D5326" s="89">
        <v>11</v>
      </c>
      <c r="E5326" s="91">
        <v>46251271</v>
      </c>
    </row>
    <row r="5327" spans="1:5" x14ac:dyDescent="0.2">
      <c r="A5327" s="89">
        <v>1636</v>
      </c>
      <c r="B5327" s="89" t="s">
        <v>230</v>
      </c>
      <c r="C5327" s="89">
        <v>2019</v>
      </c>
      <c r="D5327" s="89">
        <v>12</v>
      </c>
      <c r="E5327" s="91">
        <v>45725260</v>
      </c>
    </row>
    <row r="5328" spans="1:5" x14ac:dyDescent="0.2">
      <c r="A5328" s="89">
        <v>1636</v>
      </c>
      <c r="B5328" s="89" t="s">
        <v>230</v>
      </c>
      <c r="C5328" s="89">
        <v>2020</v>
      </c>
      <c r="D5328" s="89">
        <v>1</v>
      </c>
      <c r="E5328" s="91">
        <v>35719647</v>
      </c>
    </row>
    <row r="5329" spans="1:5" x14ac:dyDescent="0.2">
      <c r="A5329" s="89">
        <v>1636</v>
      </c>
      <c r="B5329" s="89" t="s">
        <v>230</v>
      </c>
      <c r="C5329" s="89">
        <v>2020</v>
      </c>
      <c r="D5329" s="89">
        <v>2</v>
      </c>
      <c r="E5329" s="91">
        <v>29696073</v>
      </c>
    </row>
    <row r="5330" spans="1:5" x14ac:dyDescent="0.2">
      <c r="A5330" s="89">
        <v>1636</v>
      </c>
      <c r="B5330" s="89" t="s">
        <v>230</v>
      </c>
      <c r="C5330" s="89">
        <v>2020</v>
      </c>
      <c r="D5330" s="89">
        <v>3</v>
      </c>
      <c r="E5330" s="91">
        <v>20902961</v>
      </c>
    </row>
    <row r="5331" spans="1:5" x14ac:dyDescent="0.2">
      <c r="A5331" s="89">
        <v>1636</v>
      </c>
      <c r="B5331" s="89" t="s">
        <v>230</v>
      </c>
      <c r="C5331" s="89">
        <v>2020</v>
      </c>
      <c r="D5331" s="89">
        <v>4</v>
      </c>
      <c r="E5331" s="91">
        <v>23460715</v>
      </c>
    </row>
    <row r="5332" spans="1:5" x14ac:dyDescent="0.2">
      <c r="A5332" s="89">
        <v>1636</v>
      </c>
      <c r="B5332" s="89" t="s">
        <v>230</v>
      </c>
      <c r="C5332" s="89">
        <v>2020</v>
      </c>
      <c r="D5332" s="89">
        <v>5</v>
      </c>
      <c r="E5332" s="91">
        <v>34378357</v>
      </c>
    </row>
    <row r="5333" spans="1:5" x14ac:dyDescent="0.2">
      <c r="A5333" s="89">
        <v>1636</v>
      </c>
      <c r="B5333" s="89" t="s">
        <v>230</v>
      </c>
      <c r="C5333" s="89">
        <v>2020</v>
      </c>
      <c r="D5333" s="89">
        <v>6</v>
      </c>
      <c r="E5333" s="91">
        <v>1339282</v>
      </c>
    </row>
    <row r="5334" spans="1:5" x14ac:dyDescent="0.2">
      <c r="A5334" s="89">
        <v>1637</v>
      </c>
      <c r="B5334" s="89" t="s">
        <v>569</v>
      </c>
      <c r="C5334" s="89">
        <v>2019</v>
      </c>
      <c r="D5334" s="89">
        <v>3</v>
      </c>
      <c r="E5334" s="91">
        <v>16945750</v>
      </c>
    </row>
    <row r="5335" spans="1:5" x14ac:dyDescent="0.2">
      <c r="A5335" s="89">
        <v>1637</v>
      </c>
      <c r="B5335" s="89" t="s">
        <v>569</v>
      </c>
      <c r="C5335" s="89">
        <v>2019</v>
      </c>
      <c r="D5335" s="89">
        <v>4</v>
      </c>
      <c r="E5335" s="91">
        <v>18856627</v>
      </c>
    </row>
    <row r="5336" spans="1:5" x14ac:dyDescent="0.2">
      <c r="A5336" s="89">
        <v>1637</v>
      </c>
      <c r="B5336" s="89" t="s">
        <v>569</v>
      </c>
      <c r="C5336" s="89">
        <v>2019</v>
      </c>
      <c r="D5336" s="89">
        <v>5</v>
      </c>
      <c r="E5336" s="91">
        <v>24280417</v>
      </c>
    </row>
    <row r="5337" spans="1:5" x14ac:dyDescent="0.2">
      <c r="A5337" s="89">
        <v>1637</v>
      </c>
      <c r="B5337" s="89" t="s">
        <v>569</v>
      </c>
      <c r="C5337" s="89">
        <v>2019</v>
      </c>
      <c r="D5337" s="89">
        <v>6</v>
      </c>
      <c r="E5337" s="91">
        <v>18697624</v>
      </c>
    </row>
    <row r="5338" spans="1:5" x14ac:dyDescent="0.2">
      <c r="A5338" s="89">
        <v>1637</v>
      </c>
      <c r="B5338" s="89" t="s">
        <v>569</v>
      </c>
      <c r="C5338" s="89">
        <v>2019</v>
      </c>
      <c r="D5338" s="89">
        <v>7</v>
      </c>
      <c r="E5338" s="91">
        <v>19571592</v>
      </c>
    </row>
    <row r="5339" spans="1:5" x14ac:dyDescent="0.2">
      <c r="A5339" s="89">
        <v>1637</v>
      </c>
      <c r="B5339" s="89" t="s">
        <v>569</v>
      </c>
      <c r="C5339" s="89">
        <v>2019</v>
      </c>
      <c r="D5339" s="89">
        <v>8</v>
      </c>
      <c r="E5339" s="91">
        <v>17617658</v>
      </c>
    </row>
    <row r="5340" spans="1:5" x14ac:dyDescent="0.2">
      <c r="A5340" s="89">
        <v>1637</v>
      </c>
      <c r="B5340" s="89" t="s">
        <v>569</v>
      </c>
      <c r="C5340" s="89">
        <v>2019</v>
      </c>
      <c r="D5340" s="89">
        <v>9</v>
      </c>
      <c r="E5340" s="91">
        <v>21444741</v>
      </c>
    </row>
    <row r="5341" spans="1:5" x14ac:dyDescent="0.2">
      <c r="A5341" s="89">
        <v>1637</v>
      </c>
      <c r="B5341" s="89" t="s">
        <v>569</v>
      </c>
      <c r="C5341" s="89">
        <v>2019</v>
      </c>
      <c r="D5341" s="89">
        <v>10</v>
      </c>
      <c r="E5341" s="91">
        <v>24656763</v>
      </c>
    </row>
    <row r="5342" spans="1:5" x14ac:dyDescent="0.2">
      <c r="A5342" s="89">
        <v>1637</v>
      </c>
      <c r="B5342" s="89" t="s">
        <v>569</v>
      </c>
      <c r="C5342" s="89">
        <v>2019</v>
      </c>
      <c r="D5342" s="89">
        <v>11</v>
      </c>
      <c r="E5342" s="91">
        <v>39018679</v>
      </c>
    </row>
    <row r="5343" spans="1:5" x14ac:dyDescent="0.2">
      <c r="A5343" s="89">
        <v>1637</v>
      </c>
      <c r="B5343" s="89" t="s">
        <v>569</v>
      </c>
      <c r="C5343" s="89">
        <v>2019</v>
      </c>
      <c r="D5343" s="89">
        <v>12</v>
      </c>
      <c r="E5343" s="91">
        <v>49801381</v>
      </c>
    </row>
    <row r="5344" spans="1:5" x14ac:dyDescent="0.2">
      <c r="A5344" s="89">
        <v>1637</v>
      </c>
      <c r="B5344" s="89" t="s">
        <v>569</v>
      </c>
      <c r="C5344" s="89">
        <v>2020</v>
      </c>
      <c r="D5344" s="89">
        <v>1</v>
      </c>
      <c r="E5344" s="91">
        <v>26657467</v>
      </c>
    </row>
    <row r="5345" spans="1:5" x14ac:dyDescent="0.2">
      <c r="A5345" s="89">
        <v>1637</v>
      </c>
      <c r="B5345" s="89" t="s">
        <v>569</v>
      </c>
      <c r="C5345" s="89">
        <v>2020</v>
      </c>
      <c r="D5345" s="89">
        <v>2</v>
      </c>
      <c r="E5345" s="91">
        <v>35785841</v>
      </c>
    </row>
    <row r="5346" spans="1:5" x14ac:dyDescent="0.2">
      <c r="A5346" s="89">
        <v>1637</v>
      </c>
      <c r="B5346" s="89" t="s">
        <v>569</v>
      </c>
      <c r="C5346" s="89">
        <v>2020</v>
      </c>
      <c r="D5346" s="89">
        <v>3</v>
      </c>
      <c r="E5346" s="91">
        <v>19811847</v>
      </c>
    </row>
    <row r="5347" spans="1:5" x14ac:dyDescent="0.2">
      <c r="A5347" s="89">
        <v>1637</v>
      </c>
      <c r="B5347" s="89" t="s">
        <v>569</v>
      </c>
      <c r="C5347" s="89">
        <v>2020</v>
      </c>
      <c r="D5347" s="89">
        <v>4</v>
      </c>
      <c r="E5347" s="91">
        <v>25535701</v>
      </c>
    </row>
    <row r="5348" spans="1:5" x14ac:dyDescent="0.2">
      <c r="A5348" s="89">
        <v>1637</v>
      </c>
      <c r="B5348" s="89" t="s">
        <v>569</v>
      </c>
      <c r="C5348" s="89">
        <v>2020</v>
      </c>
      <c r="D5348" s="89">
        <v>5</v>
      </c>
      <c r="E5348" s="91">
        <v>32120739</v>
      </c>
    </row>
    <row r="5349" spans="1:5" x14ac:dyDescent="0.2">
      <c r="A5349" s="89">
        <v>1637</v>
      </c>
      <c r="B5349" s="89" t="s">
        <v>569</v>
      </c>
      <c r="C5349" s="89">
        <v>2020</v>
      </c>
      <c r="D5349" s="89">
        <v>6</v>
      </c>
      <c r="E5349" s="91">
        <v>1331517</v>
      </c>
    </row>
    <row r="5350" spans="1:5" x14ac:dyDescent="0.2">
      <c r="A5350" s="89">
        <v>1638</v>
      </c>
      <c r="B5350" s="89" t="s">
        <v>297</v>
      </c>
      <c r="C5350" s="89">
        <v>2019</v>
      </c>
      <c r="D5350" s="89">
        <v>3</v>
      </c>
      <c r="E5350" s="91">
        <v>575838</v>
      </c>
    </row>
    <row r="5351" spans="1:5" x14ac:dyDescent="0.2">
      <c r="A5351" s="89">
        <v>1638</v>
      </c>
      <c r="B5351" s="89" t="s">
        <v>297</v>
      </c>
      <c r="C5351" s="89">
        <v>2019</v>
      </c>
      <c r="D5351" s="89">
        <v>4</v>
      </c>
      <c r="E5351" s="91">
        <v>624315</v>
      </c>
    </row>
    <row r="5352" spans="1:5" x14ac:dyDescent="0.2">
      <c r="A5352" s="89">
        <v>1638</v>
      </c>
      <c r="B5352" s="89" t="s">
        <v>297</v>
      </c>
      <c r="C5352" s="89">
        <v>2019</v>
      </c>
      <c r="D5352" s="89">
        <v>5</v>
      </c>
      <c r="E5352" s="91">
        <v>558784</v>
      </c>
    </row>
    <row r="5353" spans="1:5" x14ac:dyDescent="0.2">
      <c r="A5353" s="89">
        <v>1638</v>
      </c>
      <c r="B5353" s="89" t="s">
        <v>297</v>
      </c>
      <c r="C5353" s="89">
        <v>2019</v>
      </c>
      <c r="D5353" s="89">
        <v>6</v>
      </c>
      <c r="E5353" s="91">
        <v>621783</v>
      </c>
    </row>
    <row r="5354" spans="1:5" x14ac:dyDescent="0.2">
      <c r="A5354" s="89">
        <v>1638</v>
      </c>
      <c r="B5354" s="89" t="s">
        <v>297</v>
      </c>
      <c r="C5354" s="89">
        <v>2019</v>
      </c>
      <c r="D5354" s="89">
        <v>7</v>
      </c>
      <c r="E5354" s="91">
        <v>632052</v>
      </c>
    </row>
    <row r="5355" spans="1:5" x14ac:dyDescent="0.2">
      <c r="A5355" s="89">
        <v>1638</v>
      </c>
      <c r="B5355" s="89" t="s">
        <v>297</v>
      </c>
      <c r="C5355" s="89">
        <v>2019</v>
      </c>
      <c r="D5355" s="89">
        <v>8</v>
      </c>
      <c r="E5355" s="91">
        <v>580702</v>
      </c>
    </row>
    <row r="5356" spans="1:5" x14ac:dyDescent="0.2">
      <c r="A5356" s="89">
        <v>1638</v>
      </c>
      <c r="B5356" s="89" t="s">
        <v>297</v>
      </c>
      <c r="C5356" s="89">
        <v>2019</v>
      </c>
      <c r="D5356" s="89">
        <v>9</v>
      </c>
      <c r="E5356" s="91">
        <v>556928</v>
      </c>
    </row>
    <row r="5357" spans="1:5" x14ac:dyDescent="0.2">
      <c r="A5357" s="89">
        <v>1638</v>
      </c>
      <c r="B5357" s="89" t="s">
        <v>297</v>
      </c>
      <c r="C5357" s="89">
        <v>2019</v>
      </c>
      <c r="D5357" s="89">
        <v>10</v>
      </c>
      <c r="E5357" s="91">
        <v>591442</v>
      </c>
    </row>
    <row r="5358" spans="1:5" x14ac:dyDescent="0.2">
      <c r="A5358" s="89">
        <v>1638</v>
      </c>
      <c r="B5358" s="89" t="s">
        <v>297</v>
      </c>
      <c r="C5358" s="89">
        <v>2019</v>
      </c>
      <c r="D5358" s="89">
        <v>11</v>
      </c>
      <c r="E5358" s="91">
        <v>564420</v>
      </c>
    </row>
    <row r="5359" spans="1:5" x14ac:dyDescent="0.2">
      <c r="A5359" s="89">
        <v>1638</v>
      </c>
      <c r="B5359" s="89" t="s">
        <v>297</v>
      </c>
      <c r="C5359" s="89">
        <v>2019</v>
      </c>
      <c r="D5359" s="89">
        <v>12</v>
      </c>
      <c r="E5359" s="91">
        <v>539344</v>
      </c>
    </row>
    <row r="5360" spans="1:5" x14ac:dyDescent="0.2">
      <c r="A5360" s="89">
        <v>1638</v>
      </c>
      <c r="B5360" s="89" t="s">
        <v>297</v>
      </c>
      <c r="C5360" s="89">
        <v>2020</v>
      </c>
      <c r="D5360" s="89">
        <v>1</v>
      </c>
      <c r="E5360" s="91">
        <v>684871</v>
      </c>
    </row>
    <row r="5361" spans="1:5" x14ac:dyDescent="0.2">
      <c r="A5361" s="89">
        <v>1638</v>
      </c>
      <c r="B5361" s="89" t="s">
        <v>297</v>
      </c>
      <c r="C5361" s="89">
        <v>2020</v>
      </c>
      <c r="D5361" s="89">
        <v>2</v>
      </c>
      <c r="E5361" s="91">
        <v>657297</v>
      </c>
    </row>
    <row r="5362" spans="1:5" x14ac:dyDescent="0.2">
      <c r="A5362" s="89">
        <v>1638</v>
      </c>
      <c r="B5362" s="89" t="s">
        <v>297</v>
      </c>
      <c r="C5362" s="89">
        <v>2020</v>
      </c>
      <c r="D5362" s="89">
        <v>3</v>
      </c>
      <c r="E5362" s="91">
        <v>689382</v>
      </c>
    </row>
    <row r="5363" spans="1:5" x14ac:dyDescent="0.2">
      <c r="A5363" s="89">
        <v>1638</v>
      </c>
      <c r="B5363" s="89" t="s">
        <v>297</v>
      </c>
      <c r="C5363" s="89">
        <v>2020</v>
      </c>
      <c r="D5363" s="89">
        <v>4</v>
      </c>
      <c r="E5363" s="91">
        <v>707045</v>
      </c>
    </row>
    <row r="5364" spans="1:5" x14ac:dyDescent="0.2">
      <c r="A5364" s="89">
        <v>1638</v>
      </c>
      <c r="B5364" s="89" t="s">
        <v>297</v>
      </c>
      <c r="C5364" s="89">
        <v>2020</v>
      </c>
      <c r="D5364" s="89">
        <v>5</v>
      </c>
      <c r="E5364" s="91">
        <v>641796</v>
      </c>
    </row>
    <row r="5365" spans="1:5" x14ac:dyDescent="0.2">
      <c r="A5365" s="89">
        <v>1638</v>
      </c>
      <c r="B5365" s="89" t="s">
        <v>297</v>
      </c>
      <c r="C5365" s="89">
        <v>2020</v>
      </c>
      <c r="D5365" s="89">
        <v>6</v>
      </c>
      <c r="E5365" s="91">
        <v>44256</v>
      </c>
    </row>
    <row r="5366" spans="1:5" x14ac:dyDescent="0.2">
      <c r="A5366" s="89">
        <v>1639</v>
      </c>
      <c r="B5366" s="89" t="s">
        <v>762</v>
      </c>
      <c r="C5366" s="89">
        <v>2019</v>
      </c>
      <c r="D5366" s="89">
        <v>3</v>
      </c>
      <c r="E5366" s="91">
        <v>3</v>
      </c>
    </row>
    <row r="5367" spans="1:5" x14ac:dyDescent="0.2">
      <c r="A5367" s="89">
        <v>1640</v>
      </c>
      <c r="B5367" s="89" t="s">
        <v>224</v>
      </c>
      <c r="C5367" s="89">
        <v>2019</v>
      </c>
      <c r="D5367" s="89">
        <v>3</v>
      </c>
      <c r="E5367" s="91">
        <v>149</v>
      </c>
    </row>
    <row r="5368" spans="1:5" x14ac:dyDescent="0.2">
      <c r="A5368" s="89">
        <v>1640</v>
      </c>
      <c r="B5368" s="89" t="s">
        <v>224</v>
      </c>
      <c r="C5368" s="89">
        <v>2019</v>
      </c>
      <c r="D5368" s="89">
        <v>4</v>
      </c>
      <c r="E5368" s="91">
        <v>84</v>
      </c>
    </row>
    <row r="5369" spans="1:5" x14ac:dyDescent="0.2">
      <c r="A5369" s="89">
        <v>1640</v>
      </c>
      <c r="B5369" s="89" t="s">
        <v>224</v>
      </c>
      <c r="C5369" s="89">
        <v>2019</v>
      </c>
      <c r="D5369" s="89">
        <v>5</v>
      </c>
      <c r="E5369" s="91">
        <v>35</v>
      </c>
    </row>
    <row r="5370" spans="1:5" x14ac:dyDescent="0.2">
      <c r="A5370" s="89">
        <v>1640</v>
      </c>
      <c r="B5370" s="89" t="s">
        <v>224</v>
      </c>
      <c r="C5370" s="89">
        <v>2019</v>
      </c>
      <c r="D5370" s="89">
        <v>6</v>
      </c>
      <c r="E5370" s="91">
        <v>32</v>
      </c>
    </row>
    <row r="5371" spans="1:5" x14ac:dyDescent="0.2">
      <c r="A5371" s="89">
        <v>1640</v>
      </c>
      <c r="B5371" s="89" t="s">
        <v>224</v>
      </c>
      <c r="C5371" s="89">
        <v>2019</v>
      </c>
      <c r="D5371" s="89">
        <v>7</v>
      </c>
      <c r="E5371" s="91">
        <v>15</v>
      </c>
    </row>
    <row r="5372" spans="1:5" x14ac:dyDescent="0.2">
      <c r="A5372" s="89">
        <v>1640</v>
      </c>
      <c r="B5372" s="89" t="s">
        <v>224</v>
      </c>
      <c r="C5372" s="89">
        <v>2019</v>
      </c>
      <c r="D5372" s="89">
        <v>8</v>
      </c>
      <c r="E5372" s="91">
        <v>7</v>
      </c>
    </row>
    <row r="5373" spans="1:5" x14ac:dyDescent="0.2">
      <c r="A5373" s="89">
        <v>1640</v>
      </c>
      <c r="B5373" s="89" t="s">
        <v>224</v>
      </c>
      <c r="C5373" s="89">
        <v>2019</v>
      </c>
      <c r="D5373" s="89">
        <v>9</v>
      </c>
      <c r="E5373" s="91">
        <v>5</v>
      </c>
    </row>
    <row r="5374" spans="1:5" x14ac:dyDescent="0.2">
      <c r="A5374" s="89">
        <v>1640</v>
      </c>
      <c r="B5374" s="89" t="s">
        <v>224</v>
      </c>
      <c r="C5374" s="89">
        <v>2019</v>
      </c>
      <c r="D5374" s="89">
        <v>10</v>
      </c>
      <c r="E5374" s="91">
        <v>1</v>
      </c>
    </row>
    <row r="5375" spans="1:5" x14ac:dyDescent="0.2">
      <c r="A5375" s="89">
        <v>1640</v>
      </c>
      <c r="B5375" s="89" t="s">
        <v>224</v>
      </c>
      <c r="C5375" s="89">
        <v>2019</v>
      </c>
      <c r="D5375" s="89">
        <v>11</v>
      </c>
      <c r="E5375" s="91">
        <v>2</v>
      </c>
    </row>
    <row r="5376" spans="1:5" x14ac:dyDescent="0.2">
      <c r="A5376" s="89">
        <v>1640</v>
      </c>
      <c r="B5376" s="89" t="s">
        <v>224</v>
      </c>
      <c r="C5376" s="89">
        <v>2020</v>
      </c>
      <c r="D5376" s="89">
        <v>1</v>
      </c>
      <c r="E5376" s="91">
        <v>5</v>
      </c>
    </row>
    <row r="5377" spans="1:5" x14ac:dyDescent="0.2">
      <c r="A5377" s="89">
        <v>1640</v>
      </c>
      <c r="B5377" s="89" t="s">
        <v>224</v>
      </c>
      <c r="C5377" s="89">
        <v>2020</v>
      </c>
      <c r="D5377" s="89">
        <v>2</v>
      </c>
      <c r="E5377" s="91">
        <v>3</v>
      </c>
    </row>
    <row r="5378" spans="1:5" x14ac:dyDescent="0.2">
      <c r="A5378" s="89">
        <v>1640</v>
      </c>
      <c r="B5378" s="89" t="s">
        <v>224</v>
      </c>
      <c r="C5378" s="89">
        <v>2020</v>
      </c>
      <c r="D5378" s="89">
        <v>3</v>
      </c>
      <c r="E5378" s="91">
        <v>1</v>
      </c>
    </row>
    <row r="5379" spans="1:5" x14ac:dyDescent="0.2">
      <c r="A5379" s="89">
        <v>1640</v>
      </c>
      <c r="B5379" s="89" t="s">
        <v>224</v>
      </c>
      <c r="C5379" s="89">
        <v>2020</v>
      </c>
      <c r="D5379" s="89">
        <v>4</v>
      </c>
      <c r="E5379" s="91">
        <v>1</v>
      </c>
    </row>
    <row r="5380" spans="1:5" x14ac:dyDescent="0.2">
      <c r="A5380" s="89">
        <v>1640</v>
      </c>
      <c r="B5380" s="89" t="s">
        <v>224</v>
      </c>
      <c r="C5380" s="89">
        <v>2020</v>
      </c>
      <c r="D5380" s="89">
        <v>5</v>
      </c>
      <c r="E5380" s="91">
        <v>5</v>
      </c>
    </row>
    <row r="5381" spans="1:5" x14ac:dyDescent="0.2">
      <c r="A5381" s="89">
        <v>1644</v>
      </c>
      <c r="B5381" s="89" t="s">
        <v>68</v>
      </c>
      <c r="C5381" s="89">
        <v>2019</v>
      </c>
      <c r="D5381" s="89">
        <v>3</v>
      </c>
      <c r="E5381" s="91">
        <v>335768</v>
      </c>
    </row>
    <row r="5382" spans="1:5" x14ac:dyDescent="0.2">
      <c r="A5382" s="89">
        <v>1644</v>
      </c>
      <c r="B5382" s="89" t="s">
        <v>68</v>
      </c>
      <c r="C5382" s="89">
        <v>2019</v>
      </c>
      <c r="D5382" s="89">
        <v>4</v>
      </c>
      <c r="E5382" s="91">
        <v>318739</v>
      </c>
    </row>
    <row r="5383" spans="1:5" x14ac:dyDescent="0.2">
      <c r="A5383" s="89">
        <v>1644</v>
      </c>
      <c r="B5383" s="89" t="s">
        <v>68</v>
      </c>
      <c r="C5383" s="89">
        <v>2019</v>
      </c>
      <c r="D5383" s="89">
        <v>5</v>
      </c>
      <c r="E5383" s="91">
        <v>337929</v>
      </c>
    </row>
    <row r="5384" spans="1:5" x14ac:dyDescent="0.2">
      <c r="A5384" s="89">
        <v>1644</v>
      </c>
      <c r="B5384" s="89" t="s">
        <v>68</v>
      </c>
      <c r="C5384" s="89">
        <v>2019</v>
      </c>
      <c r="D5384" s="89">
        <v>6</v>
      </c>
      <c r="E5384" s="91">
        <v>300653</v>
      </c>
    </row>
    <row r="5385" spans="1:5" x14ac:dyDescent="0.2">
      <c r="A5385" s="89">
        <v>1644</v>
      </c>
      <c r="B5385" s="89" t="s">
        <v>68</v>
      </c>
      <c r="C5385" s="89">
        <v>2019</v>
      </c>
      <c r="D5385" s="89">
        <v>7</v>
      </c>
      <c r="E5385" s="91">
        <v>338363</v>
      </c>
    </row>
    <row r="5386" spans="1:5" x14ac:dyDescent="0.2">
      <c r="A5386" s="89">
        <v>1644</v>
      </c>
      <c r="B5386" s="89" t="s">
        <v>68</v>
      </c>
      <c r="C5386" s="89">
        <v>2019</v>
      </c>
      <c r="D5386" s="89">
        <v>8</v>
      </c>
      <c r="E5386" s="91">
        <v>277685</v>
      </c>
    </row>
    <row r="5387" spans="1:5" x14ac:dyDescent="0.2">
      <c r="A5387" s="89">
        <v>1644</v>
      </c>
      <c r="B5387" s="89" t="s">
        <v>68</v>
      </c>
      <c r="C5387" s="89">
        <v>2019</v>
      </c>
      <c r="D5387" s="89">
        <v>9</v>
      </c>
      <c r="E5387" s="91">
        <v>287163</v>
      </c>
    </row>
    <row r="5388" spans="1:5" x14ac:dyDescent="0.2">
      <c r="A5388" s="89">
        <v>1644</v>
      </c>
      <c r="B5388" s="89" t="s">
        <v>68</v>
      </c>
      <c r="C5388" s="89">
        <v>2019</v>
      </c>
      <c r="D5388" s="89">
        <v>10</v>
      </c>
      <c r="E5388" s="91">
        <v>303243</v>
      </c>
    </row>
    <row r="5389" spans="1:5" x14ac:dyDescent="0.2">
      <c r="A5389" s="89">
        <v>1644</v>
      </c>
      <c r="B5389" s="89" t="s">
        <v>68</v>
      </c>
      <c r="C5389" s="89">
        <v>2019</v>
      </c>
      <c r="D5389" s="89">
        <v>11</v>
      </c>
      <c r="E5389" s="91">
        <v>364024</v>
      </c>
    </row>
    <row r="5390" spans="1:5" x14ac:dyDescent="0.2">
      <c r="A5390" s="89">
        <v>1644</v>
      </c>
      <c r="B5390" s="89" t="s">
        <v>68</v>
      </c>
      <c r="C5390" s="89">
        <v>2019</v>
      </c>
      <c r="D5390" s="89">
        <v>12</v>
      </c>
      <c r="E5390" s="91">
        <v>286814</v>
      </c>
    </row>
    <row r="5391" spans="1:5" x14ac:dyDescent="0.2">
      <c r="A5391" s="89">
        <v>1644</v>
      </c>
      <c r="B5391" s="89" t="s">
        <v>68</v>
      </c>
      <c r="C5391" s="89">
        <v>2020</v>
      </c>
      <c r="D5391" s="89">
        <v>1</v>
      </c>
      <c r="E5391" s="91">
        <v>341134</v>
      </c>
    </row>
    <row r="5392" spans="1:5" x14ac:dyDescent="0.2">
      <c r="A5392" s="89">
        <v>1644</v>
      </c>
      <c r="B5392" s="89" t="s">
        <v>68</v>
      </c>
      <c r="C5392" s="89">
        <v>2020</v>
      </c>
      <c r="D5392" s="89">
        <v>2</v>
      </c>
      <c r="E5392" s="91">
        <v>298708</v>
      </c>
    </row>
    <row r="5393" spans="1:5" x14ac:dyDescent="0.2">
      <c r="A5393" s="89">
        <v>1644</v>
      </c>
      <c r="B5393" s="89" t="s">
        <v>68</v>
      </c>
      <c r="C5393" s="89">
        <v>2020</v>
      </c>
      <c r="D5393" s="89">
        <v>3</v>
      </c>
      <c r="E5393" s="91">
        <v>585911</v>
      </c>
    </row>
    <row r="5394" spans="1:5" x14ac:dyDescent="0.2">
      <c r="A5394" s="89">
        <v>1644</v>
      </c>
      <c r="B5394" s="89" t="s">
        <v>68</v>
      </c>
      <c r="C5394" s="89">
        <v>2020</v>
      </c>
      <c r="D5394" s="89">
        <v>4</v>
      </c>
      <c r="E5394" s="91">
        <v>614333</v>
      </c>
    </row>
    <row r="5395" spans="1:5" x14ac:dyDescent="0.2">
      <c r="A5395" s="89">
        <v>1644</v>
      </c>
      <c r="B5395" s="89" t="s">
        <v>68</v>
      </c>
      <c r="C5395" s="89">
        <v>2020</v>
      </c>
      <c r="D5395" s="89">
        <v>5</v>
      </c>
      <c r="E5395" s="91">
        <v>564957</v>
      </c>
    </row>
    <row r="5396" spans="1:5" x14ac:dyDescent="0.2">
      <c r="A5396" s="89">
        <v>1644</v>
      </c>
      <c r="B5396" s="89" t="s">
        <v>68</v>
      </c>
      <c r="C5396" s="89">
        <v>2020</v>
      </c>
      <c r="D5396" s="89">
        <v>6</v>
      </c>
      <c r="E5396" s="91">
        <v>27168</v>
      </c>
    </row>
    <row r="5397" spans="1:5" x14ac:dyDescent="0.2">
      <c r="A5397" s="89">
        <v>1645</v>
      </c>
      <c r="B5397" s="89" t="s">
        <v>146</v>
      </c>
      <c r="C5397" s="89">
        <v>2019</v>
      </c>
      <c r="D5397" s="89">
        <v>3</v>
      </c>
      <c r="E5397" s="91">
        <v>120492</v>
      </c>
    </row>
    <row r="5398" spans="1:5" x14ac:dyDescent="0.2">
      <c r="A5398" s="89">
        <v>1645</v>
      </c>
      <c r="B5398" s="89" t="s">
        <v>146</v>
      </c>
      <c r="C5398" s="89">
        <v>2019</v>
      </c>
      <c r="D5398" s="89">
        <v>4</v>
      </c>
      <c r="E5398" s="91">
        <v>118086</v>
      </c>
    </row>
    <row r="5399" spans="1:5" x14ac:dyDescent="0.2">
      <c r="A5399" s="89">
        <v>1645</v>
      </c>
      <c r="B5399" s="89" t="s">
        <v>146</v>
      </c>
      <c r="C5399" s="89">
        <v>2019</v>
      </c>
      <c r="D5399" s="89">
        <v>5</v>
      </c>
      <c r="E5399" s="91">
        <v>116087</v>
      </c>
    </row>
    <row r="5400" spans="1:5" x14ac:dyDescent="0.2">
      <c r="A5400" s="89">
        <v>1645</v>
      </c>
      <c r="B5400" s="89" t="s">
        <v>146</v>
      </c>
      <c r="C5400" s="89">
        <v>2019</v>
      </c>
      <c r="D5400" s="89">
        <v>6</v>
      </c>
      <c r="E5400" s="91">
        <v>117680</v>
      </c>
    </row>
    <row r="5401" spans="1:5" x14ac:dyDescent="0.2">
      <c r="A5401" s="89">
        <v>1645</v>
      </c>
      <c r="B5401" s="89" t="s">
        <v>146</v>
      </c>
      <c r="C5401" s="89">
        <v>2019</v>
      </c>
      <c r="D5401" s="89">
        <v>7</v>
      </c>
      <c r="E5401" s="91">
        <v>147979</v>
      </c>
    </row>
    <row r="5402" spans="1:5" x14ac:dyDescent="0.2">
      <c r="A5402" s="89">
        <v>1645</v>
      </c>
      <c r="B5402" s="89" t="s">
        <v>146</v>
      </c>
      <c r="C5402" s="89">
        <v>2019</v>
      </c>
      <c r="D5402" s="89">
        <v>8</v>
      </c>
      <c r="E5402" s="91">
        <v>195542</v>
      </c>
    </row>
    <row r="5403" spans="1:5" x14ac:dyDescent="0.2">
      <c r="A5403" s="89">
        <v>1645</v>
      </c>
      <c r="B5403" s="89" t="s">
        <v>146</v>
      </c>
      <c r="C5403" s="89">
        <v>2019</v>
      </c>
      <c r="D5403" s="89">
        <v>9</v>
      </c>
      <c r="E5403" s="91">
        <v>331699</v>
      </c>
    </row>
    <row r="5404" spans="1:5" x14ac:dyDescent="0.2">
      <c r="A5404" s="89">
        <v>1645</v>
      </c>
      <c r="B5404" s="89" t="s">
        <v>146</v>
      </c>
      <c r="C5404" s="89">
        <v>2019</v>
      </c>
      <c r="D5404" s="89">
        <v>10</v>
      </c>
      <c r="E5404" s="91">
        <v>670342</v>
      </c>
    </row>
    <row r="5405" spans="1:5" x14ac:dyDescent="0.2">
      <c r="A5405" s="89">
        <v>1645</v>
      </c>
      <c r="B5405" s="89" t="s">
        <v>146</v>
      </c>
      <c r="C5405" s="89">
        <v>2019</v>
      </c>
      <c r="D5405" s="89">
        <v>11</v>
      </c>
      <c r="E5405" s="91">
        <v>868982</v>
      </c>
    </row>
    <row r="5406" spans="1:5" x14ac:dyDescent="0.2">
      <c r="A5406" s="89">
        <v>1645</v>
      </c>
      <c r="B5406" s="89" t="s">
        <v>146</v>
      </c>
      <c r="C5406" s="89">
        <v>2019</v>
      </c>
      <c r="D5406" s="89">
        <v>12</v>
      </c>
      <c r="E5406" s="91">
        <v>368951</v>
      </c>
    </row>
    <row r="5407" spans="1:5" x14ac:dyDescent="0.2">
      <c r="A5407" s="89">
        <v>1645</v>
      </c>
      <c r="B5407" s="89" t="s">
        <v>146</v>
      </c>
      <c r="C5407" s="89">
        <v>2020</v>
      </c>
      <c r="D5407" s="89">
        <v>1</v>
      </c>
      <c r="E5407" s="91">
        <v>468537</v>
      </c>
    </row>
    <row r="5408" spans="1:5" x14ac:dyDescent="0.2">
      <c r="A5408" s="89">
        <v>1645</v>
      </c>
      <c r="B5408" s="89" t="s">
        <v>146</v>
      </c>
      <c r="C5408" s="89">
        <v>2020</v>
      </c>
      <c r="D5408" s="89">
        <v>2</v>
      </c>
      <c r="E5408" s="91">
        <v>262036</v>
      </c>
    </row>
    <row r="5409" spans="1:5" x14ac:dyDescent="0.2">
      <c r="A5409" s="89">
        <v>1645</v>
      </c>
      <c r="B5409" s="89" t="s">
        <v>146</v>
      </c>
      <c r="C5409" s="89">
        <v>2020</v>
      </c>
      <c r="D5409" s="89">
        <v>3</v>
      </c>
      <c r="E5409" s="91">
        <v>247015</v>
      </c>
    </row>
    <row r="5410" spans="1:5" x14ac:dyDescent="0.2">
      <c r="A5410" s="89">
        <v>1645</v>
      </c>
      <c r="B5410" s="89" t="s">
        <v>146</v>
      </c>
      <c r="C5410" s="89">
        <v>2020</v>
      </c>
      <c r="D5410" s="89">
        <v>4</v>
      </c>
      <c r="E5410" s="91">
        <v>159832</v>
      </c>
    </row>
    <row r="5411" spans="1:5" x14ac:dyDescent="0.2">
      <c r="A5411" s="89">
        <v>1645</v>
      </c>
      <c r="B5411" s="89" t="s">
        <v>146</v>
      </c>
      <c r="C5411" s="89">
        <v>2020</v>
      </c>
      <c r="D5411" s="89">
        <v>5</v>
      </c>
      <c r="E5411" s="91">
        <v>178442</v>
      </c>
    </row>
    <row r="5412" spans="1:5" x14ac:dyDescent="0.2">
      <c r="A5412" s="89">
        <v>1645</v>
      </c>
      <c r="B5412" s="89" t="s">
        <v>146</v>
      </c>
      <c r="C5412" s="89">
        <v>2020</v>
      </c>
      <c r="D5412" s="89">
        <v>6</v>
      </c>
      <c r="E5412" s="91">
        <v>15889</v>
      </c>
    </row>
    <row r="5413" spans="1:5" x14ac:dyDescent="0.2">
      <c r="A5413" s="89">
        <v>1646</v>
      </c>
      <c r="B5413" s="89" t="s">
        <v>106</v>
      </c>
      <c r="C5413" s="89">
        <v>2019</v>
      </c>
      <c r="D5413" s="89">
        <v>3</v>
      </c>
      <c r="E5413" s="91">
        <v>281090</v>
      </c>
    </row>
    <row r="5414" spans="1:5" x14ac:dyDescent="0.2">
      <c r="A5414" s="89">
        <v>1646</v>
      </c>
      <c r="B5414" s="89" t="s">
        <v>106</v>
      </c>
      <c r="C5414" s="89">
        <v>2019</v>
      </c>
      <c r="D5414" s="89">
        <v>4</v>
      </c>
      <c r="E5414" s="91">
        <v>308205</v>
      </c>
    </row>
    <row r="5415" spans="1:5" x14ac:dyDescent="0.2">
      <c r="A5415" s="89">
        <v>1646</v>
      </c>
      <c r="B5415" s="89" t="s">
        <v>106</v>
      </c>
      <c r="C5415" s="89">
        <v>2019</v>
      </c>
      <c r="D5415" s="89">
        <v>5</v>
      </c>
      <c r="E5415" s="91">
        <v>325245</v>
      </c>
    </row>
    <row r="5416" spans="1:5" x14ac:dyDescent="0.2">
      <c r="A5416" s="89">
        <v>1646</v>
      </c>
      <c r="B5416" s="89" t="s">
        <v>106</v>
      </c>
      <c r="C5416" s="89">
        <v>2019</v>
      </c>
      <c r="D5416" s="89">
        <v>6</v>
      </c>
      <c r="E5416" s="91">
        <v>310146</v>
      </c>
    </row>
    <row r="5417" spans="1:5" x14ac:dyDescent="0.2">
      <c r="A5417" s="89">
        <v>1646</v>
      </c>
      <c r="B5417" s="89" t="s">
        <v>106</v>
      </c>
      <c r="C5417" s="89">
        <v>2019</v>
      </c>
      <c r="D5417" s="89">
        <v>7</v>
      </c>
      <c r="E5417" s="91">
        <v>342868</v>
      </c>
    </row>
    <row r="5418" spans="1:5" x14ac:dyDescent="0.2">
      <c r="A5418" s="89">
        <v>1646</v>
      </c>
      <c r="B5418" s="89" t="s">
        <v>106</v>
      </c>
      <c r="C5418" s="89">
        <v>2019</v>
      </c>
      <c r="D5418" s="89">
        <v>8</v>
      </c>
      <c r="E5418" s="91">
        <v>423116</v>
      </c>
    </row>
    <row r="5419" spans="1:5" x14ac:dyDescent="0.2">
      <c r="A5419" s="89">
        <v>1646</v>
      </c>
      <c r="B5419" s="89" t="s">
        <v>106</v>
      </c>
      <c r="C5419" s="89">
        <v>2019</v>
      </c>
      <c r="D5419" s="89">
        <v>9</v>
      </c>
      <c r="E5419" s="91">
        <v>375750</v>
      </c>
    </row>
    <row r="5420" spans="1:5" x14ac:dyDescent="0.2">
      <c r="A5420" s="89">
        <v>1646</v>
      </c>
      <c r="B5420" s="89" t="s">
        <v>106</v>
      </c>
      <c r="C5420" s="89">
        <v>2019</v>
      </c>
      <c r="D5420" s="89">
        <v>10</v>
      </c>
      <c r="E5420" s="91">
        <v>439321</v>
      </c>
    </row>
    <row r="5421" spans="1:5" x14ac:dyDescent="0.2">
      <c r="A5421" s="89">
        <v>1646</v>
      </c>
      <c r="B5421" s="89" t="s">
        <v>106</v>
      </c>
      <c r="C5421" s="89">
        <v>2019</v>
      </c>
      <c r="D5421" s="89">
        <v>11</v>
      </c>
      <c r="E5421" s="91">
        <v>387000</v>
      </c>
    </row>
    <row r="5422" spans="1:5" x14ac:dyDescent="0.2">
      <c r="A5422" s="89">
        <v>1646</v>
      </c>
      <c r="B5422" s="89" t="s">
        <v>106</v>
      </c>
      <c r="C5422" s="89">
        <v>2019</v>
      </c>
      <c r="D5422" s="89">
        <v>12</v>
      </c>
      <c r="E5422" s="91">
        <v>367383</v>
      </c>
    </row>
    <row r="5423" spans="1:5" x14ac:dyDescent="0.2">
      <c r="A5423" s="89">
        <v>1646</v>
      </c>
      <c r="B5423" s="89" t="s">
        <v>106</v>
      </c>
      <c r="C5423" s="89">
        <v>2020</v>
      </c>
      <c r="D5423" s="89">
        <v>1</v>
      </c>
      <c r="E5423" s="91">
        <v>364709</v>
      </c>
    </row>
    <row r="5424" spans="1:5" x14ac:dyDescent="0.2">
      <c r="A5424" s="89">
        <v>1646</v>
      </c>
      <c r="B5424" s="89" t="s">
        <v>106</v>
      </c>
      <c r="C5424" s="89">
        <v>2020</v>
      </c>
      <c r="D5424" s="89">
        <v>2</v>
      </c>
      <c r="E5424" s="91">
        <v>340936</v>
      </c>
    </row>
    <row r="5425" spans="1:5" x14ac:dyDescent="0.2">
      <c r="A5425" s="89">
        <v>1646</v>
      </c>
      <c r="B5425" s="89" t="s">
        <v>106</v>
      </c>
      <c r="C5425" s="89">
        <v>2020</v>
      </c>
      <c r="D5425" s="89">
        <v>3</v>
      </c>
      <c r="E5425" s="91">
        <v>332353</v>
      </c>
    </row>
    <row r="5426" spans="1:5" x14ac:dyDescent="0.2">
      <c r="A5426" s="89">
        <v>1646</v>
      </c>
      <c r="B5426" s="89" t="s">
        <v>106</v>
      </c>
      <c r="C5426" s="89">
        <v>2020</v>
      </c>
      <c r="D5426" s="89">
        <v>4</v>
      </c>
      <c r="E5426" s="91">
        <v>339755</v>
      </c>
    </row>
    <row r="5427" spans="1:5" x14ac:dyDescent="0.2">
      <c r="A5427" s="89">
        <v>1646</v>
      </c>
      <c r="B5427" s="89" t="s">
        <v>106</v>
      </c>
      <c r="C5427" s="89">
        <v>2020</v>
      </c>
      <c r="D5427" s="89">
        <v>5</v>
      </c>
      <c r="E5427" s="91">
        <v>368331</v>
      </c>
    </row>
    <row r="5428" spans="1:5" x14ac:dyDescent="0.2">
      <c r="A5428" s="89">
        <v>1646</v>
      </c>
      <c r="B5428" s="89" t="s">
        <v>106</v>
      </c>
      <c r="C5428" s="89">
        <v>2020</v>
      </c>
      <c r="D5428" s="89">
        <v>6</v>
      </c>
      <c r="E5428" s="91">
        <v>25544</v>
      </c>
    </row>
    <row r="5429" spans="1:5" x14ac:dyDescent="0.2">
      <c r="A5429" s="89">
        <v>1648</v>
      </c>
      <c r="B5429" s="89" t="s">
        <v>160</v>
      </c>
      <c r="C5429" s="89">
        <v>2019</v>
      </c>
      <c r="D5429" s="89">
        <v>3</v>
      </c>
      <c r="E5429" s="91">
        <v>3126176</v>
      </c>
    </row>
    <row r="5430" spans="1:5" x14ac:dyDescent="0.2">
      <c r="A5430" s="89">
        <v>1648</v>
      </c>
      <c r="B5430" s="89" t="s">
        <v>160</v>
      </c>
      <c r="C5430" s="89">
        <v>2019</v>
      </c>
      <c r="D5430" s="89">
        <v>4</v>
      </c>
      <c r="E5430" s="91">
        <v>3622060</v>
      </c>
    </row>
    <row r="5431" spans="1:5" x14ac:dyDescent="0.2">
      <c r="A5431" s="89">
        <v>1648</v>
      </c>
      <c r="B5431" s="89" t="s">
        <v>160</v>
      </c>
      <c r="C5431" s="89">
        <v>2019</v>
      </c>
      <c r="D5431" s="89">
        <v>5</v>
      </c>
      <c r="E5431" s="91">
        <v>2855018</v>
      </c>
    </row>
    <row r="5432" spans="1:5" x14ac:dyDescent="0.2">
      <c r="A5432" s="89">
        <v>1648</v>
      </c>
      <c r="B5432" s="89" t="s">
        <v>160</v>
      </c>
      <c r="C5432" s="89">
        <v>2019</v>
      </c>
      <c r="D5432" s="89">
        <v>6</v>
      </c>
      <c r="E5432" s="91">
        <v>1914437</v>
      </c>
    </row>
    <row r="5433" spans="1:5" x14ac:dyDescent="0.2">
      <c r="A5433" s="89">
        <v>1648</v>
      </c>
      <c r="B5433" s="89" t="s">
        <v>160</v>
      </c>
      <c r="C5433" s="89">
        <v>2019</v>
      </c>
      <c r="D5433" s="89">
        <v>7</v>
      </c>
      <c r="E5433" s="91">
        <v>3560226</v>
      </c>
    </row>
    <row r="5434" spans="1:5" x14ac:dyDescent="0.2">
      <c r="A5434" s="89">
        <v>1648</v>
      </c>
      <c r="B5434" s="89" t="s">
        <v>160</v>
      </c>
      <c r="C5434" s="89">
        <v>2019</v>
      </c>
      <c r="D5434" s="89">
        <v>8</v>
      </c>
      <c r="E5434" s="91">
        <v>3082129</v>
      </c>
    </row>
    <row r="5435" spans="1:5" x14ac:dyDescent="0.2">
      <c r="A5435" s="89">
        <v>1648</v>
      </c>
      <c r="B5435" s="89" t="s">
        <v>160</v>
      </c>
      <c r="C5435" s="89">
        <v>2019</v>
      </c>
      <c r="D5435" s="89">
        <v>9</v>
      </c>
      <c r="E5435" s="91">
        <v>3074938</v>
      </c>
    </row>
    <row r="5436" spans="1:5" x14ac:dyDescent="0.2">
      <c r="A5436" s="89">
        <v>1648</v>
      </c>
      <c r="B5436" s="89" t="s">
        <v>160</v>
      </c>
      <c r="C5436" s="89">
        <v>2019</v>
      </c>
      <c r="D5436" s="89">
        <v>10</v>
      </c>
      <c r="E5436" s="91">
        <v>1528086</v>
      </c>
    </row>
    <row r="5437" spans="1:5" x14ac:dyDescent="0.2">
      <c r="A5437" s="89">
        <v>1648</v>
      </c>
      <c r="B5437" s="89" t="s">
        <v>160</v>
      </c>
      <c r="C5437" s="89">
        <v>2019</v>
      </c>
      <c r="D5437" s="89">
        <v>11</v>
      </c>
      <c r="E5437" s="91">
        <v>105719</v>
      </c>
    </row>
    <row r="5438" spans="1:5" x14ac:dyDescent="0.2">
      <c r="A5438" s="89">
        <v>1648</v>
      </c>
      <c r="B5438" s="89" t="s">
        <v>160</v>
      </c>
      <c r="C5438" s="89">
        <v>2019</v>
      </c>
      <c r="D5438" s="89">
        <v>12</v>
      </c>
      <c r="E5438" s="91">
        <v>82292</v>
      </c>
    </row>
    <row r="5439" spans="1:5" x14ac:dyDescent="0.2">
      <c r="A5439" s="89">
        <v>1648</v>
      </c>
      <c r="B5439" s="89" t="s">
        <v>160</v>
      </c>
      <c r="C5439" s="89">
        <v>2020</v>
      </c>
      <c r="D5439" s="89">
        <v>1</v>
      </c>
      <c r="E5439" s="91">
        <v>81990</v>
      </c>
    </row>
    <row r="5440" spans="1:5" x14ac:dyDescent="0.2">
      <c r="A5440" s="89">
        <v>1648</v>
      </c>
      <c r="B5440" s="89" t="s">
        <v>160</v>
      </c>
      <c r="C5440" s="89">
        <v>2020</v>
      </c>
      <c r="D5440" s="89">
        <v>2</v>
      </c>
      <c r="E5440" s="91">
        <v>64339</v>
      </c>
    </row>
    <row r="5441" spans="1:5" x14ac:dyDescent="0.2">
      <c r="A5441" s="89">
        <v>1648</v>
      </c>
      <c r="B5441" s="89" t="s">
        <v>160</v>
      </c>
      <c r="C5441" s="89">
        <v>2020</v>
      </c>
      <c r="D5441" s="89">
        <v>3</v>
      </c>
      <c r="E5441" s="91">
        <v>94276</v>
      </c>
    </row>
    <row r="5442" spans="1:5" x14ac:dyDescent="0.2">
      <c r="A5442" s="89">
        <v>1648</v>
      </c>
      <c r="B5442" s="89" t="s">
        <v>160</v>
      </c>
      <c r="C5442" s="89">
        <v>2020</v>
      </c>
      <c r="D5442" s="89">
        <v>4</v>
      </c>
      <c r="E5442" s="91">
        <v>107546</v>
      </c>
    </row>
    <row r="5443" spans="1:5" x14ac:dyDescent="0.2">
      <c r="A5443" s="89">
        <v>1648</v>
      </c>
      <c r="B5443" s="89" t="s">
        <v>160</v>
      </c>
      <c r="C5443" s="89">
        <v>2020</v>
      </c>
      <c r="D5443" s="89">
        <v>5</v>
      </c>
      <c r="E5443" s="91">
        <v>98140</v>
      </c>
    </row>
    <row r="5444" spans="1:5" x14ac:dyDescent="0.2">
      <c r="A5444" s="89">
        <v>1648</v>
      </c>
      <c r="B5444" s="89" t="s">
        <v>160</v>
      </c>
      <c r="C5444" s="89">
        <v>2020</v>
      </c>
      <c r="D5444" s="89">
        <v>6</v>
      </c>
      <c r="E5444" s="91">
        <v>4199</v>
      </c>
    </row>
    <row r="5445" spans="1:5" x14ac:dyDescent="0.2">
      <c r="A5445" s="89">
        <v>1649</v>
      </c>
      <c r="B5445" s="89" t="s">
        <v>597</v>
      </c>
      <c r="C5445" s="89">
        <v>2019</v>
      </c>
      <c r="D5445" s="89">
        <v>3</v>
      </c>
      <c r="E5445" s="91">
        <v>712279</v>
      </c>
    </row>
    <row r="5446" spans="1:5" x14ac:dyDescent="0.2">
      <c r="A5446" s="89">
        <v>1649</v>
      </c>
      <c r="B5446" s="89" t="s">
        <v>597</v>
      </c>
      <c r="C5446" s="89">
        <v>2019</v>
      </c>
      <c r="D5446" s="89">
        <v>4</v>
      </c>
      <c r="E5446" s="91">
        <v>735307</v>
      </c>
    </row>
    <row r="5447" spans="1:5" x14ac:dyDescent="0.2">
      <c r="A5447" s="89">
        <v>1649</v>
      </c>
      <c r="B5447" s="89" t="s">
        <v>597</v>
      </c>
      <c r="C5447" s="89">
        <v>2019</v>
      </c>
      <c r="D5447" s="89">
        <v>5</v>
      </c>
      <c r="E5447" s="91">
        <v>874553</v>
      </c>
    </row>
    <row r="5448" spans="1:5" x14ac:dyDescent="0.2">
      <c r="A5448" s="89">
        <v>1649</v>
      </c>
      <c r="B5448" s="89" t="s">
        <v>597</v>
      </c>
      <c r="C5448" s="89">
        <v>2019</v>
      </c>
      <c r="D5448" s="89">
        <v>6</v>
      </c>
      <c r="E5448" s="91">
        <v>726287</v>
      </c>
    </row>
    <row r="5449" spans="1:5" x14ac:dyDescent="0.2">
      <c r="A5449" s="89">
        <v>1649</v>
      </c>
      <c r="B5449" s="89" t="s">
        <v>597</v>
      </c>
      <c r="C5449" s="89">
        <v>2019</v>
      </c>
      <c r="D5449" s="89">
        <v>7</v>
      </c>
      <c r="E5449" s="91">
        <v>784720</v>
      </c>
    </row>
    <row r="5450" spans="1:5" x14ac:dyDescent="0.2">
      <c r="A5450" s="89">
        <v>1649</v>
      </c>
      <c r="B5450" s="89" t="s">
        <v>597</v>
      </c>
      <c r="C5450" s="89">
        <v>2019</v>
      </c>
      <c r="D5450" s="89">
        <v>8</v>
      </c>
      <c r="E5450" s="91">
        <v>605193</v>
      </c>
    </row>
    <row r="5451" spans="1:5" x14ac:dyDescent="0.2">
      <c r="A5451" s="89">
        <v>1649</v>
      </c>
      <c r="B5451" s="89" t="s">
        <v>597</v>
      </c>
      <c r="C5451" s="89">
        <v>2019</v>
      </c>
      <c r="D5451" s="89">
        <v>9</v>
      </c>
      <c r="E5451" s="91">
        <v>671049</v>
      </c>
    </row>
    <row r="5452" spans="1:5" x14ac:dyDescent="0.2">
      <c r="A5452" s="89">
        <v>1649</v>
      </c>
      <c r="B5452" s="89" t="s">
        <v>597</v>
      </c>
      <c r="C5452" s="89">
        <v>2019</v>
      </c>
      <c r="D5452" s="89">
        <v>10</v>
      </c>
      <c r="E5452" s="91">
        <v>742604</v>
      </c>
    </row>
    <row r="5453" spans="1:5" x14ac:dyDescent="0.2">
      <c r="A5453" s="89">
        <v>1649</v>
      </c>
      <c r="B5453" s="89" t="s">
        <v>597</v>
      </c>
      <c r="C5453" s="89">
        <v>2019</v>
      </c>
      <c r="D5453" s="89">
        <v>11</v>
      </c>
      <c r="E5453" s="91">
        <v>776550</v>
      </c>
    </row>
    <row r="5454" spans="1:5" x14ac:dyDescent="0.2">
      <c r="A5454" s="89">
        <v>1649</v>
      </c>
      <c r="B5454" s="89" t="s">
        <v>597</v>
      </c>
      <c r="C5454" s="89">
        <v>2019</v>
      </c>
      <c r="D5454" s="89">
        <v>12</v>
      </c>
      <c r="E5454" s="91">
        <v>952049</v>
      </c>
    </row>
    <row r="5455" spans="1:5" x14ac:dyDescent="0.2">
      <c r="A5455" s="89">
        <v>1649</v>
      </c>
      <c r="B5455" s="89" t="s">
        <v>597</v>
      </c>
      <c r="C5455" s="89">
        <v>2020</v>
      </c>
      <c r="D5455" s="89">
        <v>1</v>
      </c>
      <c r="E5455" s="91">
        <v>751742</v>
      </c>
    </row>
    <row r="5456" spans="1:5" x14ac:dyDescent="0.2">
      <c r="A5456" s="89">
        <v>1649</v>
      </c>
      <c r="B5456" s="89" t="s">
        <v>597</v>
      </c>
      <c r="C5456" s="89">
        <v>2020</v>
      </c>
      <c r="D5456" s="89">
        <v>2</v>
      </c>
      <c r="E5456" s="91">
        <v>691703</v>
      </c>
    </row>
    <row r="5457" spans="1:5" x14ac:dyDescent="0.2">
      <c r="A5457" s="89">
        <v>1649</v>
      </c>
      <c r="B5457" s="89" t="s">
        <v>597</v>
      </c>
      <c r="C5457" s="89">
        <v>2020</v>
      </c>
      <c r="D5457" s="89">
        <v>3</v>
      </c>
      <c r="E5457" s="91">
        <v>1158652</v>
      </c>
    </row>
    <row r="5458" spans="1:5" x14ac:dyDescent="0.2">
      <c r="A5458" s="89">
        <v>1649</v>
      </c>
      <c r="B5458" s="89" t="s">
        <v>597</v>
      </c>
      <c r="C5458" s="89">
        <v>2020</v>
      </c>
      <c r="D5458" s="89">
        <v>4</v>
      </c>
      <c r="E5458" s="91">
        <v>1776793</v>
      </c>
    </row>
    <row r="5459" spans="1:5" x14ac:dyDescent="0.2">
      <c r="A5459" s="89">
        <v>1649</v>
      </c>
      <c r="B5459" s="89" t="s">
        <v>597</v>
      </c>
      <c r="C5459" s="89">
        <v>2020</v>
      </c>
      <c r="D5459" s="89">
        <v>5</v>
      </c>
      <c r="E5459" s="91">
        <v>1582277</v>
      </c>
    </row>
    <row r="5460" spans="1:5" x14ac:dyDescent="0.2">
      <c r="A5460" s="89">
        <v>1649</v>
      </c>
      <c r="B5460" s="89" t="s">
        <v>597</v>
      </c>
      <c r="C5460" s="89">
        <v>2020</v>
      </c>
      <c r="D5460" s="89">
        <v>6</v>
      </c>
      <c r="E5460" s="91">
        <v>81521</v>
      </c>
    </row>
    <row r="5461" spans="1:5" x14ac:dyDescent="0.2">
      <c r="A5461" s="89">
        <v>1650</v>
      </c>
      <c r="B5461" s="89" t="s">
        <v>308</v>
      </c>
      <c r="C5461" s="89">
        <v>2019</v>
      </c>
      <c r="D5461" s="89">
        <v>3</v>
      </c>
      <c r="E5461" s="91">
        <v>10124815</v>
      </c>
    </row>
    <row r="5462" spans="1:5" x14ac:dyDescent="0.2">
      <c r="A5462" s="89">
        <v>1650</v>
      </c>
      <c r="B5462" s="89" t="s">
        <v>308</v>
      </c>
      <c r="C5462" s="89">
        <v>2019</v>
      </c>
      <c r="D5462" s="89">
        <v>4</v>
      </c>
      <c r="E5462" s="91">
        <v>11190234</v>
      </c>
    </row>
    <row r="5463" spans="1:5" x14ac:dyDescent="0.2">
      <c r="A5463" s="89">
        <v>1650</v>
      </c>
      <c r="B5463" s="89" t="s">
        <v>308</v>
      </c>
      <c r="C5463" s="89">
        <v>2019</v>
      </c>
      <c r="D5463" s="89">
        <v>5</v>
      </c>
      <c r="E5463" s="91">
        <v>11894769</v>
      </c>
    </row>
    <row r="5464" spans="1:5" x14ac:dyDescent="0.2">
      <c r="A5464" s="89">
        <v>1650</v>
      </c>
      <c r="B5464" s="89" t="s">
        <v>308</v>
      </c>
      <c r="C5464" s="89">
        <v>2019</v>
      </c>
      <c r="D5464" s="89">
        <v>6</v>
      </c>
      <c r="E5464" s="91">
        <v>11273274</v>
      </c>
    </row>
    <row r="5465" spans="1:5" x14ac:dyDescent="0.2">
      <c r="A5465" s="89">
        <v>1650</v>
      </c>
      <c r="B5465" s="89" t="s">
        <v>308</v>
      </c>
      <c r="C5465" s="89">
        <v>2019</v>
      </c>
      <c r="D5465" s="89">
        <v>7</v>
      </c>
      <c r="E5465" s="91">
        <v>12586361</v>
      </c>
    </row>
    <row r="5466" spans="1:5" x14ac:dyDescent="0.2">
      <c r="A5466" s="89">
        <v>1650</v>
      </c>
      <c r="B5466" s="89" t="s">
        <v>308</v>
      </c>
      <c r="C5466" s="89">
        <v>2019</v>
      </c>
      <c r="D5466" s="89">
        <v>8</v>
      </c>
      <c r="E5466" s="91">
        <v>11566995</v>
      </c>
    </row>
    <row r="5467" spans="1:5" x14ac:dyDescent="0.2">
      <c r="A5467" s="89">
        <v>1650</v>
      </c>
      <c r="B5467" s="89" t="s">
        <v>308</v>
      </c>
      <c r="C5467" s="89">
        <v>2019</v>
      </c>
      <c r="D5467" s="89">
        <v>9</v>
      </c>
      <c r="E5467" s="91">
        <v>11819706</v>
      </c>
    </row>
    <row r="5468" spans="1:5" x14ac:dyDescent="0.2">
      <c r="A5468" s="89">
        <v>1650</v>
      </c>
      <c r="B5468" s="89" t="s">
        <v>308</v>
      </c>
      <c r="C5468" s="89">
        <v>2019</v>
      </c>
      <c r="D5468" s="89">
        <v>10</v>
      </c>
      <c r="E5468" s="91">
        <v>13811975</v>
      </c>
    </row>
    <row r="5469" spans="1:5" x14ac:dyDescent="0.2">
      <c r="A5469" s="89">
        <v>1650</v>
      </c>
      <c r="B5469" s="89" t="s">
        <v>308</v>
      </c>
      <c r="C5469" s="89">
        <v>2019</v>
      </c>
      <c r="D5469" s="89">
        <v>11</v>
      </c>
      <c r="E5469" s="91">
        <v>19825631</v>
      </c>
    </row>
    <row r="5470" spans="1:5" x14ac:dyDescent="0.2">
      <c r="A5470" s="89">
        <v>1650</v>
      </c>
      <c r="B5470" s="89" t="s">
        <v>308</v>
      </c>
      <c r="C5470" s="89">
        <v>2019</v>
      </c>
      <c r="D5470" s="89">
        <v>12</v>
      </c>
      <c r="E5470" s="91">
        <v>18589309</v>
      </c>
    </row>
    <row r="5471" spans="1:5" x14ac:dyDescent="0.2">
      <c r="A5471" s="89">
        <v>1650</v>
      </c>
      <c r="B5471" s="89" t="s">
        <v>308</v>
      </c>
      <c r="C5471" s="89">
        <v>2020</v>
      </c>
      <c r="D5471" s="89">
        <v>1</v>
      </c>
      <c r="E5471" s="91">
        <v>9817490</v>
      </c>
    </row>
    <row r="5472" spans="1:5" x14ac:dyDescent="0.2">
      <c r="A5472" s="89">
        <v>1650</v>
      </c>
      <c r="B5472" s="89" t="s">
        <v>308</v>
      </c>
      <c r="C5472" s="89">
        <v>2020</v>
      </c>
      <c r="D5472" s="89">
        <v>2</v>
      </c>
      <c r="E5472" s="91">
        <v>8493196</v>
      </c>
    </row>
    <row r="5473" spans="1:5" x14ac:dyDescent="0.2">
      <c r="A5473" s="89">
        <v>1650</v>
      </c>
      <c r="B5473" s="89" t="s">
        <v>308</v>
      </c>
      <c r="C5473" s="89">
        <v>2020</v>
      </c>
      <c r="D5473" s="89">
        <v>3</v>
      </c>
      <c r="E5473" s="91">
        <v>8988115</v>
      </c>
    </row>
    <row r="5474" spans="1:5" x14ac:dyDescent="0.2">
      <c r="A5474" s="89">
        <v>1650</v>
      </c>
      <c r="B5474" s="89" t="s">
        <v>308</v>
      </c>
      <c r="C5474" s="89">
        <v>2020</v>
      </c>
      <c r="D5474" s="89">
        <v>4</v>
      </c>
      <c r="E5474" s="91">
        <v>8177381</v>
      </c>
    </row>
    <row r="5475" spans="1:5" x14ac:dyDescent="0.2">
      <c r="A5475" s="89">
        <v>1650</v>
      </c>
      <c r="B5475" s="89" t="s">
        <v>308</v>
      </c>
      <c r="C5475" s="89">
        <v>2020</v>
      </c>
      <c r="D5475" s="89">
        <v>5</v>
      </c>
      <c r="E5475" s="91">
        <v>16111</v>
      </c>
    </row>
    <row r="5476" spans="1:5" x14ac:dyDescent="0.2">
      <c r="A5476" s="89">
        <v>1650</v>
      </c>
      <c r="B5476" s="89" t="s">
        <v>308</v>
      </c>
      <c r="C5476" s="89">
        <v>2020</v>
      </c>
      <c r="D5476" s="89">
        <v>6</v>
      </c>
      <c r="E5476" s="91">
        <v>278</v>
      </c>
    </row>
    <row r="5477" spans="1:5" x14ac:dyDescent="0.2">
      <c r="A5477" s="89">
        <v>1651</v>
      </c>
      <c r="B5477" s="89" t="s">
        <v>205</v>
      </c>
      <c r="C5477" s="89">
        <v>2019</v>
      </c>
      <c r="D5477" s="89">
        <v>3</v>
      </c>
      <c r="E5477" s="91">
        <v>233861</v>
      </c>
    </row>
    <row r="5478" spans="1:5" x14ac:dyDescent="0.2">
      <c r="A5478" s="89">
        <v>1651</v>
      </c>
      <c r="B5478" s="89" t="s">
        <v>205</v>
      </c>
      <c r="C5478" s="89">
        <v>2019</v>
      </c>
      <c r="D5478" s="89">
        <v>4</v>
      </c>
      <c r="E5478" s="91">
        <v>268488</v>
      </c>
    </row>
    <row r="5479" spans="1:5" x14ac:dyDescent="0.2">
      <c r="A5479" s="89">
        <v>1651</v>
      </c>
      <c r="B5479" s="89" t="s">
        <v>205</v>
      </c>
      <c r="C5479" s="89">
        <v>2019</v>
      </c>
      <c r="D5479" s="89">
        <v>5</v>
      </c>
      <c r="E5479" s="91">
        <v>164571</v>
      </c>
    </row>
    <row r="5480" spans="1:5" x14ac:dyDescent="0.2">
      <c r="A5480" s="89">
        <v>1651</v>
      </c>
      <c r="B5480" s="89" t="s">
        <v>205</v>
      </c>
      <c r="C5480" s="89">
        <v>2019</v>
      </c>
      <c r="D5480" s="89">
        <v>6</v>
      </c>
      <c r="E5480" s="91">
        <v>331</v>
      </c>
    </row>
    <row r="5481" spans="1:5" x14ac:dyDescent="0.2">
      <c r="A5481" s="89">
        <v>1651</v>
      </c>
      <c r="B5481" s="89" t="s">
        <v>205</v>
      </c>
      <c r="C5481" s="89">
        <v>2019</v>
      </c>
      <c r="D5481" s="89">
        <v>7</v>
      </c>
      <c r="E5481" s="91">
        <v>151</v>
      </c>
    </row>
    <row r="5482" spans="1:5" x14ac:dyDescent="0.2">
      <c r="A5482" s="89">
        <v>1651</v>
      </c>
      <c r="B5482" s="89" t="s">
        <v>205</v>
      </c>
      <c r="C5482" s="89">
        <v>2019</v>
      </c>
      <c r="D5482" s="89">
        <v>8</v>
      </c>
      <c r="E5482" s="91">
        <v>36</v>
      </c>
    </row>
    <row r="5483" spans="1:5" x14ac:dyDescent="0.2">
      <c r="A5483" s="89">
        <v>1651</v>
      </c>
      <c r="B5483" s="89" t="s">
        <v>205</v>
      </c>
      <c r="C5483" s="89">
        <v>2019</v>
      </c>
      <c r="D5483" s="89">
        <v>9</v>
      </c>
      <c r="E5483" s="91">
        <v>99</v>
      </c>
    </row>
    <row r="5484" spans="1:5" x14ac:dyDescent="0.2">
      <c r="A5484" s="89">
        <v>1651</v>
      </c>
      <c r="B5484" s="89" t="s">
        <v>205</v>
      </c>
      <c r="C5484" s="89">
        <v>2019</v>
      </c>
      <c r="D5484" s="89">
        <v>10</v>
      </c>
      <c r="E5484" s="91">
        <v>48</v>
      </c>
    </row>
    <row r="5485" spans="1:5" x14ac:dyDescent="0.2">
      <c r="A5485" s="89">
        <v>1651</v>
      </c>
      <c r="B5485" s="89" t="s">
        <v>205</v>
      </c>
      <c r="C5485" s="89">
        <v>2019</v>
      </c>
      <c r="D5485" s="89">
        <v>11</v>
      </c>
      <c r="E5485" s="91">
        <v>58</v>
      </c>
    </row>
    <row r="5486" spans="1:5" x14ac:dyDescent="0.2">
      <c r="A5486" s="89">
        <v>1651</v>
      </c>
      <c r="B5486" s="89" t="s">
        <v>205</v>
      </c>
      <c r="C5486" s="89">
        <v>2019</v>
      </c>
      <c r="D5486" s="89">
        <v>12</v>
      </c>
      <c r="E5486" s="91">
        <v>38</v>
      </c>
    </row>
    <row r="5487" spans="1:5" x14ac:dyDescent="0.2">
      <c r="A5487" s="89">
        <v>1651</v>
      </c>
      <c r="B5487" s="89" t="s">
        <v>205</v>
      </c>
      <c r="C5487" s="89">
        <v>2020</v>
      </c>
      <c r="D5487" s="89">
        <v>1</v>
      </c>
      <c r="E5487" s="91">
        <v>54</v>
      </c>
    </row>
    <row r="5488" spans="1:5" x14ac:dyDescent="0.2">
      <c r="A5488" s="89">
        <v>1651</v>
      </c>
      <c r="B5488" s="89" t="s">
        <v>205</v>
      </c>
      <c r="C5488" s="89">
        <v>2020</v>
      </c>
      <c r="D5488" s="89">
        <v>2</v>
      </c>
      <c r="E5488" s="91">
        <v>22</v>
      </c>
    </row>
    <row r="5489" spans="1:5" x14ac:dyDescent="0.2">
      <c r="A5489" s="89">
        <v>1651</v>
      </c>
      <c r="B5489" s="89" t="s">
        <v>205</v>
      </c>
      <c r="C5489" s="89">
        <v>2020</v>
      </c>
      <c r="D5489" s="89">
        <v>3</v>
      </c>
      <c r="E5489" s="91">
        <v>43</v>
      </c>
    </row>
    <row r="5490" spans="1:5" x14ac:dyDescent="0.2">
      <c r="A5490" s="89">
        <v>1651</v>
      </c>
      <c r="B5490" s="89" t="s">
        <v>205</v>
      </c>
      <c r="C5490" s="89">
        <v>2020</v>
      </c>
      <c r="D5490" s="89">
        <v>4</v>
      </c>
      <c r="E5490" s="91">
        <v>46</v>
      </c>
    </row>
    <row r="5491" spans="1:5" x14ac:dyDescent="0.2">
      <c r="A5491" s="89">
        <v>1651</v>
      </c>
      <c r="B5491" s="89" t="s">
        <v>205</v>
      </c>
      <c r="C5491" s="89">
        <v>2020</v>
      </c>
      <c r="D5491" s="89">
        <v>5</v>
      </c>
      <c r="E5491" s="91">
        <v>11</v>
      </c>
    </row>
    <row r="5492" spans="1:5" x14ac:dyDescent="0.2">
      <c r="A5492" s="89">
        <v>1654</v>
      </c>
      <c r="B5492" s="89" t="s">
        <v>419</v>
      </c>
      <c r="C5492" s="89">
        <v>2019</v>
      </c>
      <c r="D5492" s="89">
        <v>3</v>
      </c>
      <c r="E5492" s="91">
        <v>370660</v>
      </c>
    </row>
    <row r="5493" spans="1:5" x14ac:dyDescent="0.2">
      <c r="A5493" s="89">
        <v>1654</v>
      </c>
      <c r="B5493" s="89" t="s">
        <v>419</v>
      </c>
      <c r="C5493" s="89">
        <v>2019</v>
      </c>
      <c r="D5493" s="89">
        <v>4</v>
      </c>
      <c r="E5493" s="91">
        <v>420162</v>
      </c>
    </row>
    <row r="5494" spans="1:5" x14ac:dyDescent="0.2">
      <c r="A5494" s="89">
        <v>1654</v>
      </c>
      <c r="B5494" s="89" t="s">
        <v>419</v>
      </c>
      <c r="C5494" s="89">
        <v>2019</v>
      </c>
      <c r="D5494" s="89">
        <v>5</v>
      </c>
      <c r="E5494" s="91">
        <v>300423</v>
      </c>
    </row>
    <row r="5495" spans="1:5" x14ac:dyDescent="0.2">
      <c r="A5495" s="89">
        <v>1654</v>
      </c>
      <c r="B5495" s="89" t="s">
        <v>419</v>
      </c>
      <c r="C5495" s="89">
        <v>2019</v>
      </c>
      <c r="D5495" s="89">
        <v>6</v>
      </c>
      <c r="E5495" s="91">
        <v>331792</v>
      </c>
    </row>
    <row r="5496" spans="1:5" x14ac:dyDescent="0.2">
      <c r="A5496" s="89">
        <v>1654</v>
      </c>
      <c r="B5496" s="89" t="s">
        <v>419</v>
      </c>
      <c r="C5496" s="89">
        <v>2019</v>
      </c>
      <c r="D5496" s="89">
        <v>7</v>
      </c>
      <c r="E5496" s="91">
        <v>446768</v>
      </c>
    </row>
    <row r="5497" spans="1:5" x14ac:dyDescent="0.2">
      <c r="A5497" s="89">
        <v>1654</v>
      </c>
      <c r="B5497" s="89" t="s">
        <v>419</v>
      </c>
      <c r="C5497" s="89">
        <v>2019</v>
      </c>
      <c r="D5497" s="89">
        <v>8</v>
      </c>
      <c r="E5497" s="91">
        <v>297398</v>
      </c>
    </row>
    <row r="5498" spans="1:5" x14ac:dyDescent="0.2">
      <c r="A5498" s="89">
        <v>1654</v>
      </c>
      <c r="B5498" s="89" t="s">
        <v>419</v>
      </c>
      <c r="C5498" s="89">
        <v>2019</v>
      </c>
      <c r="D5498" s="89">
        <v>9</v>
      </c>
      <c r="E5498" s="91">
        <v>305131</v>
      </c>
    </row>
    <row r="5499" spans="1:5" x14ac:dyDescent="0.2">
      <c r="A5499" s="89">
        <v>1654</v>
      </c>
      <c r="B5499" s="89" t="s">
        <v>419</v>
      </c>
      <c r="C5499" s="89">
        <v>2019</v>
      </c>
      <c r="D5499" s="89">
        <v>10</v>
      </c>
      <c r="E5499" s="91">
        <v>300141</v>
      </c>
    </row>
    <row r="5500" spans="1:5" x14ac:dyDescent="0.2">
      <c r="A5500" s="89">
        <v>1654</v>
      </c>
      <c r="B5500" s="89" t="s">
        <v>419</v>
      </c>
      <c r="C5500" s="89">
        <v>2019</v>
      </c>
      <c r="D5500" s="89">
        <v>11</v>
      </c>
      <c r="E5500" s="91">
        <v>14522</v>
      </c>
    </row>
    <row r="5501" spans="1:5" x14ac:dyDescent="0.2">
      <c r="A5501" s="89">
        <v>1654</v>
      </c>
      <c r="B5501" s="89" t="s">
        <v>419</v>
      </c>
      <c r="C5501" s="89">
        <v>2019</v>
      </c>
      <c r="D5501" s="89">
        <v>12</v>
      </c>
      <c r="E5501" s="91">
        <v>44</v>
      </c>
    </row>
    <row r="5502" spans="1:5" x14ac:dyDescent="0.2">
      <c r="A5502" s="89">
        <v>1654</v>
      </c>
      <c r="B5502" s="89" t="s">
        <v>419</v>
      </c>
      <c r="C5502" s="89">
        <v>2020</v>
      </c>
      <c r="D5502" s="89">
        <v>1</v>
      </c>
      <c r="E5502" s="91">
        <v>23</v>
      </c>
    </row>
    <row r="5503" spans="1:5" x14ac:dyDescent="0.2">
      <c r="A5503" s="89">
        <v>1654</v>
      </c>
      <c r="B5503" s="89" t="s">
        <v>419</v>
      </c>
      <c r="C5503" s="89">
        <v>2020</v>
      </c>
      <c r="D5503" s="89">
        <v>2</v>
      </c>
      <c r="E5503" s="91">
        <v>14</v>
      </c>
    </row>
    <row r="5504" spans="1:5" x14ac:dyDescent="0.2">
      <c r="A5504" s="89">
        <v>1654</v>
      </c>
      <c r="B5504" s="89" t="s">
        <v>419</v>
      </c>
      <c r="C5504" s="89">
        <v>2020</v>
      </c>
      <c r="D5504" s="89">
        <v>3</v>
      </c>
      <c r="E5504" s="91">
        <v>12</v>
      </c>
    </row>
    <row r="5505" spans="1:5" x14ac:dyDescent="0.2">
      <c r="A5505" s="89">
        <v>1654</v>
      </c>
      <c r="B5505" s="89" t="s">
        <v>419</v>
      </c>
      <c r="C5505" s="89">
        <v>2020</v>
      </c>
      <c r="D5505" s="89">
        <v>4</v>
      </c>
      <c r="E5505" s="91">
        <v>18</v>
      </c>
    </row>
    <row r="5506" spans="1:5" x14ac:dyDescent="0.2">
      <c r="A5506" s="89">
        <v>1654</v>
      </c>
      <c r="B5506" s="89" t="s">
        <v>419</v>
      </c>
      <c r="C5506" s="89">
        <v>2020</v>
      </c>
      <c r="D5506" s="89">
        <v>5</v>
      </c>
      <c r="E5506" s="91">
        <v>16</v>
      </c>
    </row>
    <row r="5507" spans="1:5" x14ac:dyDescent="0.2">
      <c r="A5507" s="89">
        <v>1655</v>
      </c>
      <c r="B5507" s="89" t="s">
        <v>388</v>
      </c>
      <c r="C5507" s="89">
        <v>2019</v>
      </c>
      <c r="D5507" s="89">
        <v>3</v>
      </c>
      <c r="E5507" s="91">
        <v>60284</v>
      </c>
    </row>
    <row r="5508" spans="1:5" x14ac:dyDescent="0.2">
      <c r="A5508" s="89">
        <v>1655</v>
      </c>
      <c r="B5508" s="89" t="s">
        <v>388</v>
      </c>
      <c r="C5508" s="89">
        <v>2019</v>
      </c>
      <c r="D5508" s="89">
        <v>4</v>
      </c>
      <c r="E5508" s="91">
        <v>72831</v>
      </c>
    </row>
    <row r="5509" spans="1:5" x14ac:dyDescent="0.2">
      <c r="A5509" s="89">
        <v>1655</v>
      </c>
      <c r="B5509" s="89" t="s">
        <v>388</v>
      </c>
      <c r="C5509" s="89">
        <v>2019</v>
      </c>
      <c r="D5509" s="89">
        <v>5</v>
      </c>
      <c r="E5509" s="91">
        <v>84362</v>
      </c>
    </row>
    <row r="5510" spans="1:5" x14ac:dyDescent="0.2">
      <c r="A5510" s="89">
        <v>1655</v>
      </c>
      <c r="B5510" s="89" t="s">
        <v>388</v>
      </c>
      <c r="C5510" s="89">
        <v>2019</v>
      </c>
      <c r="D5510" s="89">
        <v>6</v>
      </c>
      <c r="E5510" s="91">
        <v>62386</v>
      </c>
    </row>
    <row r="5511" spans="1:5" x14ac:dyDescent="0.2">
      <c r="A5511" s="89">
        <v>1655</v>
      </c>
      <c r="B5511" s="89" t="s">
        <v>388</v>
      </c>
      <c r="C5511" s="89">
        <v>2019</v>
      </c>
      <c r="D5511" s="89">
        <v>7</v>
      </c>
      <c r="E5511" s="91">
        <v>67965</v>
      </c>
    </row>
    <row r="5512" spans="1:5" x14ac:dyDescent="0.2">
      <c r="A5512" s="89">
        <v>1655</v>
      </c>
      <c r="B5512" s="89" t="s">
        <v>388</v>
      </c>
      <c r="C5512" s="89">
        <v>2019</v>
      </c>
      <c r="D5512" s="89">
        <v>8</v>
      </c>
      <c r="E5512" s="91">
        <v>91633</v>
      </c>
    </row>
    <row r="5513" spans="1:5" x14ac:dyDescent="0.2">
      <c r="A5513" s="89">
        <v>1655</v>
      </c>
      <c r="B5513" s="89" t="s">
        <v>388</v>
      </c>
      <c r="C5513" s="89">
        <v>2019</v>
      </c>
      <c r="D5513" s="89">
        <v>9</v>
      </c>
      <c r="E5513" s="91">
        <v>112423</v>
      </c>
    </row>
    <row r="5514" spans="1:5" x14ac:dyDescent="0.2">
      <c r="A5514" s="89">
        <v>1655</v>
      </c>
      <c r="B5514" s="89" t="s">
        <v>388</v>
      </c>
      <c r="C5514" s="89">
        <v>2019</v>
      </c>
      <c r="D5514" s="89">
        <v>10</v>
      </c>
      <c r="E5514" s="91">
        <v>60887</v>
      </c>
    </row>
    <row r="5515" spans="1:5" x14ac:dyDescent="0.2">
      <c r="A5515" s="89">
        <v>1655</v>
      </c>
      <c r="B5515" s="89" t="s">
        <v>388</v>
      </c>
      <c r="C5515" s="89">
        <v>2019</v>
      </c>
      <c r="D5515" s="89">
        <v>11</v>
      </c>
      <c r="E5515" s="91">
        <v>53036</v>
      </c>
    </row>
    <row r="5516" spans="1:5" x14ac:dyDescent="0.2">
      <c r="A5516" s="89">
        <v>1655</v>
      </c>
      <c r="B5516" s="89" t="s">
        <v>388</v>
      </c>
      <c r="C5516" s="89">
        <v>2019</v>
      </c>
      <c r="D5516" s="89">
        <v>12</v>
      </c>
      <c r="E5516" s="91">
        <v>36497</v>
      </c>
    </row>
    <row r="5517" spans="1:5" x14ac:dyDescent="0.2">
      <c r="A5517" s="89">
        <v>1655</v>
      </c>
      <c r="B5517" s="89" t="s">
        <v>388</v>
      </c>
      <c r="C5517" s="89">
        <v>2020</v>
      </c>
      <c r="D5517" s="89">
        <v>1</v>
      </c>
      <c r="E5517" s="91">
        <v>61394</v>
      </c>
    </row>
    <row r="5518" spans="1:5" x14ac:dyDescent="0.2">
      <c r="A5518" s="89">
        <v>1655</v>
      </c>
      <c r="B5518" s="89" t="s">
        <v>388</v>
      </c>
      <c r="C5518" s="89">
        <v>2020</v>
      </c>
      <c r="D5518" s="89">
        <v>2</v>
      </c>
      <c r="E5518" s="91">
        <v>70067</v>
      </c>
    </row>
    <row r="5519" spans="1:5" x14ac:dyDescent="0.2">
      <c r="A5519" s="89">
        <v>1655</v>
      </c>
      <c r="B5519" s="89" t="s">
        <v>388</v>
      </c>
      <c r="C5519" s="89">
        <v>2020</v>
      </c>
      <c r="D5519" s="89">
        <v>3</v>
      </c>
      <c r="E5519" s="91">
        <v>52749</v>
      </c>
    </row>
    <row r="5520" spans="1:5" x14ac:dyDescent="0.2">
      <c r="A5520" s="89">
        <v>1655</v>
      </c>
      <c r="B5520" s="89" t="s">
        <v>388</v>
      </c>
      <c r="C5520" s="89">
        <v>2020</v>
      </c>
      <c r="D5520" s="89">
        <v>4</v>
      </c>
      <c r="E5520" s="91">
        <v>46990</v>
      </c>
    </row>
    <row r="5521" spans="1:5" x14ac:dyDescent="0.2">
      <c r="A5521" s="89">
        <v>1655</v>
      </c>
      <c r="B5521" s="89" t="s">
        <v>388</v>
      </c>
      <c r="C5521" s="89">
        <v>2020</v>
      </c>
      <c r="D5521" s="89">
        <v>5</v>
      </c>
      <c r="E5521" s="91">
        <v>78812</v>
      </c>
    </row>
    <row r="5522" spans="1:5" x14ac:dyDescent="0.2">
      <c r="A5522" s="89">
        <v>1655</v>
      </c>
      <c r="B5522" s="89" t="s">
        <v>388</v>
      </c>
      <c r="C5522" s="89">
        <v>2020</v>
      </c>
      <c r="D5522" s="89">
        <v>6</v>
      </c>
      <c r="E5522" s="91">
        <v>3425</v>
      </c>
    </row>
    <row r="5523" spans="1:5" x14ac:dyDescent="0.2">
      <c r="A5523" s="89">
        <v>1656</v>
      </c>
      <c r="B5523" s="89" t="s">
        <v>238</v>
      </c>
      <c r="C5523" s="89">
        <v>2019</v>
      </c>
      <c r="D5523" s="89">
        <v>3</v>
      </c>
      <c r="E5523" s="91">
        <v>1055428</v>
      </c>
    </row>
    <row r="5524" spans="1:5" x14ac:dyDescent="0.2">
      <c r="A5524" s="89">
        <v>1656</v>
      </c>
      <c r="B5524" s="89" t="s">
        <v>238</v>
      </c>
      <c r="C5524" s="89">
        <v>2019</v>
      </c>
      <c r="D5524" s="89">
        <v>4</v>
      </c>
      <c r="E5524" s="91">
        <v>1078021</v>
      </c>
    </row>
    <row r="5525" spans="1:5" x14ac:dyDescent="0.2">
      <c r="A5525" s="89">
        <v>1656</v>
      </c>
      <c r="B5525" s="89" t="s">
        <v>238</v>
      </c>
      <c r="C5525" s="89">
        <v>2019</v>
      </c>
      <c r="D5525" s="89">
        <v>5</v>
      </c>
      <c r="E5525" s="91">
        <v>1244342</v>
      </c>
    </row>
    <row r="5526" spans="1:5" x14ac:dyDescent="0.2">
      <c r="A5526" s="89">
        <v>1656</v>
      </c>
      <c r="B5526" s="89" t="s">
        <v>238</v>
      </c>
      <c r="C5526" s="89">
        <v>2019</v>
      </c>
      <c r="D5526" s="89">
        <v>6</v>
      </c>
      <c r="E5526" s="91">
        <v>1114647</v>
      </c>
    </row>
    <row r="5527" spans="1:5" x14ac:dyDescent="0.2">
      <c r="A5527" s="89">
        <v>1656</v>
      </c>
      <c r="B5527" s="89" t="s">
        <v>238</v>
      </c>
      <c r="C5527" s="89">
        <v>2019</v>
      </c>
      <c r="D5527" s="89">
        <v>7</v>
      </c>
      <c r="E5527" s="91">
        <v>1245647</v>
      </c>
    </row>
    <row r="5528" spans="1:5" x14ac:dyDescent="0.2">
      <c r="A5528" s="89">
        <v>1656</v>
      </c>
      <c r="B5528" s="89" t="s">
        <v>238</v>
      </c>
      <c r="C5528" s="89">
        <v>2019</v>
      </c>
      <c r="D5528" s="89">
        <v>8</v>
      </c>
      <c r="E5528" s="91">
        <v>1321829</v>
      </c>
    </row>
    <row r="5529" spans="1:5" x14ac:dyDescent="0.2">
      <c r="A5529" s="89">
        <v>1656</v>
      </c>
      <c r="B5529" s="89" t="s">
        <v>238</v>
      </c>
      <c r="C5529" s="89">
        <v>2019</v>
      </c>
      <c r="D5529" s="89">
        <v>9</v>
      </c>
      <c r="E5529" s="91">
        <v>1154913</v>
      </c>
    </row>
    <row r="5530" spans="1:5" x14ac:dyDescent="0.2">
      <c r="A5530" s="89">
        <v>1656</v>
      </c>
      <c r="B5530" s="89" t="s">
        <v>238</v>
      </c>
      <c r="C5530" s="89">
        <v>2019</v>
      </c>
      <c r="D5530" s="89">
        <v>10</v>
      </c>
      <c r="E5530" s="91">
        <v>1231032</v>
      </c>
    </row>
    <row r="5531" spans="1:5" x14ac:dyDescent="0.2">
      <c r="A5531" s="89">
        <v>1656</v>
      </c>
      <c r="B5531" s="89" t="s">
        <v>238</v>
      </c>
      <c r="C5531" s="89">
        <v>2019</v>
      </c>
      <c r="D5531" s="89">
        <v>11</v>
      </c>
      <c r="E5531" s="91">
        <v>1305142</v>
      </c>
    </row>
    <row r="5532" spans="1:5" x14ac:dyDescent="0.2">
      <c r="A5532" s="89">
        <v>1656</v>
      </c>
      <c r="B5532" s="89" t="s">
        <v>238</v>
      </c>
      <c r="C5532" s="89">
        <v>2019</v>
      </c>
      <c r="D5532" s="89">
        <v>12</v>
      </c>
      <c r="E5532" s="91">
        <v>899276</v>
      </c>
    </row>
    <row r="5533" spans="1:5" x14ac:dyDescent="0.2">
      <c r="A5533" s="89">
        <v>1656</v>
      </c>
      <c r="B5533" s="89" t="s">
        <v>238</v>
      </c>
      <c r="C5533" s="89">
        <v>2020</v>
      </c>
      <c r="D5533" s="89">
        <v>1</v>
      </c>
      <c r="E5533" s="91">
        <v>1288748</v>
      </c>
    </row>
    <row r="5534" spans="1:5" x14ac:dyDescent="0.2">
      <c r="A5534" s="89">
        <v>1656</v>
      </c>
      <c r="B5534" s="89" t="s">
        <v>238</v>
      </c>
      <c r="C5534" s="89">
        <v>2020</v>
      </c>
      <c r="D5534" s="89">
        <v>2</v>
      </c>
      <c r="E5534" s="91">
        <v>737011</v>
      </c>
    </row>
    <row r="5535" spans="1:5" x14ac:dyDescent="0.2">
      <c r="A5535" s="89">
        <v>1656</v>
      </c>
      <c r="B5535" s="89" t="s">
        <v>238</v>
      </c>
      <c r="C5535" s="89">
        <v>2020</v>
      </c>
      <c r="D5535" s="89">
        <v>3</v>
      </c>
      <c r="E5535" s="91">
        <v>21724</v>
      </c>
    </row>
    <row r="5536" spans="1:5" x14ac:dyDescent="0.2">
      <c r="A5536" s="89">
        <v>1656</v>
      </c>
      <c r="B5536" s="89" t="s">
        <v>238</v>
      </c>
      <c r="C5536" s="89">
        <v>2020</v>
      </c>
      <c r="D5536" s="89">
        <v>4</v>
      </c>
      <c r="E5536" s="91">
        <v>25998</v>
      </c>
    </row>
    <row r="5537" spans="1:5" x14ac:dyDescent="0.2">
      <c r="A5537" s="89">
        <v>1656</v>
      </c>
      <c r="B5537" s="89" t="s">
        <v>238</v>
      </c>
      <c r="C5537" s="89">
        <v>2020</v>
      </c>
      <c r="D5537" s="89">
        <v>5</v>
      </c>
      <c r="E5537" s="91">
        <v>26372</v>
      </c>
    </row>
    <row r="5538" spans="1:5" x14ac:dyDescent="0.2">
      <c r="A5538" s="89">
        <v>1656</v>
      </c>
      <c r="B5538" s="89" t="s">
        <v>238</v>
      </c>
      <c r="C5538" s="89">
        <v>2020</v>
      </c>
      <c r="D5538" s="89">
        <v>6</v>
      </c>
      <c r="E5538" s="91">
        <v>1837</v>
      </c>
    </row>
    <row r="5539" spans="1:5" x14ac:dyDescent="0.2">
      <c r="A5539" s="89">
        <v>1657</v>
      </c>
      <c r="B5539" s="89" t="s">
        <v>231</v>
      </c>
      <c r="C5539" s="89">
        <v>2019</v>
      </c>
      <c r="D5539" s="89">
        <v>3</v>
      </c>
      <c r="E5539" s="91">
        <v>198771873</v>
      </c>
    </row>
    <row r="5540" spans="1:5" x14ac:dyDescent="0.2">
      <c r="A5540" s="89">
        <v>1657</v>
      </c>
      <c r="B5540" s="89" t="s">
        <v>231</v>
      </c>
      <c r="C5540" s="89">
        <v>2019</v>
      </c>
      <c r="D5540" s="89">
        <v>4</v>
      </c>
      <c r="E5540" s="91">
        <v>208926359</v>
      </c>
    </row>
    <row r="5541" spans="1:5" x14ac:dyDescent="0.2">
      <c r="A5541" s="89">
        <v>1657</v>
      </c>
      <c r="B5541" s="89" t="s">
        <v>231</v>
      </c>
      <c r="C5541" s="89">
        <v>2019</v>
      </c>
      <c r="D5541" s="89">
        <v>5</v>
      </c>
      <c r="E5541" s="91">
        <v>215121778</v>
      </c>
    </row>
    <row r="5542" spans="1:5" x14ac:dyDescent="0.2">
      <c r="A5542" s="89">
        <v>1657</v>
      </c>
      <c r="B5542" s="89" t="s">
        <v>231</v>
      </c>
      <c r="C5542" s="89">
        <v>2019</v>
      </c>
      <c r="D5542" s="89">
        <v>6</v>
      </c>
      <c r="E5542" s="91">
        <v>195054853</v>
      </c>
    </row>
    <row r="5543" spans="1:5" x14ac:dyDescent="0.2">
      <c r="A5543" s="89">
        <v>1657</v>
      </c>
      <c r="B5543" s="89" t="s">
        <v>231</v>
      </c>
      <c r="C5543" s="89">
        <v>2019</v>
      </c>
      <c r="D5543" s="89">
        <v>7</v>
      </c>
      <c r="E5543" s="91">
        <v>219555340</v>
      </c>
    </row>
    <row r="5544" spans="1:5" x14ac:dyDescent="0.2">
      <c r="A5544" s="89">
        <v>1657</v>
      </c>
      <c r="B5544" s="89" t="s">
        <v>231</v>
      </c>
      <c r="C5544" s="89">
        <v>2019</v>
      </c>
      <c r="D5544" s="89">
        <v>8</v>
      </c>
      <c r="E5544" s="91">
        <v>43051542</v>
      </c>
    </row>
    <row r="5545" spans="1:5" x14ac:dyDescent="0.2">
      <c r="A5545" s="89">
        <v>1657</v>
      </c>
      <c r="B5545" s="89" t="s">
        <v>231</v>
      </c>
      <c r="C5545" s="89">
        <v>2019</v>
      </c>
      <c r="D5545" s="89">
        <v>9</v>
      </c>
      <c r="E5545" s="91">
        <v>44508320</v>
      </c>
    </row>
    <row r="5546" spans="1:5" x14ac:dyDescent="0.2">
      <c r="A5546" s="89">
        <v>1657</v>
      </c>
      <c r="B5546" s="89" t="s">
        <v>231</v>
      </c>
      <c r="C5546" s="89">
        <v>2019</v>
      </c>
      <c r="D5546" s="89">
        <v>10</v>
      </c>
      <c r="E5546" s="91">
        <v>47262110</v>
      </c>
    </row>
    <row r="5547" spans="1:5" x14ac:dyDescent="0.2">
      <c r="A5547" s="89">
        <v>1657</v>
      </c>
      <c r="B5547" s="89" t="s">
        <v>231</v>
      </c>
      <c r="C5547" s="89">
        <v>2019</v>
      </c>
      <c r="D5547" s="89">
        <v>11</v>
      </c>
      <c r="E5547" s="91">
        <v>46284112</v>
      </c>
    </row>
    <row r="5548" spans="1:5" x14ac:dyDescent="0.2">
      <c r="A5548" s="89">
        <v>1657</v>
      </c>
      <c r="B5548" s="89" t="s">
        <v>231</v>
      </c>
      <c r="C5548" s="89">
        <v>2019</v>
      </c>
      <c r="D5548" s="89">
        <v>12</v>
      </c>
      <c r="E5548" s="91">
        <v>36087172</v>
      </c>
    </row>
    <row r="5549" spans="1:5" x14ac:dyDescent="0.2">
      <c r="A5549" s="89">
        <v>1657</v>
      </c>
      <c r="B5549" s="89" t="s">
        <v>231</v>
      </c>
      <c r="C5549" s="89">
        <v>2020</v>
      </c>
      <c r="D5549" s="89">
        <v>1</v>
      </c>
      <c r="E5549" s="91">
        <v>48008958</v>
      </c>
    </row>
    <row r="5550" spans="1:5" x14ac:dyDescent="0.2">
      <c r="A5550" s="89">
        <v>1657</v>
      </c>
      <c r="B5550" s="89" t="s">
        <v>231</v>
      </c>
      <c r="C5550" s="89">
        <v>2020</v>
      </c>
      <c r="D5550" s="89">
        <v>2</v>
      </c>
      <c r="E5550" s="91">
        <v>46924960</v>
      </c>
    </row>
    <row r="5551" spans="1:5" x14ac:dyDescent="0.2">
      <c r="A5551" s="89">
        <v>1657</v>
      </c>
      <c r="B5551" s="89" t="s">
        <v>231</v>
      </c>
      <c r="C5551" s="89">
        <v>2020</v>
      </c>
      <c r="D5551" s="89">
        <v>3</v>
      </c>
      <c r="E5551" s="91">
        <v>49900404</v>
      </c>
    </row>
    <row r="5552" spans="1:5" x14ac:dyDescent="0.2">
      <c r="A5552" s="89">
        <v>1657</v>
      </c>
      <c r="B5552" s="89" t="s">
        <v>231</v>
      </c>
      <c r="C5552" s="89">
        <v>2020</v>
      </c>
      <c r="D5552" s="89">
        <v>4</v>
      </c>
      <c r="E5552" s="91">
        <v>45870859</v>
      </c>
    </row>
    <row r="5553" spans="1:5" x14ac:dyDescent="0.2">
      <c r="A5553" s="89">
        <v>1657</v>
      </c>
      <c r="B5553" s="89" t="s">
        <v>231</v>
      </c>
      <c r="C5553" s="89">
        <v>2020</v>
      </c>
      <c r="D5553" s="89">
        <v>5</v>
      </c>
      <c r="E5553" s="91">
        <v>4540</v>
      </c>
    </row>
    <row r="5554" spans="1:5" x14ac:dyDescent="0.2">
      <c r="A5554" s="89">
        <v>1657</v>
      </c>
      <c r="B5554" s="89" t="s">
        <v>231</v>
      </c>
      <c r="C5554" s="89">
        <v>2020</v>
      </c>
      <c r="D5554" s="89">
        <v>6</v>
      </c>
      <c r="E5554" s="91">
        <v>101</v>
      </c>
    </row>
    <row r="5555" spans="1:5" x14ac:dyDescent="0.2">
      <c r="A5555" s="89">
        <v>1658</v>
      </c>
      <c r="B5555" s="89" t="s">
        <v>47</v>
      </c>
      <c r="C5555" s="89">
        <v>2019</v>
      </c>
      <c r="D5555" s="89">
        <v>3</v>
      </c>
      <c r="E5555" s="91">
        <v>18564499</v>
      </c>
    </row>
    <row r="5556" spans="1:5" x14ac:dyDescent="0.2">
      <c r="A5556" s="89">
        <v>1658</v>
      </c>
      <c r="B5556" s="89" t="s">
        <v>47</v>
      </c>
      <c r="C5556" s="89">
        <v>2019</v>
      </c>
      <c r="D5556" s="89">
        <v>4</v>
      </c>
      <c r="E5556" s="91">
        <v>1552001</v>
      </c>
    </row>
    <row r="5557" spans="1:5" x14ac:dyDescent="0.2">
      <c r="A5557" s="89">
        <v>1658</v>
      </c>
      <c r="B5557" s="89" t="s">
        <v>47</v>
      </c>
      <c r="C5557" s="89">
        <v>2019</v>
      </c>
      <c r="D5557" s="89">
        <v>5</v>
      </c>
      <c r="E5557" s="91">
        <v>740</v>
      </c>
    </row>
    <row r="5558" spans="1:5" x14ac:dyDescent="0.2">
      <c r="A5558" s="89">
        <v>1658</v>
      </c>
      <c r="B5558" s="89" t="s">
        <v>47</v>
      </c>
      <c r="C5558" s="89">
        <v>2019</v>
      </c>
      <c r="D5558" s="89">
        <v>6</v>
      </c>
      <c r="E5558" s="91">
        <v>376</v>
      </c>
    </row>
    <row r="5559" spans="1:5" x14ac:dyDescent="0.2">
      <c r="A5559" s="89">
        <v>1658</v>
      </c>
      <c r="B5559" s="89" t="s">
        <v>47</v>
      </c>
      <c r="C5559" s="89">
        <v>2019</v>
      </c>
      <c r="D5559" s="89">
        <v>7</v>
      </c>
      <c r="E5559" s="91">
        <v>187</v>
      </c>
    </row>
    <row r="5560" spans="1:5" x14ac:dyDescent="0.2">
      <c r="A5560" s="89">
        <v>1658</v>
      </c>
      <c r="B5560" s="89" t="s">
        <v>47</v>
      </c>
      <c r="C5560" s="89">
        <v>2019</v>
      </c>
      <c r="D5560" s="89">
        <v>8</v>
      </c>
      <c r="E5560" s="91">
        <v>79</v>
      </c>
    </row>
    <row r="5561" spans="1:5" x14ac:dyDescent="0.2">
      <c r="A5561" s="89">
        <v>1658</v>
      </c>
      <c r="B5561" s="89" t="s">
        <v>47</v>
      </c>
      <c r="C5561" s="89">
        <v>2019</v>
      </c>
      <c r="D5561" s="89">
        <v>9</v>
      </c>
      <c r="E5561" s="91">
        <v>58</v>
      </c>
    </row>
    <row r="5562" spans="1:5" x14ac:dyDescent="0.2">
      <c r="A5562" s="89">
        <v>1658</v>
      </c>
      <c r="B5562" s="89" t="s">
        <v>47</v>
      </c>
      <c r="C5562" s="89">
        <v>2019</v>
      </c>
      <c r="D5562" s="89">
        <v>10</v>
      </c>
      <c r="E5562" s="91">
        <v>52</v>
      </c>
    </row>
    <row r="5563" spans="1:5" x14ac:dyDescent="0.2">
      <c r="A5563" s="89">
        <v>1658</v>
      </c>
      <c r="B5563" s="89" t="s">
        <v>47</v>
      </c>
      <c r="C5563" s="89">
        <v>2019</v>
      </c>
      <c r="D5563" s="89">
        <v>11</v>
      </c>
      <c r="E5563" s="91">
        <v>43</v>
      </c>
    </row>
    <row r="5564" spans="1:5" x14ac:dyDescent="0.2">
      <c r="A5564" s="89">
        <v>1658</v>
      </c>
      <c r="B5564" s="89" t="s">
        <v>47</v>
      </c>
      <c r="C5564" s="89">
        <v>2019</v>
      </c>
      <c r="D5564" s="89">
        <v>12</v>
      </c>
      <c r="E5564" s="91">
        <v>23</v>
      </c>
    </row>
    <row r="5565" spans="1:5" x14ac:dyDescent="0.2">
      <c r="A5565" s="89">
        <v>1658</v>
      </c>
      <c r="B5565" s="89" t="s">
        <v>47</v>
      </c>
      <c r="C5565" s="89">
        <v>2020</v>
      </c>
      <c r="D5565" s="89">
        <v>1</v>
      </c>
      <c r="E5565" s="91">
        <v>19</v>
      </c>
    </row>
    <row r="5566" spans="1:5" x14ac:dyDescent="0.2">
      <c r="A5566" s="89">
        <v>1658</v>
      </c>
      <c r="B5566" s="89" t="s">
        <v>47</v>
      </c>
      <c r="C5566" s="89">
        <v>2020</v>
      </c>
      <c r="D5566" s="89">
        <v>2</v>
      </c>
      <c r="E5566" s="91">
        <v>15</v>
      </c>
    </row>
    <row r="5567" spans="1:5" x14ac:dyDescent="0.2">
      <c r="A5567" s="89">
        <v>1658</v>
      </c>
      <c r="B5567" s="89" t="s">
        <v>47</v>
      </c>
      <c r="C5567" s="89">
        <v>2020</v>
      </c>
      <c r="D5567" s="89">
        <v>3</v>
      </c>
      <c r="E5567" s="91">
        <v>17</v>
      </c>
    </row>
    <row r="5568" spans="1:5" x14ac:dyDescent="0.2">
      <c r="A5568" s="89">
        <v>1658</v>
      </c>
      <c r="B5568" s="89" t="s">
        <v>47</v>
      </c>
      <c r="C5568" s="89">
        <v>2020</v>
      </c>
      <c r="D5568" s="89">
        <v>4</v>
      </c>
      <c r="E5568" s="91">
        <v>15</v>
      </c>
    </row>
    <row r="5569" spans="1:5" x14ac:dyDescent="0.2">
      <c r="A5569" s="89">
        <v>1658</v>
      </c>
      <c r="B5569" s="89" t="s">
        <v>47</v>
      </c>
      <c r="C5569" s="89">
        <v>2020</v>
      </c>
      <c r="D5569" s="89">
        <v>5</v>
      </c>
      <c r="E5569" s="91">
        <v>11</v>
      </c>
    </row>
    <row r="5570" spans="1:5" x14ac:dyDescent="0.2">
      <c r="A5570" s="89">
        <v>1658</v>
      </c>
      <c r="B5570" s="89" t="s">
        <v>47</v>
      </c>
      <c r="C5570" s="89">
        <v>2020</v>
      </c>
      <c r="D5570" s="89">
        <v>6</v>
      </c>
      <c r="E5570" s="91">
        <v>2</v>
      </c>
    </row>
    <row r="5571" spans="1:5" x14ac:dyDescent="0.2">
      <c r="A5571" s="89">
        <v>1659</v>
      </c>
      <c r="B5571" s="89" t="s">
        <v>233</v>
      </c>
      <c r="C5571" s="89">
        <v>2019</v>
      </c>
      <c r="D5571" s="89">
        <v>3</v>
      </c>
      <c r="E5571" s="91">
        <v>9885441</v>
      </c>
    </row>
    <row r="5572" spans="1:5" x14ac:dyDescent="0.2">
      <c r="A5572" s="89">
        <v>1659</v>
      </c>
      <c r="B5572" s="89" t="s">
        <v>233</v>
      </c>
      <c r="C5572" s="89">
        <v>2019</v>
      </c>
      <c r="D5572" s="89">
        <v>4</v>
      </c>
      <c r="E5572" s="91">
        <v>11678399</v>
      </c>
    </row>
    <row r="5573" spans="1:5" x14ac:dyDescent="0.2">
      <c r="A5573" s="89">
        <v>1659</v>
      </c>
      <c r="B5573" s="89" t="s">
        <v>233</v>
      </c>
      <c r="C5573" s="89">
        <v>2019</v>
      </c>
      <c r="D5573" s="89">
        <v>5</v>
      </c>
      <c r="E5573" s="91">
        <v>12732299</v>
      </c>
    </row>
    <row r="5574" spans="1:5" x14ac:dyDescent="0.2">
      <c r="A5574" s="89">
        <v>1659</v>
      </c>
      <c r="B5574" s="89" t="s">
        <v>233</v>
      </c>
      <c r="C5574" s="89">
        <v>2019</v>
      </c>
      <c r="D5574" s="89">
        <v>6</v>
      </c>
      <c r="E5574" s="91">
        <v>12087568</v>
      </c>
    </row>
    <row r="5575" spans="1:5" x14ac:dyDescent="0.2">
      <c r="A5575" s="89">
        <v>1659</v>
      </c>
      <c r="B5575" s="89" t="s">
        <v>233</v>
      </c>
      <c r="C5575" s="89">
        <v>2019</v>
      </c>
      <c r="D5575" s="89">
        <v>7</v>
      </c>
      <c r="E5575" s="91">
        <v>12992133</v>
      </c>
    </row>
    <row r="5576" spans="1:5" x14ac:dyDescent="0.2">
      <c r="A5576" s="89">
        <v>1659</v>
      </c>
      <c r="B5576" s="89" t="s">
        <v>233</v>
      </c>
      <c r="C5576" s="89">
        <v>2019</v>
      </c>
      <c r="D5576" s="89">
        <v>8</v>
      </c>
      <c r="E5576" s="91">
        <v>4419317</v>
      </c>
    </row>
    <row r="5577" spans="1:5" x14ac:dyDescent="0.2">
      <c r="A5577" s="89">
        <v>1659</v>
      </c>
      <c r="B5577" s="89" t="s">
        <v>233</v>
      </c>
      <c r="C5577" s="89">
        <v>2019</v>
      </c>
      <c r="D5577" s="89">
        <v>9</v>
      </c>
      <c r="E5577" s="91">
        <v>5106499</v>
      </c>
    </row>
    <row r="5578" spans="1:5" x14ac:dyDescent="0.2">
      <c r="A5578" s="89">
        <v>1659</v>
      </c>
      <c r="B5578" s="89" t="s">
        <v>233</v>
      </c>
      <c r="C5578" s="89">
        <v>2019</v>
      </c>
      <c r="D5578" s="89">
        <v>10</v>
      </c>
      <c r="E5578" s="91">
        <v>5539459</v>
      </c>
    </row>
    <row r="5579" spans="1:5" x14ac:dyDescent="0.2">
      <c r="A5579" s="89">
        <v>1659</v>
      </c>
      <c r="B5579" s="89" t="s">
        <v>233</v>
      </c>
      <c r="C5579" s="89">
        <v>2019</v>
      </c>
      <c r="D5579" s="89">
        <v>11</v>
      </c>
      <c r="E5579" s="91">
        <v>5698083</v>
      </c>
    </row>
    <row r="5580" spans="1:5" x14ac:dyDescent="0.2">
      <c r="A5580" s="89">
        <v>1659</v>
      </c>
      <c r="B5580" s="89" t="s">
        <v>233</v>
      </c>
      <c r="C5580" s="89">
        <v>2019</v>
      </c>
      <c r="D5580" s="89">
        <v>12</v>
      </c>
      <c r="E5580" s="91">
        <v>4734982</v>
      </c>
    </row>
    <row r="5581" spans="1:5" x14ac:dyDescent="0.2">
      <c r="A5581" s="89">
        <v>1659</v>
      </c>
      <c r="B5581" s="89" t="s">
        <v>233</v>
      </c>
      <c r="C5581" s="89">
        <v>2020</v>
      </c>
      <c r="D5581" s="89">
        <v>1</v>
      </c>
      <c r="E5581" s="91">
        <v>6258824</v>
      </c>
    </row>
    <row r="5582" spans="1:5" x14ac:dyDescent="0.2">
      <c r="A5582" s="89">
        <v>1659</v>
      </c>
      <c r="B5582" s="89" t="s">
        <v>233</v>
      </c>
      <c r="C5582" s="89">
        <v>2020</v>
      </c>
      <c r="D5582" s="89">
        <v>2</v>
      </c>
      <c r="E5582" s="91">
        <v>6348112</v>
      </c>
    </row>
    <row r="5583" spans="1:5" x14ac:dyDescent="0.2">
      <c r="A5583" s="89">
        <v>1659</v>
      </c>
      <c r="B5583" s="89" t="s">
        <v>233</v>
      </c>
      <c r="C5583" s="89">
        <v>2020</v>
      </c>
      <c r="D5583" s="89">
        <v>3</v>
      </c>
      <c r="E5583" s="91">
        <v>6860329</v>
      </c>
    </row>
    <row r="5584" spans="1:5" x14ac:dyDescent="0.2">
      <c r="A5584" s="89">
        <v>1659</v>
      </c>
      <c r="B5584" s="89" t="s">
        <v>233</v>
      </c>
      <c r="C5584" s="89">
        <v>2020</v>
      </c>
      <c r="D5584" s="89">
        <v>4</v>
      </c>
      <c r="E5584" s="91">
        <v>6523420</v>
      </c>
    </row>
    <row r="5585" spans="1:5" x14ac:dyDescent="0.2">
      <c r="A5585" s="89">
        <v>1659</v>
      </c>
      <c r="B5585" s="89" t="s">
        <v>233</v>
      </c>
      <c r="C5585" s="89">
        <v>2020</v>
      </c>
      <c r="D5585" s="89">
        <v>5</v>
      </c>
      <c r="E5585" s="91">
        <v>215</v>
      </c>
    </row>
    <row r="5586" spans="1:5" x14ac:dyDescent="0.2">
      <c r="A5586" s="89">
        <v>1660</v>
      </c>
      <c r="B5586" s="89" t="s">
        <v>763</v>
      </c>
      <c r="C5586" s="89">
        <v>2019</v>
      </c>
      <c r="D5586" s="89">
        <v>3</v>
      </c>
      <c r="E5586" s="91">
        <v>9091679</v>
      </c>
    </row>
    <row r="5587" spans="1:5" x14ac:dyDescent="0.2">
      <c r="A5587" s="89">
        <v>1660</v>
      </c>
      <c r="B5587" s="89" t="s">
        <v>763</v>
      </c>
      <c r="C5587" s="89">
        <v>2019</v>
      </c>
      <c r="D5587" s="89">
        <v>4</v>
      </c>
      <c r="E5587" s="91">
        <v>9287228</v>
      </c>
    </row>
    <row r="5588" spans="1:5" x14ac:dyDescent="0.2">
      <c r="A5588" s="89">
        <v>1660</v>
      </c>
      <c r="B5588" s="89" t="s">
        <v>763</v>
      </c>
      <c r="C5588" s="89">
        <v>2019</v>
      </c>
      <c r="D5588" s="89">
        <v>5</v>
      </c>
      <c r="E5588" s="91">
        <v>10040042</v>
      </c>
    </row>
    <row r="5589" spans="1:5" x14ac:dyDescent="0.2">
      <c r="A5589" s="89">
        <v>1660</v>
      </c>
      <c r="B5589" s="89" t="s">
        <v>763</v>
      </c>
      <c r="C5589" s="89">
        <v>2019</v>
      </c>
      <c r="D5589" s="89">
        <v>6</v>
      </c>
      <c r="E5589" s="91">
        <v>9773522</v>
      </c>
    </row>
    <row r="5590" spans="1:5" x14ac:dyDescent="0.2">
      <c r="A5590" s="89">
        <v>1660</v>
      </c>
      <c r="B5590" s="89" t="s">
        <v>763</v>
      </c>
      <c r="C5590" s="89">
        <v>2019</v>
      </c>
      <c r="D5590" s="89">
        <v>7</v>
      </c>
      <c r="E5590" s="91">
        <v>11782591</v>
      </c>
    </row>
    <row r="5591" spans="1:5" x14ac:dyDescent="0.2">
      <c r="A5591" s="89">
        <v>1660</v>
      </c>
      <c r="B5591" s="89" t="s">
        <v>763</v>
      </c>
      <c r="C5591" s="89">
        <v>2019</v>
      </c>
      <c r="D5591" s="89">
        <v>8</v>
      </c>
      <c r="E5591" s="91">
        <v>12388244</v>
      </c>
    </row>
    <row r="5592" spans="1:5" x14ac:dyDescent="0.2">
      <c r="A5592" s="89">
        <v>1660</v>
      </c>
      <c r="B5592" s="89" t="s">
        <v>763</v>
      </c>
      <c r="C5592" s="89">
        <v>2019</v>
      </c>
      <c r="D5592" s="89">
        <v>9</v>
      </c>
      <c r="E5592" s="91">
        <v>9414891</v>
      </c>
    </row>
    <row r="5593" spans="1:5" x14ac:dyDescent="0.2">
      <c r="A5593" s="89">
        <v>1660</v>
      </c>
      <c r="B5593" s="89" t="s">
        <v>763</v>
      </c>
      <c r="C5593" s="89">
        <v>2019</v>
      </c>
      <c r="D5593" s="89">
        <v>10</v>
      </c>
      <c r="E5593" s="91">
        <v>827</v>
      </c>
    </row>
    <row r="5594" spans="1:5" x14ac:dyDescent="0.2">
      <c r="A5594" s="89">
        <v>1660</v>
      </c>
      <c r="B5594" s="89" t="s">
        <v>763</v>
      </c>
      <c r="C5594" s="89">
        <v>2019</v>
      </c>
      <c r="D5594" s="89">
        <v>11</v>
      </c>
      <c r="E5594" s="91">
        <v>57</v>
      </c>
    </row>
    <row r="5595" spans="1:5" x14ac:dyDescent="0.2">
      <c r="A5595" s="89">
        <v>1660</v>
      </c>
      <c r="B5595" s="89" t="s">
        <v>763</v>
      </c>
      <c r="C5595" s="89">
        <v>2020</v>
      </c>
      <c r="D5595" s="89">
        <v>1</v>
      </c>
      <c r="E5595" s="91">
        <v>2</v>
      </c>
    </row>
    <row r="5596" spans="1:5" x14ac:dyDescent="0.2">
      <c r="A5596" s="89">
        <v>1661</v>
      </c>
      <c r="B5596" s="89" t="s">
        <v>596</v>
      </c>
      <c r="C5596" s="89">
        <v>2019</v>
      </c>
      <c r="D5596" s="89">
        <v>3</v>
      </c>
      <c r="E5596" s="91">
        <v>2117436</v>
      </c>
    </row>
    <row r="5597" spans="1:5" x14ac:dyDescent="0.2">
      <c r="A5597" s="89">
        <v>1661</v>
      </c>
      <c r="B5597" s="89" t="s">
        <v>596</v>
      </c>
      <c r="C5597" s="89">
        <v>2019</v>
      </c>
      <c r="D5597" s="89">
        <v>4</v>
      </c>
      <c r="E5597" s="91">
        <v>2183256</v>
      </c>
    </row>
    <row r="5598" spans="1:5" x14ac:dyDescent="0.2">
      <c r="A5598" s="89">
        <v>1661</v>
      </c>
      <c r="B5598" s="89" t="s">
        <v>596</v>
      </c>
      <c r="C5598" s="89">
        <v>2019</v>
      </c>
      <c r="D5598" s="89">
        <v>5</v>
      </c>
      <c r="E5598" s="91">
        <v>1997330</v>
      </c>
    </row>
    <row r="5599" spans="1:5" x14ac:dyDescent="0.2">
      <c r="A5599" s="89">
        <v>1661</v>
      </c>
      <c r="B5599" s="89" t="s">
        <v>596</v>
      </c>
      <c r="C5599" s="89">
        <v>2019</v>
      </c>
      <c r="D5599" s="89">
        <v>6</v>
      </c>
      <c r="E5599" s="91">
        <v>1749783</v>
      </c>
    </row>
    <row r="5600" spans="1:5" x14ac:dyDescent="0.2">
      <c r="A5600" s="89">
        <v>1661</v>
      </c>
      <c r="B5600" s="89" t="s">
        <v>596</v>
      </c>
      <c r="C5600" s="89">
        <v>2019</v>
      </c>
      <c r="D5600" s="89">
        <v>7</v>
      </c>
      <c r="E5600" s="91">
        <v>1326811</v>
      </c>
    </row>
    <row r="5601" spans="1:5" x14ac:dyDescent="0.2">
      <c r="A5601" s="89">
        <v>1661</v>
      </c>
      <c r="B5601" s="89" t="s">
        <v>596</v>
      </c>
      <c r="C5601" s="89">
        <v>2019</v>
      </c>
      <c r="D5601" s="89">
        <v>8</v>
      </c>
      <c r="E5601" s="91">
        <v>1629802</v>
      </c>
    </row>
    <row r="5602" spans="1:5" x14ac:dyDescent="0.2">
      <c r="A5602" s="89">
        <v>1661</v>
      </c>
      <c r="B5602" s="89" t="s">
        <v>596</v>
      </c>
      <c r="C5602" s="89">
        <v>2019</v>
      </c>
      <c r="D5602" s="89">
        <v>9</v>
      </c>
      <c r="E5602" s="91">
        <v>1449686</v>
      </c>
    </row>
    <row r="5603" spans="1:5" x14ac:dyDescent="0.2">
      <c r="A5603" s="89">
        <v>1661</v>
      </c>
      <c r="B5603" s="89" t="s">
        <v>596</v>
      </c>
      <c r="C5603" s="89">
        <v>2019</v>
      </c>
      <c r="D5603" s="89">
        <v>10</v>
      </c>
      <c r="E5603" s="91">
        <v>1504535</v>
      </c>
    </row>
    <row r="5604" spans="1:5" x14ac:dyDescent="0.2">
      <c r="A5604" s="89">
        <v>1661</v>
      </c>
      <c r="B5604" s="89" t="s">
        <v>596</v>
      </c>
      <c r="C5604" s="89">
        <v>2019</v>
      </c>
      <c r="D5604" s="89">
        <v>11</v>
      </c>
      <c r="E5604" s="91">
        <v>1415699</v>
      </c>
    </row>
    <row r="5605" spans="1:5" x14ac:dyDescent="0.2">
      <c r="A5605" s="89">
        <v>1661</v>
      </c>
      <c r="B5605" s="89" t="s">
        <v>596</v>
      </c>
      <c r="C5605" s="89">
        <v>2019</v>
      </c>
      <c r="D5605" s="89">
        <v>12</v>
      </c>
      <c r="E5605" s="91">
        <v>1191808</v>
      </c>
    </row>
    <row r="5606" spans="1:5" x14ac:dyDescent="0.2">
      <c r="A5606" s="89">
        <v>1661</v>
      </c>
      <c r="B5606" s="89" t="s">
        <v>596</v>
      </c>
      <c r="C5606" s="89">
        <v>2020</v>
      </c>
      <c r="D5606" s="89">
        <v>1</v>
      </c>
      <c r="E5606" s="91">
        <v>1461921</v>
      </c>
    </row>
    <row r="5607" spans="1:5" x14ac:dyDescent="0.2">
      <c r="A5607" s="89">
        <v>1661</v>
      </c>
      <c r="B5607" s="89" t="s">
        <v>596</v>
      </c>
      <c r="C5607" s="89">
        <v>2020</v>
      </c>
      <c r="D5607" s="89">
        <v>2</v>
      </c>
      <c r="E5607" s="91">
        <v>1401275</v>
      </c>
    </row>
    <row r="5608" spans="1:5" x14ac:dyDescent="0.2">
      <c r="A5608" s="89">
        <v>1661</v>
      </c>
      <c r="B5608" s="89" t="s">
        <v>596</v>
      </c>
      <c r="C5608" s="89">
        <v>2020</v>
      </c>
      <c r="D5608" s="89">
        <v>3</v>
      </c>
      <c r="E5608" s="91">
        <v>1926360</v>
      </c>
    </row>
    <row r="5609" spans="1:5" x14ac:dyDescent="0.2">
      <c r="A5609" s="89">
        <v>1661</v>
      </c>
      <c r="B5609" s="89" t="s">
        <v>596</v>
      </c>
      <c r="C5609" s="89">
        <v>2020</v>
      </c>
      <c r="D5609" s="89">
        <v>4</v>
      </c>
      <c r="E5609" s="91">
        <v>2440535</v>
      </c>
    </row>
    <row r="5610" spans="1:5" x14ac:dyDescent="0.2">
      <c r="A5610" s="89">
        <v>1661</v>
      </c>
      <c r="B5610" s="89" t="s">
        <v>596</v>
      </c>
      <c r="C5610" s="89">
        <v>2020</v>
      </c>
      <c r="D5610" s="89">
        <v>5</v>
      </c>
      <c r="E5610" s="91">
        <v>1798458</v>
      </c>
    </row>
    <row r="5611" spans="1:5" x14ac:dyDescent="0.2">
      <c r="A5611" s="89">
        <v>1661</v>
      </c>
      <c r="B5611" s="89" t="s">
        <v>596</v>
      </c>
      <c r="C5611" s="89">
        <v>2020</v>
      </c>
      <c r="D5611" s="89">
        <v>6</v>
      </c>
      <c r="E5611" s="91">
        <v>84854</v>
      </c>
    </row>
    <row r="5612" spans="1:5" x14ac:dyDescent="0.2">
      <c r="A5612" s="89">
        <v>1663</v>
      </c>
      <c r="B5612" s="89" t="s">
        <v>199</v>
      </c>
      <c r="C5612" s="89">
        <v>2019</v>
      </c>
      <c r="D5612" s="89">
        <v>3</v>
      </c>
      <c r="E5612" s="91">
        <v>4248562</v>
      </c>
    </row>
    <row r="5613" spans="1:5" x14ac:dyDescent="0.2">
      <c r="A5613" s="89">
        <v>1663</v>
      </c>
      <c r="B5613" s="89" t="s">
        <v>199</v>
      </c>
      <c r="C5613" s="89">
        <v>2019</v>
      </c>
      <c r="D5613" s="89">
        <v>4</v>
      </c>
      <c r="E5613" s="91">
        <v>4108921</v>
      </c>
    </row>
    <row r="5614" spans="1:5" x14ac:dyDescent="0.2">
      <c r="A5614" s="89">
        <v>1663</v>
      </c>
      <c r="B5614" s="89" t="s">
        <v>199</v>
      </c>
      <c r="C5614" s="89">
        <v>2019</v>
      </c>
      <c r="D5614" s="89">
        <v>5</v>
      </c>
      <c r="E5614" s="91">
        <v>4100073</v>
      </c>
    </row>
    <row r="5615" spans="1:5" x14ac:dyDescent="0.2">
      <c r="A5615" s="89">
        <v>1663</v>
      </c>
      <c r="B5615" s="89" t="s">
        <v>199</v>
      </c>
      <c r="C5615" s="89">
        <v>2019</v>
      </c>
      <c r="D5615" s="89">
        <v>6</v>
      </c>
      <c r="E5615" s="91">
        <v>4852238</v>
      </c>
    </row>
    <row r="5616" spans="1:5" x14ac:dyDescent="0.2">
      <c r="A5616" s="89">
        <v>1663</v>
      </c>
      <c r="B5616" s="89" t="s">
        <v>199</v>
      </c>
      <c r="C5616" s="89">
        <v>2019</v>
      </c>
      <c r="D5616" s="89">
        <v>7</v>
      </c>
      <c r="E5616" s="91">
        <v>4914649</v>
      </c>
    </row>
    <row r="5617" spans="1:5" x14ac:dyDescent="0.2">
      <c r="A5617" s="89">
        <v>1663</v>
      </c>
      <c r="B5617" s="89" t="s">
        <v>199</v>
      </c>
      <c r="C5617" s="89">
        <v>2019</v>
      </c>
      <c r="D5617" s="89">
        <v>8</v>
      </c>
      <c r="E5617" s="91">
        <v>4476469</v>
      </c>
    </row>
    <row r="5618" spans="1:5" x14ac:dyDescent="0.2">
      <c r="A5618" s="89">
        <v>1663</v>
      </c>
      <c r="B5618" s="89" t="s">
        <v>199</v>
      </c>
      <c r="C5618" s="89">
        <v>2019</v>
      </c>
      <c r="D5618" s="89">
        <v>9</v>
      </c>
      <c r="E5618" s="91">
        <v>4792401</v>
      </c>
    </row>
    <row r="5619" spans="1:5" x14ac:dyDescent="0.2">
      <c r="A5619" s="89">
        <v>1663</v>
      </c>
      <c r="B5619" s="89" t="s">
        <v>199</v>
      </c>
      <c r="C5619" s="89">
        <v>2019</v>
      </c>
      <c r="D5619" s="89">
        <v>10</v>
      </c>
      <c r="E5619" s="91">
        <v>5403873</v>
      </c>
    </row>
    <row r="5620" spans="1:5" x14ac:dyDescent="0.2">
      <c r="A5620" s="89">
        <v>1663</v>
      </c>
      <c r="B5620" s="89" t="s">
        <v>199</v>
      </c>
      <c r="C5620" s="89">
        <v>2019</v>
      </c>
      <c r="D5620" s="89">
        <v>11</v>
      </c>
      <c r="E5620" s="91">
        <v>5975242</v>
      </c>
    </row>
    <row r="5621" spans="1:5" x14ac:dyDescent="0.2">
      <c r="A5621" s="89">
        <v>1663</v>
      </c>
      <c r="B5621" s="89" t="s">
        <v>199</v>
      </c>
      <c r="C5621" s="89">
        <v>2019</v>
      </c>
      <c r="D5621" s="89">
        <v>12</v>
      </c>
      <c r="E5621" s="91">
        <v>4836331</v>
      </c>
    </row>
    <row r="5622" spans="1:5" x14ac:dyDescent="0.2">
      <c r="A5622" s="89">
        <v>1663</v>
      </c>
      <c r="B5622" s="89" t="s">
        <v>199</v>
      </c>
      <c r="C5622" s="89">
        <v>2020</v>
      </c>
      <c r="D5622" s="89">
        <v>1</v>
      </c>
      <c r="E5622" s="91">
        <v>9482428</v>
      </c>
    </row>
    <row r="5623" spans="1:5" x14ac:dyDescent="0.2">
      <c r="A5623" s="89">
        <v>1663</v>
      </c>
      <c r="B5623" s="89" t="s">
        <v>199</v>
      </c>
      <c r="C5623" s="89">
        <v>2020</v>
      </c>
      <c r="D5623" s="89">
        <v>2</v>
      </c>
      <c r="E5623" s="91">
        <v>6362082</v>
      </c>
    </row>
    <row r="5624" spans="1:5" x14ac:dyDescent="0.2">
      <c r="A5624" s="89">
        <v>1663</v>
      </c>
      <c r="B5624" s="89" t="s">
        <v>199</v>
      </c>
      <c r="C5624" s="89">
        <v>2020</v>
      </c>
      <c r="D5624" s="89">
        <v>3</v>
      </c>
      <c r="E5624" s="91">
        <v>9503293</v>
      </c>
    </row>
    <row r="5625" spans="1:5" x14ac:dyDescent="0.2">
      <c r="A5625" s="89">
        <v>1663</v>
      </c>
      <c r="B5625" s="89" t="s">
        <v>199</v>
      </c>
      <c r="C5625" s="89">
        <v>2020</v>
      </c>
      <c r="D5625" s="89">
        <v>4</v>
      </c>
      <c r="E5625" s="91">
        <v>4711638</v>
      </c>
    </row>
    <row r="5626" spans="1:5" x14ac:dyDescent="0.2">
      <c r="A5626" s="89">
        <v>1663</v>
      </c>
      <c r="B5626" s="89" t="s">
        <v>199</v>
      </c>
      <c r="C5626" s="89">
        <v>2020</v>
      </c>
      <c r="D5626" s="89">
        <v>5</v>
      </c>
      <c r="E5626" s="91">
        <v>1057</v>
      </c>
    </row>
    <row r="5627" spans="1:5" x14ac:dyDescent="0.2">
      <c r="A5627" s="89">
        <v>1663</v>
      </c>
      <c r="B5627" s="89" t="s">
        <v>199</v>
      </c>
      <c r="C5627" s="89">
        <v>2020</v>
      </c>
      <c r="D5627" s="89">
        <v>6</v>
      </c>
      <c r="E5627" s="91">
        <v>25</v>
      </c>
    </row>
    <row r="5628" spans="1:5" x14ac:dyDescent="0.2">
      <c r="A5628" s="89">
        <v>1665</v>
      </c>
      <c r="B5628" s="89" t="s">
        <v>764</v>
      </c>
      <c r="C5628" s="89">
        <v>2019</v>
      </c>
      <c r="D5628" s="89">
        <v>3</v>
      </c>
      <c r="E5628" s="91">
        <v>7</v>
      </c>
    </row>
    <row r="5629" spans="1:5" x14ac:dyDescent="0.2">
      <c r="A5629" s="89">
        <v>1665</v>
      </c>
      <c r="B5629" s="89" t="s">
        <v>764</v>
      </c>
      <c r="C5629" s="89">
        <v>2019</v>
      </c>
      <c r="D5629" s="89">
        <v>4</v>
      </c>
      <c r="E5629" s="91">
        <v>4</v>
      </c>
    </row>
    <row r="5630" spans="1:5" x14ac:dyDescent="0.2">
      <c r="A5630" s="89">
        <v>1665</v>
      </c>
      <c r="B5630" s="89" t="s">
        <v>764</v>
      </c>
      <c r="C5630" s="89">
        <v>2019</v>
      </c>
      <c r="D5630" s="89">
        <v>7</v>
      </c>
      <c r="E5630" s="91">
        <v>3</v>
      </c>
    </row>
    <row r="5631" spans="1:5" x14ac:dyDescent="0.2">
      <c r="A5631" s="89">
        <v>1665</v>
      </c>
      <c r="B5631" s="89" t="s">
        <v>764</v>
      </c>
      <c r="C5631" s="89">
        <v>2019</v>
      </c>
      <c r="D5631" s="89">
        <v>11</v>
      </c>
      <c r="E5631" s="91">
        <v>1</v>
      </c>
    </row>
    <row r="5632" spans="1:5" x14ac:dyDescent="0.2">
      <c r="A5632" s="89">
        <v>1665</v>
      </c>
      <c r="B5632" s="89" t="s">
        <v>764</v>
      </c>
      <c r="C5632" s="89">
        <v>2020</v>
      </c>
      <c r="D5632" s="89">
        <v>2</v>
      </c>
      <c r="E5632" s="91">
        <v>3</v>
      </c>
    </row>
    <row r="5633" spans="1:5" x14ac:dyDescent="0.2">
      <c r="A5633" s="89">
        <v>1665</v>
      </c>
      <c r="B5633" s="89" t="s">
        <v>764</v>
      </c>
      <c r="C5633" s="89">
        <v>2020</v>
      </c>
      <c r="D5633" s="89">
        <v>4</v>
      </c>
      <c r="E5633" s="91">
        <v>2</v>
      </c>
    </row>
    <row r="5634" spans="1:5" x14ac:dyDescent="0.2">
      <c r="A5634" s="89">
        <v>1665</v>
      </c>
      <c r="B5634" s="89" t="s">
        <v>764</v>
      </c>
      <c r="C5634" s="89">
        <v>2020</v>
      </c>
      <c r="D5634" s="89">
        <v>5</v>
      </c>
      <c r="E5634" s="91">
        <v>1</v>
      </c>
    </row>
    <row r="5635" spans="1:5" x14ac:dyDescent="0.2">
      <c r="A5635" s="89">
        <v>1666</v>
      </c>
      <c r="B5635" s="89" t="s">
        <v>215</v>
      </c>
      <c r="C5635" s="89">
        <v>2019</v>
      </c>
      <c r="D5635" s="89">
        <v>3</v>
      </c>
      <c r="E5635" s="91">
        <v>925323</v>
      </c>
    </row>
    <row r="5636" spans="1:5" x14ac:dyDescent="0.2">
      <c r="A5636" s="89">
        <v>1666</v>
      </c>
      <c r="B5636" s="89" t="s">
        <v>215</v>
      </c>
      <c r="C5636" s="89">
        <v>2019</v>
      </c>
      <c r="D5636" s="89">
        <v>4</v>
      </c>
      <c r="E5636" s="91">
        <v>975321</v>
      </c>
    </row>
    <row r="5637" spans="1:5" x14ac:dyDescent="0.2">
      <c r="A5637" s="89">
        <v>1666</v>
      </c>
      <c r="B5637" s="89" t="s">
        <v>215</v>
      </c>
      <c r="C5637" s="89">
        <v>2019</v>
      </c>
      <c r="D5637" s="89">
        <v>5</v>
      </c>
      <c r="E5637" s="91">
        <v>889481</v>
      </c>
    </row>
    <row r="5638" spans="1:5" x14ac:dyDescent="0.2">
      <c r="A5638" s="89">
        <v>1666</v>
      </c>
      <c r="B5638" s="89" t="s">
        <v>215</v>
      </c>
      <c r="C5638" s="89">
        <v>2019</v>
      </c>
      <c r="D5638" s="89">
        <v>6</v>
      </c>
      <c r="E5638" s="91">
        <v>997050</v>
      </c>
    </row>
    <row r="5639" spans="1:5" x14ac:dyDescent="0.2">
      <c r="A5639" s="89">
        <v>1666</v>
      </c>
      <c r="B5639" s="89" t="s">
        <v>215</v>
      </c>
      <c r="C5639" s="89">
        <v>2019</v>
      </c>
      <c r="D5639" s="89">
        <v>7</v>
      </c>
      <c r="E5639" s="91">
        <v>1068059</v>
      </c>
    </row>
    <row r="5640" spans="1:5" x14ac:dyDescent="0.2">
      <c r="A5640" s="89">
        <v>1666</v>
      </c>
      <c r="B5640" s="89" t="s">
        <v>215</v>
      </c>
      <c r="C5640" s="89">
        <v>2019</v>
      </c>
      <c r="D5640" s="89">
        <v>8</v>
      </c>
      <c r="E5640" s="91">
        <v>912830</v>
      </c>
    </row>
    <row r="5641" spans="1:5" x14ac:dyDescent="0.2">
      <c r="A5641" s="89">
        <v>1666</v>
      </c>
      <c r="B5641" s="89" t="s">
        <v>215</v>
      </c>
      <c r="C5641" s="89">
        <v>2019</v>
      </c>
      <c r="D5641" s="89">
        <v>9</v>
      </c>
      <c r="E5641" s="91">
        <v>906284</v>
      </c>
    </row>
    <row r="5642" spans="1:5" x14ac:dyDescent="0.2">
      <c r="A5642" s="89">
        <v>1666</v>
      </c>
      <c r="B5642" s="89" t="s">
        <v>215</v>
      </c>
      <c r="C5642" s="89">
        <v>2019</v>
      </c>
      <c r="D5642" s="89">
        <v>10</v>
      </c>
      <c r="E5642" s="91">
        <v>860628</v>
      </c>
    </row>
    <row r="5643" spans="1:5" x14ac:dyDescent="0.2">
      <c r="A5643" s="89">
        <v>1666</v>
      </c>
      <c r="B5643" s="89" t="s">
        <v>215</v>
      </c>
      <c r="C5643" s="89">
        <v>2019</v>
      </c>
      <c r="D5643" s="89">
        <v>11</v>
      </c>
      <c r="E5643" s="91">
        <v>880740</v>
      </c>
    </row>
    <row r="5644" spans="1:5" x14ac:dyDescent="0.2">
      <c r="A5644" s="89">
        <v>1666</v>
      </c>
      <c r="B5644" s="89" t="s">
        <v>215</v>
      </c>
      <c r="C5644" s="89">
        <v>2019</v>
      </c>
      <c r="D5644" s="89">
        <v>12</v>
      </c>
      <c r="E5644" s="91">
        <v>734402</v>
      </c>
    </row>
    <row r="5645" spans="1:5" x14ac:dyDescent="0.2">
      <c r="A5645" s="89">
        <v>1666</v>
      </c>
      <c r="B5645" s="89" t="s">
        <v>215</v>
      </c>
      <c r="C5645" s="89">
        <v>2020</v>
      </c>
      <c r="D5645" s="89">
        <v>1</v>
      </c>
      <c r="E5645" s="91">
        <v>1435608</v>
      </c>
    </row>
    <row r="5646" spans="1:5" x14ac:dyDescent="0.2">
      <c r="A5646" s="89">
        <v>1666</v>
      </c>
      <c r="B5646" s="89" t="s">
        <v>215</v>
      </c>
      <c r="C5646" s="89">
        <v>2020</v>
      </c>
      <c r="D5646" s="89">
        <v>2</v>
      </c>
      <c r="E5646" s="91">
        <v>960236</v>
      </c>
    </row>
    <row r="5647" spans="1:5" x14ac:dyDescent="0.2">
      <c r="A5647" s="89">
        <v>1666</v>
      </c>
      <c r="B5647" s="89" t="s">
        <v>215</v>
      </c>
      <c r="C5647" s="89">
        <v>2020</v>
      </c>
      <c r="D5647" s="89">
        <v>3</v>
      </c>
      <c r="E5647" s="91">
        <v>418502</v>
      </c>
    </row>
    <row r="5648" spans="1:5" x14ac:dyDescent="0.2">
      <c r="A5648" s="89">
        <v>1666</v>
      </c>
      <c r="B5648" s="89" t="s">
        <v>215</v>
      </c>
      <c r="C5648" s="89">
        <v>2020</v>
      </c>
      <c r="D5648" s="89">
        <v>4</v>
      </c>
      <c r="E5648" s="91">
        <v>242390</v>
      </c>
    </row>
    <row r="5649" spans="1:5" x14ac:dyDescent="0.2">
      <c r="A5649" s="89">
        <v>1666</v>
      </c>
      <c r="B5649" s="89" t="s">
        <v>215</v>
      </c>
      <c r="C5649" s="89">
        <v>2020</v>
      </c>
      <c r="D5649" s="89">
        <v>5</v>
      </c>
      <c r="E5649" s="91">
        <v>269064</v>
      </c>
    </row>
    <row r="5650" spans="1:5" x14ac:dyDescent="0.2">
      <c r="A5650" s="89">
        <v>1666</v>
      </c>
      <c r="B5650" s="89" t="s">
        <v>215</v>
      </c>
      <c r="C5650" s="89">
        <v>2020</v>
      </c>
      <c r="D5650" s="89">
        <v>6</v>
      </c>
      <c r="E5650" s="91">
        <v>14105</v>
      </c>
    </row>
    <row r="5651" spans="1:5" x14ac:dyDescent="0.2">
      <c r="A5651" s="89">
        <v>1667</v>
      </c>
      <c r="B5651" s="89" t="s">
        <v>345</v>
      </c>
      <c r="C5651" s="89">
        <v>2019</v>
      </c>
      <c r="D5651" s="89">
        <v>3</v>
      </c>
      <c r="E5651" s="91">
        <v>1204741</v>
      </c>
    </row>
    <row r="5652" spans="1:5" x14ac:dyDescent="0.2">
      <c r="A5652" s="89">
        <v>1667</v>
      </c>
      <c r="B5652" s="89" t="s">
        <v>345</v>
      </c>
      <c r="C5652" s="89">
        <v>2019</v>
      </c>
      <c r="D5652" s="89">
        <v>4</v>
      </c>
      <c r="E5652" s="91">
        <v>1280365</v>
      </c>
    </row>
    <row r="5653" spans="1:5" x14ac:dyDescent="0.2">
      <c r="A5653" s="89">
        <v>1667</v>
      </c>
      <c r="B5653" s="89" t="s">
        <v>345</v>
      </c>
      <c r="C5653" s="89">
        <v>2019</v>
      </c>
      <c r="D5653" s="89">
        <v>5</v>
      </c>
      <c r="E5653" s="91">
        <v>1164014</v>
      </c>
    </row>
    <row r="5654" spans="1:5" x14ac:dyDescent="0.2">
      <c r="A5654" s="89">
        <v>1667</v>
      </c>
      <c r="B5654" s="89" t="s">
        <v>345</v>
      </c>
      <c r="C5654" s="89">
        <v>2019</v>
      </c>
      <c r="D5654" s="89">
        <v>6</v>
      </c>
      <c r="E5654" s="91">
        <v>1354748</v>
      </c>
    </row>
    <row r="5655" spans="1:5" x14ac:dyDescent="0.2">
      <c r="A5655" s="89">
        <v>1667</v>
      </c>
      <c r="B5655" s="89" t="s">
        <v>345</v>
      </c>
      <c r="C5655" s="89">
        <v>2019</v>
      </c>
      <c r="D5655" s="89">
        <v>7</v>
      </c>
      <c r="E5655" s="91">
        <v>1828538</v>
      </c>
    </row>
    <row r="5656" spans="1:5" x14ac:dyDescent="0.2">
      <c r="A5656" s="89">
        <v>1667</v>
      </c>
      <c r="B5656" s="89" t="s">
        <v>345</v>
      </c>
      <c r="C5656" s="89">
        <v>2019</v>
      </c>
      <c r="D5656" s="89">
        <v>8</v>
      </c>
      <c r="E5656" s="91">
        <v>1146712</v>
      </c>
    </row>
    <row r="5657" spans="1:5" x14ac:dyDescent="0.2">
      <c r="A5657" s="89">
        <v>1667</v>
      </c>
      <c r="B5657" s="89" t="s">
        <v>345</v>
      </c>
      <c r="C5657" s="89">
        <v>2019</v>
      </c>
      <c r="D5657" s="89">
        <v>9</v>
      </c>
      <c r="E5657" s="91">
        <v>988234</v>
      </c>
    </row>
    <row r="5658" spans="1:5" x14ac:dyDescent="0.2">
      <c r="A5658" s="89">
        <v>1667</v>
      </c>
      <c r="B5658" s="89" t="s">
        <v>345</v>
      </c>
      <c r="C5658" s="89">
        <v>2019</v>
      </c>
      <c r="D5658" s="89">
        <v>10</v>
      </c>
      <c r="E5658" s="91">
        <v>890750</v>
      </c>
    </row>
    <row r="5659" spans="1:5" x14ac:dyDescent="0.2">
      <c r="A5659" s="89">
        <v>1667</v>
      </c>
      <c r="B5659" s="89" t="s">
        <v>345</v>
      </c>
      <c r="C5659" s="89">
        <v>2019</v>
      </c>
      <c r="D5659" s="89">
        <v>11</v>
      </c>
      <c r="E5659" s="91">
        <v>613652</v>
      </c>
    </row>
    <row r="5660" spans="1:5" x14ac:dyDescent="0.2">
      <c r="A5660" s="89">
        <v>1667</v>
      </c>
      <c r="B5660" s="89" t="s">
        <v>345</v>
      </c>
      <c r="C5660" s="89">
        <v>2019</v>
      </c>
      <c r="D5660" s="89">
        <v>12</v>
      </c>
      <c r="E5660" s="91">
        <v>22922</v>
      </c>
    </row>
    <row r="5661" spans="1:5" x14ac:dyDescent="0.2">
      <c r="A5661" s="89">
        <v>1667</v>
      </c>
      <c r="B5661" s="89" t="s">
        <v>345</v>
      </c>
      <c r="C5661" s="89">
        <v>2020</v>
      </c>
      <c r="D5661" s="89">
        <v>1</v>
      </c>
      <c r="E5661" s="91">
        <v>14431</v>
      </c>
    </row>
    <row r="5662" spans="1:5" x14ac:dyDescent="0.2">
      <c r="A5662" s="89">
        <v>1667</v>
      </c>
      <c r="B5662" s="89" t="s">
        <v>345</v>
      </c>
      <c r="C5662" s="89">
        <v>2020</v>
      </c>
      <c r="D5662" s="89">
        <v>2</v>
      </c>
      <c r="E5662" s="91">
        <v>3249</v>
      </c>
    </row>
    <row r="5663" spans="1:5" x14ac:dyDescent="0.2">
      <c r="A5663" s="89">
        <v>1667</v>
      </c>
      <c r="B5663" s="89" t="s">
        <v>345</v>
      </c>
      <c r="C5663" s="89">
        <v>2020</v>
      </c>
      <c r="D5663" s="89">
        <v>3</v>
      </c>
      <c r="E5663" s="91">
        <v>3507</v>
      </c>
    </row>
    <row r="5664" spans="1:5" x14ac:dyDescent="0.2">
      <c r="A5664" s="89">
        <v>1667</v>
      </c>
      <c r="B5664" s="89" t="s">
        <v>345</v>
      </c>
      <c r="C5664" s="89">
        <v>2020</v>
      </c>
      <c r="D5664" s="89">
        <v>4</v>
      </c>
      <c r="E5664" s="91">
        <v>3324</v>
      </c>
    </row>
    <row r="5665" spans="1:5" x14ac:dyDescent="0.2">
      <c r="A5665" s="89">
        <v>1667</v>
      </c>
      <c r="B5665" s="89" t="s">
        <v>345</v>
      </c>
      <c r="C5665" s="89">
        <v>2020</v>
      </c>
      <c r="D5665" s="89">
        <v>5</v>
      </c>
      <c r="E5665" s="91">
        <v>3866</v>
      </c>
    </row>
    <row r="5666" spans="1:5" x14ac:dyDescent="0.2">
      <c r="A5666" s="89">
        <v>1667</v>
      </c>
      <c r="B5666" s="89" t="s">
        <v>345</v>
      </c>
      <c r="C5666" s="89">
        <v>2020</v>
      </c>
      <c r="D5666" s="89">
        <v>6</v>
      </c>
      <c r="E5666" s="91">
        <v>224</v>
      </c>
    </row>
    <row r="5667" spans="1:5" x14ac:dyDescent="0.2">
      <c r="A5667" s="89">
        <v>1668</v>
      </c>
      <c r="B5667" s="89" t="s">
        <v>162</v>
      </c>
      <c r="C5667" s="89">
        <v>2019</v>
      </c>
      <c r="D5667" s="89">
        <v>3</v>
      </c>
      <c r="E5667" s="91">
        <v>782656</v>
      </c>
    </row>
    <row r="5668" spans="1:5" x14ac:dyDescent="0.2">
      <c r="A5668" s="89">
        <v>1668</v>
      </c>
      <c r="B5668" s="89" t="s">
        <v>162</v>
      </c>
      <c r="C5668" s="89">
        <v>2019</v>
      </c>
      <c r="D5668" s="89">
        <v>4</v>
      </c>
      <c r="E5668" s="91">
        <v>800118</v>
      </c>
    </row>
    <row r="5669" spans="1:5" x14ac:dyDescent="0.2">
      <c r="A5669" s="89">
        <v>1668</v>
      </c>
      <c r="B5669" s="89" t="s">
        <v>162</v>
      </c>
      <c r="C5669" s="89">
        <v>2019</v>
      </c>
      <c r="D5669" s="89">
        <v>5</v>
      </c>
      <c r="E5669" s="91">
        <v>743901</v>
      </c>
    </row>
    <row r="5670" spans="1:5" x14ac:dyDescent="0.2">
      <c r="A5670" s="89">
        <v>1668</v>
      </c>
      <c r="B5670" s="89" t="s">
        <v>162</v>
      </c>
      <c r="C5670" s="89">
        <v>2019</v>
      </c>
      <c r="D5670" s="89">
        <v>6</v>
      </c>
      <c r="E5670" s="91">
        <v>722262</v>
      </c>
    </row>
    <row r="5671" spans="1:5" x14ac:dyDescent="0.2">
      <c r="A5671" s="89">
        <v>1668</v>
      </c>
      <c r="B5671" s="89" t="s">
        <v>162</v>
      </c>
      <c r="C5671" s="89">
        <v>2019</v>
      </c>
      <c r="D5671" s="89">
        <v>7</v>
      </c>
      <c r="E5671" s="91">
        <v>750989</v>
      </c>
    </row>
    <row r="5672" spans="1:5" x14ac:dyDescent="0.2">
      <c r="A5672" s="89">
        <v>1668</v>
      </c>
      <c r="B5672" s="89" t="s">
        <v>162</v>
      </c>
      <c r="C5672" s="89">
        <v>2019</v>
      </c>
      <c r="D5672" s="89">
        <v>8</v>
      </c>
      <c r="E5672" s="91">
        <v>790426</v>
      </c>
    </row>
    <row r="5673" spans="1:5" x14ac:dyDescent="0.2">
      <c r="A5673" s="89">
        <v>1668</v>
      </c>
      <c r="B5673" s="89" t="s">
        <v>162</v>
      </c>
      <c r="C5673" s="89">
        <v>2019</v>
      </c>
      <c r="D5673" s="89">
        <v>9</v>
      </c>
      <c r="E5673" s="91">
        <v>652177</v>
      </c>
    </row>
    <row r="5674" spans="1:5" x14ac:dyDescent="0.2">
      <c r="A5674" s="89">
        <v>1668</v>
      </c>
      <c r="B5674" s="89" t="s">
        <v>162</v>
      </c>
      <c r="C5674" s="89">
        <v>2019</v>
      </c>
      <c r="D5674" s="89">
        <v>10</v>
      </c>
      <c r="E5674" s="91">
        <v>635621</v>
      </c>
    </row>
    <row r="5675" spans="1:5" x14ac:dyDescent="0.2">
      <c r="A5675" s="89">
        <v>1668</v>
      </c>
      <c r="B5675" s="89" t="s">
        <v>162</v>
      </c>
      <c r="C5675" s="89">
        <v>2019</v>
      </c>
      <c r="D5675" s="89">
        <v>11</v>
      </c>
      <c r="E5675" s="91">
        <v>582762</v>
      </c>
    </row>
    <row r="5676" spans="1:5" x14ac:dyDescent="0.2">
      <c r="A5676" s="89">
        <v>1668</v>
      </c>
      <c r="B5676" s="89" t="s">
        <v>162</v>
      </c>
      <c r="C5676" s="89">
        <v>2019</v>
      </c>
      <c r="D5676" s="89">
        <v>12</v>
      </c>
      <c r="E5676" s="91">
        <v>548153</v>
      </c>
    </row>
    <row r="5677" spans="1:5" x14ac:dyDescent="0.2">
      <c r="A5677" s="89">
        <v>1668</v>
      </c>
      <c r="B5677" s="89" t="s">
        <v>162</v>
      </c>
      <c r="C5677" s="89">
        <v>2020</v>
      </c>
      <c r="D5677" s="89">
        <v>1</v>
      </c>
      <c r="E5677" s="91">
        <v>884652</v>
      </c>
    </row>
    <row r="5678" spans="1:5" x14ac:dyDescent="0.2">
      <c r="A5678" s="89">
        <v>1668</v>
      </c>
      <c r="B5678" s="89" t="s">
        <v>162</v>
      </c>
      <c r="C5678" s="89">
        <v>2020</v>
      </c>
      <c r="D5678" s="89">
        <v>2</v>
      </c>
      <c r="E5678" s="91">
        <v>791565</v>
      </c>
    </row>
    <row r="5679" spans="1:5" x14ac:dyDescent="0.2">
      <c r="A5679" s="89">
        <v>1668</v>
      </c>
      <c r="B5679" s="89" t="s">
        <v>162</v>
      </c>
      <c r="C5679" s="89">
        <v>2020</v>
      </c>
      <c r="D5679" s="89">
        <v>3</v>
      </c>
      <c r="E5679" s="91">
        <v>486955</v>
      </c>
    </row>
    <row r="5680" spans="1:5" x14ac:dyDescent="0.2">
      <c r="A5680" s="89">
        <v>1668</v>
      </c>
      <c r="B5680" s="89" t="s">
        <v>162</v>
      </c>
      <c r="C5680" s="89">
        <v>2020</v>
      </c>
      <c r="D5680" s="89">
        <v>4</v>
      </c>
      <c r="E5680" s="91">
        <v>429163</v>
      </c>
    </row>
    <row r="5681" spans="1:5" x14ac:dyDescent="0.2">
      <c r="A5681" s="89">
        <v>1668</v>
      </c>
      <c r="B5681" s="89" t="s">
        <v>162</v>
      </c>
      <c r="C5681" s="89">
        <v>2020</v>
      </c>
      <c r="D5681" s="89">
        <v>5</v>
      </c>
      <c r="E5681" s="91">
        <v>392165</v>
      </c>
    </row>
    <row r="5682" spans="1:5" x14ac:dyDescent="0.2">
      <c r="A5682" s="89">
        <v>1668</v>
      </c>
      <c r="B5682" s="89" t="s">
        <v>162</v>
      </c>
      <c r="C5682" s="89">
        <v>2020</v>
      </c>
      <c r="D5682" s="89">
        <v>6</v>
      </c>
      <c r="E5682" s="91">
        <v>22969</v>
      </c>
    </row>
    <row r="5683" spans="1:5" x14ac:dyDescent="0.2">
      <c r="A5683" s="89">
        <v>1669</v>
      </c>
      <c r="B5683" s="89" t="s">
        <v>53</v>
      </c>
      <c r="C5683" s="89">
        <v>2019</v>
      </c>
      <c r="D5683" s="89">
        <v>3</v>
      </c>
      <c r="E5683" s="91">
        <v>5357487</v>
      </c>
    </row>
    <row r="5684" spans="1:5" x14ac:dyDescent="0.2">
      <c r="A5684" s="89">
        <v>1669</v>
      </c>
      <c r="B5684" s="89" t="s">
        <v>53</v>
      </c>
      <c r="C5684" s="89">
        <v>2019</v>
      </c>
      <c r="D5684" s="89">
        <v>4</v>
      </c>
      <c r="E5684" s="91">
        <v>6335850</v>
      </c>
    </row>
    <row r="5685" spans="1:5" x14ac:dyDescent="0.2">
      <c r="A5685" s="89">
        <v>1669</v>
      </c>
      <c r="B5685" s="89" t="s">
        <v>53</v>
      </c>
      <c r="C5685" s="89">
        <v>2019</v>
      </c>
      <c r="D5685" s="89">
        <v>5</v>
      </c>
      <c r="E5685" s="91">
        <v>6342473</v>
      </c>
    </row>
    <row r="5686" spans="1:5" x14ac:dyDescent="0.2">
      <c r="A5686" s="89">
        <v>1669</v>
      </c>
      <c r="B5686" s="89" t="s">
        <v>53</v>
      </c>
      <c r="C5686" s="89">
        <v>2019</v>
      </c>
      <c r="D5686" s="89">
        <v>6</v>
      </c>
      <c r="E5686" s="91">
        <v>5964555</v>
      </c>
    </row>
    <row r="5687" spans="1:5" x14ac:dyDescent="0.2">
      <c r="A5687" s="89">
        <v>1669</v>
      </c>
      <c r="B5687" s="89" t="s">
        <v>53</v>
      </c>
      <c r="C5687" s="89">
        <v>2019</v>
      </c>
      <c r="D5687" s="89">
        <v>7</v>
      </c>
      <c r="E5687" s="91">
        <v>5748230</v>
      </c>
    </row>
    <row r="5688" spans="1:5" x14ac:dyDescent="0.2">
      <c r="A5688" s="89">
        <v>1669</v>
      </c>
      <c r="B5688" s="89" t="s">
        <v>53</v>
      </c>
      <c r="C5688" s="89">
        <v>2019</v>
      </c>
      <c r="D5688" s="89">
        <v>8</v>
      </c>
      <c r="E5688" s="91">
        <v>5416208</v>
      </c>
    </row>
    <row r="5689" spans="1:5" x14ac:dyDescent="0.2">
      <c r="A5689" s="89">
        <v>1669</v>
      </c>
      <c r="B5689" s="89" t="s">
        <v>53</v>
      </c>
      <c r="C5689" s="89">
        <v>2019</v>
      </c>
      <c r="D5689" s="89">
        <v>9</v>
      </c>
      <c r="E5689" s="91">
        <v>5032854</v>
      </c>
    </row>
    <row r="5690" spans="1:5" x14ac:dyDescent="0.2">
      <c r="A5690" s="89">
        <v>1669</v>
      </c>
      <c r="B5690" s="89" t="s">
        <v>53</v>
      </c>
      <c r="C5690" s="89">
        <v>2019</v>
      </c>
      <c r="D5690" s="89">
        <v>10</v>
      </c>
      <c r="E5690" s="91">
        <v>5222511</v>
      </c>
    </row>
    <row r="5691" spans="1:5" x14ac:dyDescent="0.2">
      <c r="A5691" s="89">
        <v>1669</v>
      </c>
      <c r="B5691" s="89" t="s">
        <v>53</v>
      </c>
      <c r="C5691" s="89">
        <v>2019</v>
      </c>
      <c r="D5691" s="89">
        <v>11</v>
      </c>
      <c r="E5691" s="91">
        <v>4600297</v>
      </c>
    </row>
    <row r="5692" spans="1:5" x14ac:dyDescent="0.2">
      <c r="A5692" s="89">
        <v>1669</v>
      </c>
      <c r="B5692" s="89" t="s">
        <v>53</v>
      </c>
      <c r="C5692" s="89">
        <v>2019</v>
      </c>
      <c r="D5692" s="89">
        <v>12</v>
      </c>
      <c r="E5692" s="91">
        <v>3684455</v>
      </c>
    </row>
    <row r="5693" spans="1:5" x14ac:dyDescent="0.2">
      <c r="A5693" s="89">
        <v>1669</v>
      </c>
      <c r="B5693" s="89" t="s">
        <v>53</v>
      </c>
      <c r="C5693" s="89">
        <v>2020</v>
      </c>
      <c r="D5693" s="89">
        <v>1</v>
      </c>
      <c r="E5693" s="91">
        <v>5083764</v>
      </c>
    </row>
    <row r="5694" spans="1:5" x14ac:dyDescent="0.2">
      <c r="A5694" s="89">
        <v>1669</v>
      </c>
      <c r="B5694" s="89" t="s">
        <v>53</v>
      </c>
      <c r="C5694" s="89">
        <v>2020</v>
      </c>
      <c r="D5694" s="89">
        <v>2</v>
      </c>
      <c r="E5694" s="91">
        <v>4260607</v>
      </c>
    </row>
    <row r="5695" spans="1:5" x14ac:dyDescent="0.2">
      <c r="A5695" s="89">
        <v>1669</v>
      </c>
      <c r="B5695" s="89" t="s">
        <v>53</v>
      </c>
      <c r="C5695" s="89">
        <v>2020</v>
      </c>
      <c r="D5695" s="89">
        <v>3</v>
      </c>
      <c r="E5695" s="91">
        <v>6929989</v>
      </c>
    </row>
    <row r="5696" spans="1:5" x14ac:dyDescent="0.2">
      <c r="A5696" s="89">
        <v>1669</v>
      </c>
      <c r="B5696" s="89" t="s">
        <v>53</v>
      </c>
      <c r="C5696" s="89">
        <v>2020</v>
      </c>
      <c r="D5696" s="89">
        <v>4</v>
      </c>
      <c r="E5696" s="91">
        <v>10228772</v>
      </c>
    </row>
    <row r="5697" spans="1:5" x14ac:dyDescent="0.2">
      <c r="A5697" s="89">
        <v>1669</v>
      </c>
      <c r="B5697" s="89" t="s">
        <v>53</v>
      </c>
      <c r="C5697" s="89">
        <v>2020</v>
      </c>
      <c r="D5697" s="89">
        <v>5</v>
      </c>
      <c r="E5697" s="91">
        <v>9701254</v>
      </c>
    </row>
    <row r="5698" spans="1:5" x14ac:dyDescent="0.2">
      <c r="A5698" s="89">
        <v>1669</v>
      </c>
      <c r="B5698" s="89" t="s">
        <v>53</v>
      </c>
      <c r="C5698" s="89">
        <v>2020</v>
      </c>
      <c r="D5698" s="89">
        <v>6</v>
      </c>
      <c r="E5698" s="91">
        <v>505582</v>
      </c>
    </row>
    <row r="5699" spans="1:5" x14ac:dyDescent="0.2">
      <c r="A5699" s="89">
        <v>1670</v>
      </c>
      <c r="B5699" s="89" t="s">
        <v>591</v>
      </c>
      <c r="C5699" s="89">
        <v>2019</v>
      </c>
      <c r="D5699" s="89">
        <v>3</v>
      </c>
      <c r="E5699" s="91">
        <v>207336</v>
      </c>
    </row>
    <row r="5700" spans="1:5" x14ac:dyDescent="0.2">
      <c r="A5700" s="89">
        <v>1670</v>
      </c>
      <c r="B5700" s="89" t="s">
        <v>591</v>
      </c>
      <c r="C5700" s="89">
        <v>2019</v>
      </c>
      <c r="D5700" s="89">
        <v>4</v>
      </c>
      <c r="E5700" s="91">
        <v>426770</v>
      </c>
    </row>
    <row r="5701" spans="1:5" x14ac:dyDescent="0.2">
      <c r="A5701" s="89">
        <v>1670</v>
      </c>
      <c r="B5701" s="89" t="s">
        <v>591</v>
      </c>
      <c r="C5701" s="89">
        <v>2019</v>
      </c>
      <c r="D5701" s="89">
        <v>5</v>
      </c>
      <c r="E5701" s="91">
        <v>403957</v>
      </c>
    </row>
    <row r="5702" spans="1:5" x14ac:dyDescent="0.2">
      <c r="A5702" s="89">
        <v>1670</v>
      </c>
      <c r="B5702" s="89" t="s">
        <v>591</v>
      </c>
      <c r="C5702" s="89">
        <v>2019</v>
      </c>
      <c r="D5702" s="89">
        <v>6</v>
      </c>
      <c r="E5702" s="91">
        <v>409963</v>
      </c>
    </row>
    <row r="5703" spans="1:5" x14ac:dyDescent="0.2">
      <c r="A5703" s="89">
        <v>1670</v>
      </c>
      <c r="B5703" s="89" t="s">
        <v>591</v>
      </c>
      <c r="C5703" s="89">
        <v>2019</v>
      </c>
      <c r="D5703" s="89">
        <v>7</v>
      </c>
      <c r="E5703" s="91">
        <v>474887</v>
      </c>
    </row>
    <row r="5704" spans="1:5" x14ac:dyDescent="0.2">
      <c r="A5704" s="89">
        <v>1670</v>
      </c>
      <c r="B5704" s="89" t="s">
        <v>591</v>
      </c>
      <c r="C5704" s="89">
        <v>2019</v>
      </c>
      <c r="D5704" s="89">
        <v>8</v>
      </c>
      <c r="E5704" s="91">
        <v>402280</v>
      </c>
    </row>
    <row r="5705" spans="1:5" x14ac:dyDescent="0.2">
      <c r="A5705" s="89">
        <v>1670</v>
      </c>
      <c r="B5705" s="89" t="s">
        <v>591</v>
      </c>
      <c r="C5705" s="89">
        <v>2019</v>
      </c>
      <c r="D5705" s="89">
        <v>9</v>
      </c>
      <c r="E5705" s="91">
        <v>413040</v>
      </c>
    </row>
    <row r="5706" spans="1:5" x14ac:dyDescent="0.2">
      <c r="A5706" s="89">
        <v>1670</v>
      </c>
      <c r="B5706" s="89" t="s">
        <v>591</v>
      </c>
      <c r="C5706" s="89">
        <v>2019</v>
      </c>
      <c r="D5706" s="89">
        <v>10</v>
      </c>
      <c r="E5706" s="91">
        <v>650356</v>
      </c>
    </row>
    <row r="5707" spans="1:5" x14ac:dyDescent="0.2">
      <c r="A5707" s="89">
        <v>1670</v>
      </c>
      <c r="B5707" s="89" t="s">
        <v>591</v>
      </c>
      <c r="C5707" s="89">
        <v>2019</v>
      </c>
      <c r="D5707" s="89">
        <v>11</v>
      </c>
      <c r="E5707" s="91">
        <v>677363</v>
      </c>
    </row>
    <row r="5708" spans="1:5" x14ac:dyDescent="0.2">
      <c r="A5708" s="89">
        <v>1670</v>
      </c>
      <c r="B5708" s="89" t="s">
        <v>591</v>
      </c>
      <c r="C5708" s="89">
        <v>2019</v>
      </c>
      <c r="D5708" s="89">
        <v>12</v>
      </c>
      <c r="E5708" s="91">
        <v>757510</v>
      </c>
    </row>
    <row r="5709" spans="1:5" x14ac:dyDescent="0.2">
      <c r="A5709" s="89">
        <v>1670</v>
      </c>
      <c r="B5709" s="89" t="s">
        <v>591</v>
      </c>
      <c r="C5709" s="89">
        <v>2020</v>
      </c>
      <c r="D5709" s="89">
        <v>1</v>
      </c>
      <c r="E5709" s="91">
        <v>607409</v>
      </c>
    </row>
    <row r="5710" spans="1:5" x14ac:dyDescent="0.2">
      <c r="A5710" s="89">
        <v>1670</v>
      </c>
      <c r="B5710" s="89" t="s">
        <v>591</v>
      </c>
      <c r="C5710" s="89">
        <v>2020</v>
      </c>
      <c r="D5710" s="89">
        <v>2</v>
      </c>
      <c r="E5710" s="91">
        <v>581297</v>
      </c>
    </row>
    <row r="5711" spans="1:5" x14ac:dyDescent="0.2">
      <c r="A5711" s="89">
        <v>1670</v>
      </c>
      <c r="B5711" s="89" t="s">
        <v>591</v>
      </c>
      <c r="C5711" s="89">
        <v>2020</v>
      </c>
      <c r="D5711" s="89">
        <v>3</v>
      </c>
      <c r="E5711" s="91">
        <v>845262</v>
      </c>
    </row>
    <row r="5712" spans="1:5" x14ac:dyDescent="0.2">
      <c r="A5712" s="89">
        <v>1670</v>
      </c>
      <c r="B5712" s="89" t="s">
        <v>591</v>
      </c>
      <c r="C5712" s="89">
        <v>2020</v>
      </c>
      <c r="D5712" s="89">
        <v>4</v>
      </c>
      <c r="E5712" s="91">
        <v>2674982</v>
      </c>
    </row>
    <row r="5713" spans="1:5" x14ac:dyDescent="0.2">
      <c r="A5713" s="89">
        <v>1670</v>
      </c>
      <c r="B5713" s="89" t="s">
        <v>591</v>
      </c>
      <c r="C5713" s="89">
        <v>2020</v>
      </c>
      <c r="D5713" s="89">
        <v>5</v>
      </c>
      <c r="E5713" s="91">
        <v>2893498</v>
      </c>
    </row>
    <row r="5714" spans="1:5" x14ac:dyDescent="0.2">
      <c r="A5714" s="89">
        <v>1670</v>
      </c>
      <c r="B5714" s="89" t="s">
        <v>591</v>
      </c>
      <c r="C5714" s="89">
        <v>2020</v>
      </c>
      <c r="D5714" s="89">
        <v>6</v>
      </c>
      <c r="E5714" s="91">
        <v>102282</v>
      </c>
    </row>
    <row r="5715" spans="1:5" x14ac:dyDescent="0.2">
      <c r="A5715" s="89">
        <v>1671</v>
      </c>
      <c r="B5715" s="89" t="s">
        <v>408</v>
      </c>
      <c r="C5715" s="89">
        <v>2019</v>
      </c>
      <c r="D5715" s="89">
        <v>3</v>
      </c>
      <c r="E5715" s="91">
        <v>99981</v>
      </c>
    </row>
    <row r="5716" spans="1:5" x14ac:dyDescent="0.2">
      <c r="A5716" s="89">
        <v>1671</v>
      </c>
      <c r="B5716" s="89" t="s">
        <v>408</v>
      </c>
      <c r="C5716" s="89">
        <v>2019</v>
      </c>
      <c r="D5716" s="89">
        <v>4</v>
      </c>
      <c r="E5716" s="91">
        <v>50461</v>
      </c>
    </row>
    <row r="5717" spans="1:5" x14ac:dyDescent="0.2">
      <c r="A5717" s="89">
        <v>1671</v>
      </c>
      <c r="B5717" s="89" t="s">
        <v>408</v>
      </c>
      <c r="C5717" s="89">
        <v>2019</v>
      </c>
      <c r="D5717" s="89">
        <v>5</v>
      </c>
      <c r="E5717" s="91">
        <v>14244</v>
      </c>
    </row>
    <row r="5718" spans="1:5" x14ac:dyDescent="0.2">
      <c r="A5718" s="89">
        <v>1671</v>
      </c>
      <c r="B5718" s="89" t="s">
        <v>408</v>
      </c>
      <c r="C5718" s="89">
        <v>2019</v>
      </c>
      <c r="D5718" s="89">
        <v>6</v>
      </c>
      <c r="E5718" s="91">
        <v>10495</v>
      </c>
    </row>
    <row r="5719" spans="1:5" x14ac:dyDescent="0.2">
      <c r="A5719" s="89">
        <v>1671</v>
      </c>
      <c r="B5719" s="89" t="s">
        <v>408</v>
      </c>
      <c r="C5719" s="89">
        <v>2019</v>
      </c>
      <c r="D5719" s="89">
        <v>7</v>
      </c>
      <c r="E5719" s="91">
        <v>10751</v>
      </c>
    </row>
    <row r="5720" spans="1:5" x14ac:dyDescent="0.2">
      <c r="A5720" s="89">
        <v>1671</v>
      </c>
      <c r="B5720" s="89" t="s">
        <v>408</v>
      </c>
      <c r="C5720" s="89">
        <v>2019</v>
      </c>
      <c r="D5720" s="89">
        <v>8</v>
      </c>
      <c r="E5720" s="91">
        <v>8180</v>
      </c>
    </row>
    <row r="5721" spans="1:5" x14ac:dyDescent="0.2">
      <c r="A5721" s="89">
        <v>1671</v>
      </c>
      <c r="B5721" s="89" t="s">
        <v>408</v>
      </c>
      <c r="C5721" s="89">
        <v>2019</v>
      </c>
      <c r="D5721" s="89">
        <v>9</v>
      </c>
      <c r="E5721" s="91">
        <v>4697</v>
      </c>
    </row>
    <row r="5722" spans="1:5" x14ac:dyDescent="0.2">
      <c r="A5722" s="89">
        <v>1671</v>
      </c>
      <c r="B5722" s="89" t="s">
        <v>408</v>
      </c>
      <c r="C5722" s="89">
        <v>2019</v>
      </c>
      <c r="D5722" s="89">
        <v>10</v>
      </c>
      <c r="E5722" s="91">
        <v>4700</v>
      </c>
    </row>
    <row r="5723" spans="1:5" x14ac:dyDescent="0.2">
      <c r="A5723" s="89">
        <v>1671</v>
      </c>
      <c r="B5723" s="89" t="s">
        <v>408</v>
      </c>
      <c r="C5723" s="89">
        <v>2019</v>
      </c>
      <c r="D5723" s="89">
        <v>11</v>
      </c>
      <c r="E5723" s="91">
        <v>5950</v>
      </c>
    </row>
    <row r="5724" spans="1:5" x14ac:dyDescent="0.2">
      <c r="A5724" s="89">
        <v>1671</v>
      </c>
      <c r="B5724" s="89" t="s">
        <v>408</v>
      </c>
      <c r="C5724" s="89">
        <v>2019</v>
      </c>
      <c r="D5724" s="89">
        <v>12</v>
      </c>
      <c r="E5724" s="91">
        <v>4774</v>
      </c>
    </row>
    <row r="5725" spans="1:5" x14ac:dyDescent="0.2">
      <c r="A5725" s="89">
        <v>1671</v>
      </c>
      <c r="B5725" s="89" t="s">
        <v>408</v>
      </c>
      <c r="C5725" s="89">
        <v>2020</v>
      </c>
      <c r="D5725" s="89">
        <v>1</v>
      </c>
      <c r="E5725" s="91">
        <v>3906</v>
      </c>
    </row>
    <row r="5726" spans="1:5" x14ac:dyDescent="0.2">
      <c r="A5726" s="89">
        <v>1671</v>
      </c>
      <c r="B5726" s="89" t="s">
        <v>408</v>
      </c>
      <c r="C5726" s="89">
        <v>2020</v>
      </c>
      <c r="D5726" s="89">
        <v>2</v>
      </c>
      <c r="E5726" s="91">
        <v>3400</v>
      </c>
    </row>
    <row r="5727" spans="1:5" x14ac:dyDescent="0.2">
      <c r="A5727" s="89">
        <v>1671</v>
      </c>
      <c r="B5727" s="89" t="s">
        <v>408</v>
      </c>
      <c r="C5727" s="89">
        <v>2020</v>
      </c>
      <c r="D5727" s="89">
        <v>3</v>
      </c>
      <c r="E5727" s="91">
        <v>3493</v>
      </c>
    </row>
    <row r="5728" spans="1:5" x14ac:dyDescent="0.2">
      <c r="A5728" s="89">
        <v>1671</v>
      </c>
      <c r="B5728" s="89" t="s">
        <v>408</v>
      </c>
      <c r="C5728" s="89">
        <v>2020</v>
      </c>
      <c r="D5728" s="89">
        <v>4</v>
      </c>
      <c r="E5728" s="91">
        <v>137</v>
      </c>
    </row>
    <row r="5729" spans="1:5" x14ac:dyDescent="0.2">
      <c r="A5729" s="89">
        <v>1672</v>
      </c>
      <c r="B5729" s="89" t="s">
        <v>617</v>
      </c>
      <c r="C5729" s="89">
        <v>2019</v>
      </c>
      <c r="D5729" s="89">
        <v>3</v>
      </c>
      <c r="E5729" s="91">
        <v>370253</v>
      </c>
    </row>
    <row r="5730" spans="1:5" x14ac:dyDescent="0.2">
      <c r="A5730" s="89">
        <v>1672</v>
      </c>
      <c r="B5730" s="89" t="s">
        <v>617</v>
      </c>
      <c r="C5730" s="89">
        <v>2019</v>
      </c>
      <c r="D5730" s="89">
        <v>4</v>
      </c>
      <c r="E5730" s="91">
        <v>394838</v>
      </c>
    </row>
    <row r="5731" spans="1:5" x14ac:dyDescent="0.2">
      <c r="A5731" s="89">
        <v>1672</v>
      </c>
      <c r="B5731" s="89" t="s">
        <v>617</v>
      </c>
      <c r="C5731" s="89">
        <v>2019</v>
      </c>
      <c r="D5731" s="89">
        <v>5</v>
      </c>
      <c r="E5731" s="91">
        <v>389453</v>
      </c>
    </row>
    <row r="5732" spans="1:5" x14ac:dyDescent="0.2">
      <c r="A5732" s="89">
        <v>1672</v>
      </c>
      <c r="B5732" s="89" t="s">
        <v>617</v>
      </c>
      <c r="C5732" s="89">
        <v>2019</v>
      </c>
      <c r="D5732" s="89">
        <v>6</v>
      </c>
      <c r="E5732" s="91">
        <v>401238</v>
      </c>
    </row>
    <row r="5733" spans="1:5" x14ac:dyDescent="0.2">
      <c r="A5733" s="89">
        <v>1672</v>
      </c>
      <c r="B5733" s="89" t="s">
        <v>617</v>
      </c>
      <c r="C5733" s="89">
        <v>2019</v>
      </c>
      <c r="D5733" s="89">
        <v>7</v>
      </c>
      <c r="E5733" s="91">
        <v>439228</v>
      </c>
    </row>
    <row r="5734" spans="1:5" x14ac:dyDescent="0.2">
      <c r="A5734" s="89">
        <v>1672</v>
      </c>
      <c r="B5734" s="89" t="s">
        <v>617</v>
      </c>
      <c r="C5734" s="89">
        <v>2019</v>
      </c>
      <c r="D5734" s="89">
        <v>8</v>
      </c>
      <c r="E5734" s="91">
        <v>388001</v>
      </c>
    </row>
    <row r="5735" spans="1:5" x14ac:dyDescent="0.2">
      <c r="A5735" s="89">
        <v>1672</v>
      </c>
      <c r="B5735" s="89" t="s">
        <v>617</v>
      </c>
      <c r="C5735" s="89">
        <v>2019</v>
      </c>
      <c r="D5735" s="89">
        <v>9</v>
      </c>
      <c r="E5735" s="91">
        <v>381811</v>
      </c>
    </row>
    <row r="5736" spans="1:5" x14ac:dyDescent="0.2">
      <c r="A5736" s="89">
        <v>1672</v>
      </c>
      <c r="B5736" s="89" t="s">
        <v>617</v>
      </c>
      <c r="C5736" s="89">
        <v>2019</v>
      </c>
      <c r="D5736" s="89">
        <v>10</v>
      </c>
      <c r="E5736" s="91">
        <v>409686</v>
      </c>
    </row>
    <row r="5737" spans="1:5" x14ac:dyDescent="0.2">
      <c r="A5737" s="89">
        <v>1672</v>
      </c>
      <c r="B5737" s="89" t="s">
        <v>617</v>
      </c>
      <c r="C5737" s="89">
        <v>2019</v>
      </c>
      <c r="D5737" s="89">
        <v>11</v>
      </c>
      <c r="E5737" s="91">
        <v>413238</v>
      </c>
    </row>
    <row r="5738" spans="1:5" x14ac:dyDescent="0.2">
      <c r="A5738" s="89">
        <v>1672</v>
      </c>
      <c r="B5738" s="89" t="s">
        <v>617</v>
      </c>
      <c r="C5738" s="89">
        <v>2019</v>
      </c>
      <c r="D5738" s="89">
        <v>12</v>
      </c>
      <c r="E5738" s="91">
        <v>313966</v>
      </c>
    </row>
    <row r="5739" spans="1:5" x14ac:dyDescent="0.2">
      <c r="A5739" s="89">
        <v>1672</v>
      </c>
      <c r="B5739" s="89" t="s">
        <v>617</v>
      </c>
      <c r="C5739" s="89">
        <v>2020</v>
      </c>
      <c r="D5739" s="89">
        <v>1</v>
      </c>
      <c r="E5739" s="91">
        <v>385548</v>
      </c>
    </row>
    <row r="5740" spans="1:5" x14ac:dyDescent="0.2">
      <c r="A5740" s="89">
        <v>1672</v>
      </c>
      <c r="B5740" s="89" t="s">
        <v>617</v>
      </c>
      <c r="C5740" s="89">
        <v>2020</v>
      </c>
      <c r="D5740" s="89">
        <v>2</v>
      </c>
      <c r="E5740" s="91">
        <v>385739</v>
      </c>
    </row>
    <row r="5741" spans="1:5" x14ac:dyDescent="0.2">
      <c r="A5741" s="89">
        <v>1672</v>
      </c>
      <c r="B5741" s="89" t="s">
        <v>617</v>
      </c>
      <c r="C5741" s="89">
        <v>2020</v>
      </c>
      <c r="D5741" s="89">
        <v>3</v>
      </c>
      <c r="E5741" s="91">
        <v>390428</v>
      </c>
    </row>
    <row r="5742" spans="1:5" x14ac:dyDescent="0.2">
      <c r="A5742" s="89">
        <v>1672</v>
      </c>
      <c r="B5742" s="89" t="s">
        <v>617</v>
      </c>
      <c r="C5742" s="89">
        <v>2020</v>
      </c>
      <c r="D5742" s="89">
        <v>4</v>
      </c>
      <c r="E5742" s="91">
        <v>413332</v>
      </c>
    </row>
    <row r="5743" spans="1:5" x14ac:dyDescent="0.2">
      <c r="A5743" s="89">
        <v>1672</v>
      </c>
      <c r="B5743" s="89" t="s">
        <v>617</v>
      </c>
      <c r="C5743" s="89">
        <v>2020</v>
      </c>
      <c r="D5743" s="89">
        <v>5</v>
      </c>
      <c r="E5743" s="91">
        <v>356220</v>
      </c>
    </row>
    <row r="5744" spans="1:5" x14ac:dyDescent="0.2">
      <c r="A5744" s="89">
        <v>1672</v>
      </c>
      <c r="B5744" s="89" t="s">
        <v>617</v>
      </c>
      <c r="C5744" s="89">
        <v>2020</v>
      </c>
      <c r="D5744" s="89">
        <v>6</v>
      </c>
      <c r="E5744" s="91">
        <v>22247</v>
      </c>
    </row>
    <row r="5745" spans="1:5" x14ac:dyDescent="0.2">
      <c r="A5745" s="89">
        <v>1673</v>
      </c>
      <c r="B5745" s="89" t="s">
        <v>336</v>
      </c>
      <c r="C5745" s="89">
        <v>2019</v>
      </c>
      <c r="D5745" s="89">
        <v>3</v>
      </c>
      <c r="E5745" s="91">
        <v>6557885</v>
      </c>
    </row>
    <row r="5746" spans="1:5" x14ac:dyDescent="0.2">
      <c r="A5746" s="89">
        <v>1673</v>
      </c>
      <c r="B5746" s="89" t="s">
        <v>336</v>
      </c>
      <c r="C5746" s="89">
        <v>2019</v>
      </c>
      <c r="D5746" s="89">
        <v>4</v>
      </c>
      <c r="E5746" s="91">
        <v>1701263</v>
      </c>
    </row>
    <row r="5747" spans="1:5" x14ac:dyDescent="0.2">
      <c r="A5747" s="89">
        <v>1673</v>
      </c>
      <c r="B5747" s="89" t="s">
        <v>336</v>
      </c>
      <c r="C5747" s="89">
        <v>2019</v>
      </c>
      <c r="D5747" s="89">
        <v>5</v>
      </c>
      <c r="E5747" s="91">
        <v>982</v>
      </c>
    </row>
    <row r="5748" spans="1:5" x14ac:dyDescent="0.2">
      <c r="A5748" s="89">
        <v>1673</v>
      </c>
      <c r="B5748" s="89" t="s">
        <v>336</v>
      </c>
      <c r="C5748" s="89">
        <v>2019</v>
      </c>
      <c r="D5748" s="89">
        <v>6</v>
      </c>
      <c r="E5748" s="91">
        <v>374</v>
      </c>
    </row>
    <row r="5749" spans="1:5" x14ac:dyDescent="0.2">
      <c r="A5749" s="89">
        <v>1673</v>
      </c>
      <c r="B5749" s="89" t="s">
        <v>336</v>
      </c>
      <c r="C5749" s="89">
        <v>2019</v>
      </c>
      <c r="D5749" s="89">
        <v>7</v>
      </c>
      <c r="E5749" s="91">
        <v>254</v>
      </c>
    </row>
    <row r="5750" spans="1:5" x14ac:dyDescent="0.2">
      <c r="A5750" s="89">
        <v>1673</v>
      </c>
      <c r="B5750" s="89" t="s">
        <v>336</v>
      </c>
      <c r="C5750" s="89">
        <v>2019</v>
      </c>
      <c r="D5750" s="89">
        <v>8</v>
      </c>
      <c r="E5750" s="91">
        <v>95</v>
      </c>
    </row>
    <row r="5751" spans="1:5" x14ac:dyDescent="0.2">
      <c r="A5751" s="89">
        <v>1673</v>
      </c>
      <c r="B5751" s="89" t="s">
        <v>336</v>
      </c>
      <c r="C5751" s="89">
        <v>2019</v>
      </c>
      <c r="D5751" s="89">
        <v>9</v>
      </c>
      <c r="E5751" s="91">
        <v>36</v>
      </c>
    </row>
    <row r="5752" spans="1:5" x14ac:dyDescent="0.2">
      <c r="A5752" s="89">
        <v>1673</v>
      </c>
      <c r="B5752" s="89" t="s">
        <v>336</v>
      </c>
      <c r="C5752" s="89">
        <v>2019</v>
      </c>
      <c r="D5752" s="89">
        <v>10</v>
      </c>
      <c r="E5752" s="91">
        <v>47</v>
      </c>
    </row>
    <row r="5753" spans="1:5" x14ac:dyDescent="0.2">
      <c r="A5753" s="89">
        <v>1673</v>
      </c>
      <c r="B5753" s="89" t="s">
        <v>336</v>
      </c>
      <c r="C5753" s="89">
        <v>2019</v>
      </c>
      <c r="D5753" s="89">
        <v>11</v>
      </c>
      <c r="E5753" s="91">
        <v>36</v>
      </c>
    </row>
    <row r="5754" spans="1:5" x14ac:dyDescent="0.2">
      <c r="A5754" s="89">
        <v>1673</v>
      </c>
      <c r="B5754" s="89" t="s">
        <v>336</v>
      </c>
      <c r="C5754" s="89">
        <v>2019</v>
      </c>
      <c r="D5754" s="89">
        <v>12</v>
      </c>
      <c r="E5754" s="91">
        <v>22</v>
      </c>
    </row>
    <row r="5755" spans="1:5" x14ac:dyDescent="0.2">
      <c r="A5755" s="89">
        <v>1673</v>
      </c>
      <c r="B5755" s="89" t="s">
        <v>336</v>
      </c>
      <c r="C5755" s="89">
        <v>2020</v>
      </c>
      <c r="D5755" s="89">
        <v>1</v>
      </c>
      <c r="E5755" s="91">
        <v>5</v>
      </c>
    </row>
    <row r="5756" spans="1:5" x14ac:dyDescent="0.2">
      <c r="A5756" s="89">
        <v>1673</v>
      </c>
      <c r="B5756" s="89" t="s">
        <v>336</v>
      </c>
      <c r="C5756" s="89">
        <v>2020</v>
      </c>
      <c r="D5756" s="89">
        <v>2</v>
      </c>
      <c r="E5756" s="91">
        <v>27</v>
      </c>
    </row>
    <row r="5757" spans="1:5" x14ac:dyDescent="0.2">
      <c r="A5757" s="89">
        <v>1673</v>
      </c>
      <c r="B5757" s="89" t="s">
        <v>336</v>
      </c>
      <c r="C5757" s="89">
        <v>2020</v>
      </c>
      <c r="D5757" s="89">
        <v>3</v>
      </c>
      <c r="E5757" s="91">
        <v>27</v>
      </c>
    </row>
    <row r="5758" spans="1:5" x14ac:dyDescent="0.2">
      <c r="A5758" s="89">
        <v>1673</v>
      </c>
      <c r="B5758" s="89" t="s">
        <v>336</v>
      </c>
      <c r="C5758" s="89">
        <v>2020</v>
      </c>
      <c r="D5758" s="89">
        <v>4</v>
      </c>
      <c r="E5758" s="91">
        <v>9</v>
      </c>
    </row>
    <row r="5759" spans="1:5" x14ac:dyDescent="0.2">
      <c r="A5759" s="89">
        <v>1673</v>
      </c>
      <c r="B5759" s="89" t="s">
        <v>336</v>
      </c>
      <c r="C5759" s="89">
        <v>2020</v>
      </c>
      <c r="D5759" s="89">
        <v>5</v>
      </c>
      <c r="E5759" s="91">
        <v>3</v>
      </c>
    </row>
    <row r="5760" spans="1:5" x14ac:dyDescent="0.2">
      <c r="A5760" s="89">
        <v>1674</v>
      </c>
      <c r="B5760" s="89" t="s">
        <v>470</v>
      </c>
      <c r="C5760" s="89">
        <v>2019</v>
      </c>
      <c r="D5760" s="89">
        <v>5</v>
      </c>
      <c r="E5760" s="91">
        <v>1486700</v>
      </c>
    </row>
    <row r="5761" spans="1:5" x14ac:dyDescent="0.2">
      <c r="A5761" s="89">
        <v>1674</v>
      </c>
      <c r="B5761" s="89" t="s">
        <v>470</v>
      </c>
      <c r="C5761" s="89">
        <v>2019</v>
      </c>
      <c r="D5761" s="89">
        <v>6</v>
      </c>
      <c r="E5761" s="91">
        <v>171039537</v>
      </c>
    </row>
    <row r="5762" spans="1:5" x14ac:dyDescent="0.2">
      <c r="A5762" s="89">
        <v>1674</v>
      </c>
      <c r="B5762" s="89" t="s">
        <v>470</v>
      </c>
      <c r="C5762" s="89">
        <v>2019</v>
      </c>
      <c r="D5762" s="89">
        <v>7</v>
      </c>
      <c r="E5762" s="91">
        <v>227452520</v>
      </c>
    </row>
    <row r="5763" spans="1:5" x14ac:dyDescent="0.2">
      <c r="A5763" s="89">
        <v>1674</v>
      </c>
      <c r="B5763" s="89" t="s">
        <v>470</v>
      </c>
      <c r="C5763" s="89">
        <v>2019</v>
      </c>
      <c r="D5763" s="89">
        <v>8</v>
      </c>
      <c r="E5763" s="91">
        <v>190787521</v>
      </c>
    </row>
    <row r="5764" spans="1:5" x14ac:dyDescent="0.2">
      <c r="A5764" s="89">
        <v>1674</v>
      </c>
      <c r="B5764" s="89" t="s">
        <v>470</v>
      </c>
      <c r="C5764" s="89">
        <v>2019</v>
      </c>
      <c r="D5764" s="89">
        <v>9</v>
      </c>
      <c r="E5764" s="91">
        <v>164894358</v>
      </c>
    </row>
    <row r="5765" spans="1:5" x14ac:dyDescent="0.2">
      <c r="A5765" s="89">
        <v>1674</v>
      </c>
      <c r="B5765" s="89" t="s">
        <v>470</v>
      </c>
      <c r="C5765" s="89">
        <v>2019</v>
      </c>
      <c r="D5765" s="89">
        <v>10</v>
      </c>
      <c r="E5765" s="91">
        <v>170634241</v>
      </c>
    </row>
    <row r="5766" spans="1:5" x14ac:dyDescent="0.2">
      <c r="A5766" s="89">
        <v>1674</v>
      </c>
      <c r="B5766" s="89" t="s">
        <v>470</v>
      </c>
      <c r="C5766" s="89">
        <v>2019</v>
      </c>
      <c r="D5766" s="89">
        <v>11</v>
      </c>
      <c r="E5766" s="91">
        <v>146265091</v>
      </c>
    </row>
    <row r="5767" spans="1:5" x14ac:dyDescent="0.2">
      <c r="A5767" s="89">
        <v>1674</v>
      </c>
      <c r="B5767" s="89" t="s">
        <v>470</v>
      </c>
      <c r="C5767" s="89">
        <v>2019</v>
      </c>
      <c r="D5767" s="89">
        <v>12</v>
      </c>
      <c r="E5767" s="91">
        <v>126924073</v>
      </c>
    </row>
    <row r="5768" spans="1:5" x14ac:dyDescent="0.2">
      <c r="A5768" s="89">
        <v>1674</v>
      </c>
      <c r="B5768" s="89" t="s">
        <v>470</v>
      </c>
      <c r="C5768" s="89">
        <v>2020</v>
      </c>
      <c r="D5768" s="89">
        <v>1</v>
      </c>
      <c r="E5768" s="91">
        <v>187063858</v>
      </c>
    </row>
    <row r="5769" spans="1:5" x14ac:dyDescent="0.2">
      <c r="A5769" s="89">
        <v>1674</v>
      </c>
      <c r="B5769" s="89" t="s">
        <v>470</v>
      </c>
      <c r="C5769" s="89">
        <v>2020</v>
      </c>
      <c r="D5769" s="89">
        <v>2</v>
      </c>
      <c r="E5769" s="91">
        <v>173657003</v>
      </c>
    </row>
    <row r="5770" spans="1:5" x14ac:dyDescent="0.2">
      <c r="A5770" s="89">
        <v>1674</v>
      </c>
      <c r="B5770" s="89" t="s">
        <v>470</v>
      </c>
      <c r="C5770" s="89">
        <v>2020</v>
      </c>
      <c r="D5770" s="89">
        <v>3</v>
      </c>
      <c r="E5770" s="91">
        <v>108157893</v>
      </c>
    </row>
    <row r="5771" spans="1:5" x14ac:dyDescent="0.2">
      <c r="A5771" s="89">
        <v>1674</v>
      </c>
      <c r="B5771" s="89" t="s">
        <v>470</v>
      </c>
      <c r="C5771" s="89">
        <v>2020</v>
      </c>
      <c r="D5771" s="89">
        <v>4</v>
      </c>
      <c r="E5771" s="91">
        <v>38055076</v>
      </c>
    </row>
    <row r="5772" spans="1:5" x14ac:dyDescent="0.2">
      <c r="A5772" s="89">
        <v>1674</v>
      </c>
      <c r="B5772" s="89" t="s">
        <v>470</v>
      </c>
      <c r="C5772" s="89">
        <v>2020</v>
      </c>
      <c r="D5772" s="89">
        <v>5</v>
      </c>
      <c r="E5772" s="91">
        <v>64402203</v>
      </c>
    </row>
    <row r="5773" spans="1:5" x14ac:dyDescent="0.2">
      <c r="A5773" s="89">
        <v>1674</v>
      </c>
      <c r="B5773" s="89" t="s">
        <v>470</v>
      </c>
      <c r="C5773" s="89">
        <v>2020</v>
      </c>
      <c r="D5773" s="89">
        <v>6</v>
      </c>
      <c r="E5773" s="91">
        <v>4776946</v>
      </c>
    </row>
    <row r="5774" spans="1:5" x14ac:dyDescent="0.2">
      <c r="A5774" s="89">
        <v>1675</v>
      </c>
      <c r="B5774" s="89" t="s">
        <v>670</v>
      </c>
      <c r="C5774" s="89">
        <v>2019</v>
      </c>
      <c r="D5774" s="89">
        <v>3</v>
      </c>
      <c r="E5774" s="91">
        <v>64792</v>
      </c>
    </row>
    <row r="5775" spans="1:5" x14ac:dyDescent="0.2">
      <c r="A5775" s="89">
        <v>1675</v>
      </c>
      <c r="B5775" s="89" t="s">
        <v>670</v>
      </c>
      <c r="C5775" s="89">
        <v>2019</v>
      </c>
      <c r="D5775" s="89">
        <v>4</v>
      </c>
      <c r="E5775" s="91">
        <v>120635</v>
      </c>
    </row>
    <row r="5776" spans="1:5" x14ac:dyDescent="0.2">
      <c r="A5776" s="89">
        <v>1675</v>
      </c>
      <c r="B5776" s="89" t="s">
        <v>670</v>
      </c>
      <c r="C5776" s="89">
        <v>2019</v>
      </c>
      <c r="D5776" s="89">
        <v>5</v>
      </c>
      <c r="E5776" s="91">
        <v>194503</v>
      </c>
    </row>
    <row r="5777" spans="1:5" x14ac:dyDescent="0.2">
      <c r="A5777" s="89">
        <v>1675</v>
      </c>
      <c r="B5777" s="89" t="s">
        <v>670</v>
      </c>
      <c r="C5777" s="89">
        <v>2019</v>
      </c>
      <c r="D5777" s="89">
        <v>6</v>
      </c>
      <c r="E5777" s="91">
        <v>193534</v>
      </c>
    </row>
    <row r="5778" spans="1:5" x14ac:dyDescent="0.2">
      <c r="A5778" s="89">
        <v>1675</v>
      </c>
      <c r="B5778" s="89" t="s">
        <v>670</v>
      </c>
      <c r="C5778" s="89">
        <v>2019</v>
      </c>
      <c r="D5778" s="89">
        <v>7</v>
      </c>
      <c r="E5778" s="91">
        <v>179934</v>
      </c>
    </row>
    <row r="5779" spans="1:5" x14ac:dyDescent="0.2">
      <c r="A5779" s="89">
        <v>1675</v>
      </c>
      <c r="B5779" s="89" t="s">
        <v>670</v>
      </c>
      <c r="C5779" s="89">
        <v>2019</v>
      </c>
      <c r="D5779" s="89">
        <v>8</v>
      </c>
      <c r="E5779" s="91">
        <v>154272</v>
      </c>
    </row>
    <row r="5780" spans="1:5" x14ac:dyDescent="0.2">
      <c r="A5780" s="89">
        <v>1675</v>
      </c>
      <c r="B5780" s="89" t="s">
        <v>670</v>
      </c>
      <c r="C5780" s="89">
        <v>2019</v>
      </c>
      <c r="D5780" s="89">
        <v>9</v>
      </c>
      <c r="E5780" s="91">
        <v>130858</v>
      </c>
    </row>
    <row r="5781" spans="1:5" x14ac:dyDescent="0.2">
      <c r="A5781" s="89">
        <v>1675</v>
      </c>
      <c r="B5781" s="89" t="s">
        <v>670</v>
      </c>
      <c r="C5781" s="89">
        <v>2019</v>
      </c>
      <c r="D5781" s="89">
        <v>10</v>
      </c>
      <c r="E5781" s="91">
        <v>43176</v>
      </c>
    </row>
    <row r="5782" spans="1:5" x14ac:dyDescent="0.2">
      <c r="A5782" s="89">
        <v>1675</v>
      </c>
      <c r="B5782" s="89" t="s">
        <v>670</v>
      </c>
      <c r="C5782" s="89">
        <v>2019</v>
      </c>
      <c r="D5782" s="89">
        <v>11</v>
      </c>
      <c r="E5782" s="91">
        <v>30176</v>
      </c>
    </row>
    <row r="5783" spans="1:5" x14ac:dyDescent="0.2">
      <c r="A5783" s="89">
        <v>1675</v>
      </c>
      <c r="B5783" s="89" t="s">
        <v>670</v>
      </c>
      <c r="C5783" s="89">
        <v>2019</v>
      </c>
      <c r="D5783" s="89">
        <v>12</v>
      </c>
      <c r="E5783" s="91">
        <v>21973</v>
      </c>
    </row>
    <row r="5784" spans="1:5" x14ac:dyDescent="0.2">
      <c r="A5784" s="89">
        <v>1675</v>
      </c>
      <c r="B5784" s="89" t="s">
        <v>670</v>
      </c>
      <c r="C5784" s="89">
        <v>2020</v>
      </c>
      <c r="D5784" s="89">
        <v>1</v>
      </c>
      <c r="E5784" s="91">
        <v>4827</v>
      </c>
    </row>
    <row r="5785" spans="1:5" x14ac:dyDescent="0.2">
      <c r="A5785" s="89">
        <v>1675</v>
      </c>
      <c r="B5785" s="89" t="s">
        <v>670</v>
      </c>
      <c r="C5785" s="89">
        <v>2020</v>
      </c>
      <c r="D5785" s="89">
        <v>2</v>
      </c>
      <c r="E5785" s="91">
        <v>93</v>
      </c>
    </row>
    <row r="5786" spans="1:5" x14ac:dyDescent="0.2">
      <c r="A5786" s="89">
        <v>1675</v>
      </c>
      <c r="B5786" s="89" t="s">
        <v>670</v>
      </c>
      <c r="C5786" s="89">
        <v>2020</v>
      </c>
      <c r="D5786" s="89">
        <v>3</v>
      </c>
      <c r="E5786" s="91">
        <v>39</v>
      </c>
    </row>
    <row r="5787" spans="1:5" x14ac:dyDescent="0.2">
      <c r="A5787" s="89">
        <v>1675</v>
      </c>
      <c r="B5787" s="89" t="s">
        <v>670</v>
      </c>
      <c r="C5787" s="89">
        <v>2020</v>
      </c>
      <c r="D5787" s="89">
        <v>4</v>
      </c>
      <c r="E5787" s="91">
        <v>88</v>
      </c>
    </row>
    <row r="5788" spans="1:5" x14ac:dyDescent="0.2">
      <c r="A5788" s="89">
        <v>1675</v>
      </c>
      <c r="B5788" s="89" t="s">
        <v>670</v>
      </c>
      <c r="C5788" s="89">
        <v>2020</v>
      </c>
      <c r="D5788" s="89">
        <v>5</v>
      </c>
      <c r="E5788" s="91">
        <v>32</v>
      </c>
    </row>
    <row r="5789" spans="1:5" x14ac:dyDescent="0.2">
      <c r="A5789" s="89">
        <v>1675</v>
      </c>
      <c r="B5789" s="89" t="s">
        <v>670</v>
      </c>
      <c r="C5789" s="89">
        <v>2020</v>
      </c>
      <c r="D5789" s="89">
        <v>6</v>
      </c>
      <c r="E5789" s="91">
        <v>5</v>
      </c>
    </row>
    <row r="5790" spans="1:5" x14ac:dyDescent="0.2">
      <c r="A5790" s="89">
        <v>1676</v>
      </c>
      <c r="B5790" s="89" t="s">
        <v>263</v>
      </c>
      <c r="C5790" s="89">
        <v>2019</v>
      </c>
      <c r="D5790" s="89">
        <v>3</v>
      </c>
      <c r="E5790" s="91">
        <v>2669684</v>
      </c>
    </row>
    <row r="5791" spans="1:5" x14ac:dyDescent="0.2">
      <c r="A5791" s="89">
        <v>1676</v>
      </c>
      <c r="B5791" s="89" t="s">
        <v>263</v>
      </c>
      <c r="C5791" s="89">
        <v>2019</v>
      </c>
      <c r="D5791" s="89">
        <v>4</v>
      </c>
      <c r="E5791" s="91">
        <v>2285512</v>
      </c>
    </row>
    <row r="5792" spans="1:5" x14ac:dyDescent="0.2">
      <c r="A5792" s="89">
        <v>1676</v>
      </c>
      <c r="B5792" s="89" t="s">
        <v>263</v>
      </c>
      <c r="C5792" s="89">
        <v>2019</v>
      </c>
      <c r="D5792" s="89">
        <v>5</v>
      </c>
      <c r="E5792" s="91">
        <v>2769608</v>
      </c>
    </row>
    <row r="5793" spans="1:5" x14ac:dyDescent="0.2">
      <c r="A5793" s="89">
        <v>1676</v>
      </c>
      <c r="B5793" s="89" t="s">
        <v>263</v>
      </c>
      <c r="C5793" s="89">
        <v>2019</v>
      </c>
      <c r="D5793" s="89">
        <v>6</v>
      </c>
      <c r="E5793" s="91">
        <v>3045974</v>
      </c>
    </row>
    <row r="5794" spans="1:5" x14ac:dyDescent="0.2">
      <c r="A5794" s="89">
        <v>1676</v>
      </c>
      <c r="B5794" s="89" t="s">
        <v>263</v>
      </c>
      <c r="C5794" s="89">
        <v>2019</v>
      </c>
      <c r="D5794" s="89">
        <v>7</v>
      </c>
      <c r="E5794" s="91">
        <v>3019067</v>
      </c>
    </row>
    <row r="5795" spans="1:5" x14ac:dyDescent="0.2">
      <c r="A5795" s="89">
        <v>1676</v>
      </c>
      <c r="B5795" s="89" t="s">
        <v>263</v>
      </c>
      <c r="C5795" s="89">
        <v>2019</v>
      </c>
      <c r="D5795" s="89">
        <v>8</v>
      </c>
      <c r="E5795" s="91">
        <v>2105230</v>
      </c>
    </row>
    <row r="5796" spans="1:5" x14ac:dyDescent="0.2">
      <c r="A5796" s="89">
        <v>1676</v>
      </c>
      <c r="B5796" s="89" t="s">
        <v>263</v>
      </c>
      <c r="C5796" s="89">
        <v>2019</v>
      </c>
      <c r="D5796" s="89">
        <v>9</v>
      </c>
      <c r="E5796" s="91">
        <v>1803313</v>
      </c>
    </row>
    <row r="5797" spans="1:5" x14ac:dyDescent="0.2">
      <c r="A5797" s="89">
        <v>1676</v>
      </c>
      <c r="B5797" s="89" t="s">
        <v>263</v>
      </c>
      <c r="C5797" s="89">
        <v>2019</v>
      </c>
      <c r="D5797" s="89">
        <v>10</v>
      </c>
      <c r="E5797" s="91">
        <v>2145572</v>
      </c>
    </row>
    <row r="5798" spans="1:5" x14ac:dyDescent="0.2">
      <c r="A5798" s="89">
        <v>1676</v>
      </c>
      <c r="B5798" s="89" t="s">
        <v>263</v>
      </c>
      <c r="C5798" s="89">
        <v>2019</v>
      </c>
      <c r="D5798" s="89">
        <v>11</v>
      </c>
      <c r="E5798" s="91">
        <v>2068630</v>
      </c>
    </row>
    <row r="5799" spans="1:5" x14ac:dyDescent="0.2">
      <c r="A5799" s="89">
        <v>1676</v>
      </c>
      <c r="B5799" s="89" t="s">
        <v>263</v>
      </c>
      <c r="C5799" s="89">
        <v>2019</v>
      </c>
      <c r="D5799" s="89">
        <v>12</v>
      </c>
      <c r="E5799" s="91">
        <v>2641066</v>
      </c>
    </row>
    <row r="5800" spans="1:5" x14ac:dyDescent="0.2">
      <c r="A5800" s="89">
        <v>1676</v>
      </c>
      <c r="B5800" s="89" t="s">
        <v>263</v>
      </c>
      <c r="C5800" s="89">
        <v>2020</v>
      </c>
      <c r="D5800" s="89">
        <v>1</v>
      </c>
      <c r="E5800" s="91">
        <v>2624336</v>
      </c>
    </row>
    <row r="5801" spans="1:5" x14ac:dyDescent="0.2">
      <c r="A5801" s="89">
        <v>1676</v>
      </c>
      <c r="B5801" s="89" t="s">
        <v>263</v>
      </c>
      <c r="C5801" s="89">
        <v>2020</v>
      </c>
      <c r="D5801" s="89">
        <v>2</v>
      </c>
      <c r="E5801" s="91">
        <v>2509455</v>
      </c>
    </row>
    <row r="5802" spans="1:5" x14ac:dyDescent="0.2">
      <c r="A5802" s="89">
        <v>1676</v>
      </c>
      <c r="B5802" s="89" t="s">
        <v>263</v>
      </c>
      <c r="C5802" s="89">
        <v>2020</v>
      </c>
      <c r="D5802" s="89">
        <v>3</v>
      </c>
      <c r="E5802" s="91">
        <v>1676911</v>
      </c>
    </row>
    <row r="5803" spans="1:5" x14ac:dyDescent="0.2">
      <c r="A5803" s="89">
        <v>1676</v>
      </c>
      <c r="B5803" s="89" t="s">
        <v>263</v>
      </c>
      <c r="C5803" s="89">
        <v>2020</v>
      </c>
      <c r="D5803" s="89">
        <v>4</v>
      </c>
      <c r="E5803" s="91">
        <v>2141475</v>
      </c>
    </row>
    <row r="5804" spans="1:5" x14ac:dyDescent="0.2">
      <c r="A5804" s="89">
        <v>1676</v>
      </c>
      <c r="B5804" s="89" t="s">
        <v>263</v>
      </c>
      <c r="C5804" s="89">
        <v>2020</v>
      </c>
      <c r="D5804" s="89">
        <v>5</v>
      </c>
      <c r="E5804" s="91">
        <v>2163022</v>
      </c>
    </row>
    <row r="5805" spans="1:5" x14ac:dyDescent="0.2">
      <c r="A5805" s="89">
        <v>1676</v>
      </c>
      <c r="B5805" s="89" t="s">
        <v>263</v>
      </c>
      <c r="C5805" s="89">
        <v>2020</v>
      </c>
      <c r="D5805" s="89">
        <v>6</v>
      </c>
      <c r="E5805" s="91">
        <v>142373</v>
      </c>
    </row>
    <row r="5806" spans="1:5" x14ac:dyDescent="0.2">
      <c r="A5806" s="89">
        <v>1677</v>
      </c>
      <c r="B5806" s="89" t="s">
        <v>103</v>
      </c>
      <c r="C5806" s="89">
        <v>2019</v>
      </c>
      <c r="D5806" s="89">
        <v>3</v>
      </c>
      <c r="E5806" s="91">
        <v>1152492</v>
      </c>
    </row>
    <row r="5807" spans="1:5" x14ac:dyDescent="0.2">
      <c r="A5807" s="89">
        <v>1677</v>
      </c>
      <c r="B5807" s="89" t="s">
        <v>103</v>
      </c>
      <c r="C5807" s="89">
        <v>2019</v>
      </c>
      <c r="D5807" s="89">
        <v>4</v>
      </c>
      <c r="E5807" s="91">
        <v>1058159</v>
      </c>
    </row>
    <row r="5808" spans="1:5" x14ac:dyDescent="0.2">
      <c r="A5808" s="89">
        <v>1677</v>
      </c>
      <c r="B5808" s="89" t="s">
        <v>103</v>
      </c>
      <c r="C5808" s="89">
        <v>2019</v>
      </c>
      <c r="D5808" s="89">
        <v>5</v>
      </c>
      <c r="E5808" s="91">
        <v>1085648</v>
      </c>
    </row>
    <row r="5809" spans="1:5" x14ac:dyDescent="0.2">
      <c r="A5809" s="89">
        <v>1677</v>
      </c>
      <c r="B5809" s="89" t="s">
        <v>103</v>
      </c>
      <c r="C5809" s="89">
        <v>2019</v>
      </c>
      <c r="D5809" s="89">
        <v>6</v>
      </c>
      <c r="E5809" s="91">
        <v>1021458</v>
      </c>
    </row>
    <row r="5810" spans="1:5" x14ac:dyDescent="0.2">
      <c r="A5810" s="89">
        <v>1677</v>
      </c>
      <c r="B5810" s="89" t="s">
        <v>103</v>
      </c>
      <c r="C5810" s="89">
        <v>2019</v>
      </c>
      <c r="D5810" s="89">
        <v>7</v>
      </c>
      <c r="E5810" s="91">
        <v>1025319</v>
      </c>
    </row>
    <row r="5811" spans="1:5" x14ac:dyDescent="0.2">
      <c r="A5811" s="89">
        <v>1677</v>
      </c>
      <c r="B5811" s="89" t="s">
        <v>103</v>
      </c>
      <c r="C5811" s="89">
        <v>2019</v>
      </c>
      <c r="D5811" s="89">
        <v>8</v>
      </c>
      <c r="E5811" s="91">
        <v>950464</v>
      </c>
    </row>
    <row r="5812" spans="1:5" x14ac:dyDescent="0.2">
      <c r="A5812" s="89">
        <v>1677</v>
      </c>
      <c r="B5812" s="89" t="s">
        <v>103</v>
      </c>
      <c r="C5812" s="89">
        <v>2019</v>
      </c>
      <c r="D5812" s="89">
        <v>9</v>
      </c>
      <c r="E5812" s="91">
        <v>838460</v>
      </c>
    </row>
    <row r="5813" spans="1:5" x14ac:dyDescent="0.2">
      <c r="A5813" s="89">
        <v>1677</v>
      </c>
      <c r="B5813" s="89" t="s">
        <v>103</v>
      </c>
      <c r="C5813" s="89">
        <v>2019</v>
      </c>
      <c r="D5813" s="89">
        <v>10</v>
      </c>
      <c r="E5813" s="91">
        <v>839054</v>
      </c>
    </row>
    <row r="5814" spans="1:5" x14ac:dyDescent="0.2">
      <c r="A5814" s="89">
        <v>1677</v>
      </c>
      <c r="B5814" s="89" t="s">
        <v>103</v>
      </c>
      <c r="C5814" s="89">
        <v>2019</v>
      </c>
      <c r="D5814" s="89">
        <v>11</v>
      </c>
      <c r="E5814" s="91">
        <v>561660</v>
      </c>
    </row>
    <row r="5815" spans="1:5" x14ac:dyDescent="0.2">
      <c r="A5815" s="89">
        <v>1677</v>
      </c>
      <c r="B5815" s="89" t="s">
        <v>103</v>
      </c>
      <c r="C5815" s="89">
        <v>2019</v>
      </c>
      <c r="D5815" s="89">
        <v>12</v>
      </c>
      <c r="E5815" s="91">
        <v>715068</v>
      </c>
    </row>
    <row r="5816" spans="1:5" x14ac:dyDescent="0.2">
      <c r="A5816" s="89">
        <v>1677</v>
      </c>
      <c r="B5816" s="89" t="s">
        <v>103</v>
      </c>
      <c r="C5816" s="89">
        <v>2020</v>
      </c>
      <c r="D5816" s="89">
        <v>1</v>
      </c>
      <c r="E5816" s="91">
        <v>1518255</v>
      </c>
    </row>
    <row r="5817" spans="1:5" x14ac:dyDescent="0.2">
      <c r="A5817" s="89">
        <v>1677</v>
      </c>
      <c r="B5817" s="89" t="s">
        <v>103</v>
      </c>
      <c r="C5817" s="89">
        <v>2020</v>
      </c>
      <c r="D5817" s="89">
        <v>2</v>
      </c>
      <c r="E5817" s="91">
        <v>1170813</v>
      </c>
    </row>
    <row r="5818" spans="1:5" x14ac:dyDescent="0.2">
      <c r="A5818" s="89">
        <v>1677</v>
      </c>
      <c r="B5818" s="89" t="s">
        <v>103</v>
      </c>
      <c r="C5818" s="89">
        <v>2020</v>
      </c>
      <c r="D5818" s="89">
        <v>3</v>
      </c>
      <c r="E5818" s="91">
        <v>281296</v>
      </c>
    </row>
    <row r="5819" spans="1:5" x14ac:dyDescent="0.2">
      <c r="A5819" s="89">
        <v>1677</v>
      </c>
      <c r="B5819" s="89" t="s">
        <v>103</v>
      </c>
      <c r="C5819" s="89">
        <v>2020</v>
      </c>
      <c r="D5819" s="89">
        <v>4</v>
      </c>
      <c r="E5819" s="91">
        <v>72685</v>
      </c>
    </row>
    <row r="5820" spans="1:5" x14ac:dyDescent="0.2">
      <c r="A5820" s="89">
        <v>1677</v>
      </c>
      <c r="B5820" s="89" t="s">
        <v>103</v>
      </c>
      <c r="C5820" s="89">
        <v>2020</v>
      </c>
      <c r="D5820" s="89">
        <v>5</v>
      </c>
      <c r="E5820" s="91">
        <v>78908</v>
      </c>
    </row>
    <row r="5821" spans="1:5" x14ac:dyDescent="0.2">
      <c r="A5821" s="89">
        <v>1677</v>
      </c>
      <c r="B5821" s="89" t="s">
        <v>103</v>
      </c>
      <c r="C5821" s="89">
        <v>2020</v>
      </c>
      <c r="D5821" s="89">
        <v>6</v>
      </c>
      <c r="E5821" s="91">
        <v>4736</v>
      </c>
    </row>
    <row r="5822" spans="1:5" x14ac:dyDescent="0.2">
      <c r="A5822" s="89">
        <v>1678</v>
      </c>
      <c r="B5822" s="89" t="s">
        <v>650</v>
      </c>
      <c r="C5822" s="89">
        <v>2019</v>
      </c>
      <c r="D5822" s="89">
        <v>3</v>
      </c>
      <c r="E5822" s="91">
        <v>43050</v>
      </c>
    </row>
    <row r="5823" spans="1:5" x14ac:dyDescent="0.2">
      <c r="A5823" s="89">
        <v>1678</v>
      </c>
      <c r="B5823" s="89" t="s">
        <v>650</v>
      </c>
      <c r="C5823" s="89">
        <v>2019</v>
      </c>
      <c r="D5823" s="89">
        <v>4</v>
      </c>
      <c r="E5823" s="91">
        <v>64827</v>
      </c>
    </row>
    <row r="5824" spans="1:5" x14ac:dyDescent="0.2">
      <c r="A5824" s="89">
        <v>1678</v>
      </c>
      <c r="B5824" s="89" t="s">
        <v>650</v>
      </c>
      <c r="C5824" s="89">
        <v>2019</v>
      </c>
      <c r="D5824" s="89">
        <v>5</v>
      </c>
      <c r="E5824" s="91">
        <v>48954</v>
      </c>
    </row>
    <row r="5825" spans="1:5" x14ac:dyDescent="0.2">
      <c r="A5825" s="89">
        <v>1678</v>
      </c>
      <c r="B5825" s="89" t="s">
        <v>650</v>
      </c>
      <c r="C5825" s="89">
        <v>2019</v>
      </c>
      <c r="D5825" s="89">
        <v>6</v>
      </c>
      <c r="E5825" s="91">
        <v>37940</v>
      </c>
    </row>
    <row r="5826" spans="1:5" x14ac:dyDescent="0.2">
      <c r="A5826" s="89">
        <v>1678</v>
      </c>
      <c r="B5826" s="89" t="s">
        <v>650</v>
      </c>
      <c r="C5826" s="89">
        <v>2019</v>
      </c>
      <c r="D5826" s="89">
        <v>7</v>
      </c>
      <c r="E5826" s="91">
        <v>35172</v>
      </c>
    </row>
    <row r="5827" spans="1:5" x14ac:dyDescent="0.2">
      <c r="A5827" s="89">
        <v>1678</v>
      </c>
      <c r="B5827" s="89" t="s">
        <v>650</v>
      </c>
      <c r="C5827" s="89">
        <v>2019</v>
      </c>
      <c r="D5827" s="89">
        <v>8</v>
      </c>
      <c r="E5827" s="91">
        <v>24234</v>
      </c>
    </row>
    <row r="5828" spans="1:5" x14ac:dyDescent="0.2">
      <c r="A5828" s="89">
        <v>1678</v>
      </c>
      <c r="B5828" s="89" t="s">
        <v>650</v>
      </c>
      <c r="C5828" s="89">
        <v>2019</v>
      </c>
      <c r="D5828" s="89">
        <v>9</v>
      </c>
      <c r="E5828" s="91">
        <v>18418</v>
      </c>
    </row>
    <row r="5829" spans="1:5" x14ac:dyDescent="0.2">
      <c r="A5829" s="89">
        <v>1678</v>
      </c>
      <c r="B5829" s="89" t="s">
        <v>650</v>
      </c>
      <c r="C5829" s="89">
        <v>2019</v>
      </c>
      <c r="D5829" s="89">
        <v>10</v>
      </c>
      <c r="E5829" s="91">
        <v>17596</v>
      </c>
    </row>
    <row r="5830" spans="1:5" x14ac:dyDescent="0.2">
      <c r="A5830" s="89">
        <v>1678</v>
      </c>
      <c r="B5830" s="89" t="s">
        <v>650</v>
      </c>
      <c r="C5830" s="89">
        <v>2019</v>
      </c>
      <c r="D5830" s="89">
        <v>11</v>
      </c>
      <c r="E5830" s="91">
        <v>14239</v>
      </c>
    </row>
    <row r="5831" spans="1:5" x14ac:dyDescent="0.2">
      <c r="A5831" s="89">
        <v>1678</v>
      </c>
      <c r="B5831" s="89" t="s">
        <v>650</v>
      </c>
      <c r="C5831" s="89">
        <v>2019</v>
      </c>
      <c r="D5831" s="89">
        <v>12</v>
      </c>
      <c r="E5831" s="91">
        <v>12719</v>
      </c>
    </row>
    <row r="5832" spans="1:5" x14ac:dyDescent="0.2">
      <c r="A5832" s="89">
        <v>1678</v>
      </c>
      <c r="B5832" s="89" t="s">
        <v>650</v>
      </c>
      <c r="C5832" s="89">
        <v>2020</v>
      </c>
      <c r="D5832" s="89">
        <v>1</v>
      </c>
      <c r="E5832" s="91">
        <v>4558</v>
      </c>
    </row>
    <row r="5833" spans="1:5" x14ac:dyDescent="0.2">
      <c r="A5833" s="89">
        <v>1678</v>
      </c>
      <c r="B5833" s="89" t="s">
        <v>650</v>
      </c>
      <c r="C5833" s="89">
        <v>2020</v>
      </c>
      <c r="D5833" s="89">
        <v>2</v>
      </c>
      <c r="E5833" s="91">
        <v>741</v>
      </c>
    </row>
    <row r="5834" spans="1:5" x14ac:dyDescent="0.2">
      <c r="A5834" s="89">
        <v>1678</v>
      </c>
      <c r="B5834" s="89" t="s">
        <v>650</v>
      </c>
      <c r="C5834" s="89">
        <v>2020</v>
      </c>
      <c r="D5834" s="89">
        <v>3</v>
      </c>
      <c r="E5834" s="91">
        <v>505</v>
      </c>
    </row>
    <row r="5835" spans="1:5" x14ac:dyDescent="0.2">
      <c r="A5835" s="89">
        <v>1678</v>
      </c>
      <c r="B5835" s="89" t="s">
        <v>650</v>
      </c>
      <c r="C5835" s="89">
        <v>2020</v>
      </c>
      <c r="D5835" s="89">
        <v>4</v>
      </c>
      <c r="E5835" s="91">
        <v>1034</v>
      </c>
    </row>
    <row r="5836" spans="1:5" x14ac:dyDescent="0.2">
      <c r="A5836" s="89">
        <v>1678</v>
      </c>
      <c r="B5836" s="89" t="s">
        <v>650</v>
      </c>
      <c r="C5836" s="89">
        <v>2020</v>
      </c>
      <c r="D5836" s="89">
        <v>5</v>
      </c>
      <c r="E5836" s="91">
        <v>872</v>
      </c>
    </row>
    <row r="5837" spans="1:5" x14ac:dyDescent="0.2">
      <c r="A5837" s="89">
        <v>1678</v>
      </c>
      <c r="B5837" s="89" t="s">
        <v>650</v>
      </c>
      <c r="C5837" s="89">
        <v>2020</v>
      </c>
      <c r="D5837" s="89">
        <v>6</v>
      </c>
      <c r="E5837" s="91">
        <v>1</v>
      </c>
    </row>
    <row r="5838" spans="1:5" x14ac:dyDescent="0.2">
      <c r="A5838" s="89">
        <v>2002</v>
      </c>
      <c r="B5838" s="89" t="s">
        <v>583</v>
      </c>
      <c r="C5838" s="89">
        <v>2019</v>
      </c>
      <c r="D5838" s="89">
        <v>3</v>
      </c>
      <c r="E5838" s="91">
        <v>3029271</v>
      </c>
    </row>
    <row r="5839" spans="1:5" x14ac:dyDescent="0.2">
      <c r="A5839" s="89">
        <v>2002</v>
      </c>
      <c r="B5839" s="89" t="s">
        <v>583</v>
      </c>
      <c r="C5839" s="89">
        <v>2019</v>
      </c>
      <c r="D5839" s="89">
        <v>4</v>
      </c>
      <c r="E5839" s="91">
        <v>5878682</v>
      </c>
    </row>
    <row r="5840" spans="1:5" x14ac:dyDescent="0.2">
      <c r="A5840" s="89">
        <v>2002</v>
      </c>
      <c r="B5840" s="89" t="s">
        <v>583</v>
      </c>
      <c r="C5840" s="89">
        <v>2019</v>
      </c>
      <c r="D5840" s="89">
        <v>5</v>
      </c>
      <c r="E5840" s="91">
        <v>3438571</v>
      </c>
    </row>
    <row r="5841" spans="1:5" x14ac:dyDescent="0.2">
      <c r="A5841" s="89">
        <v>2002</v>
      </c>
      <c r="B5841" s="89" t="s">
        <v>583</v>
      </c>
      <c r="C5841" s="89">
        <v>2019</v>
      </c>
      <c r="D5841" s="89">
        <v>6</v>
      </c>
      <c r="E5841" s="91">
        <v>4691674</v>
      </c>
    </row>
    <row r="5842" spans="1:5" x14ac:dyDescent="0.2">
      <c r="A5842" s="89">
        <v>2002</v>
      </c>
      <c r="B5842" s="89" t="s">
        <v>583</v>
      </c>
      <c r="C5842" s="89">
        <v>2019</v>
      </c>
      <c r="D5842" s="89">
        <v>7</v>
      </c>
      <c r="E5842" s="91">
        <v>4600271</v>
      </c>
    </row>
    <row r="5843" spans="1:5" x14ac:dyDescent="0.2">
      <c r="A5843" s="89">
        <v>2002</v>
      </c>
      <c r="B5843" s="89" t="s">
        <v>583</v>
      </c>
      <c r="C5843" s="89">
        <v>2019</v>
      </c>
      <c r="D5843" s="89">
        <v>8</v>
      </c>
      <c r="E5843" s="91">
        <v>2910840</v>
      </c>
    </row>
    <row r="5844" spans="1:5" x14ac:dyDescent="0.2">
      <c r="A5844" s="89">
        <v>2002</v>
      </c>
      <c r="B5844" s="89" t="s">
        <v>583</v>
      </c>
      <c r="C5844" s="89">
        <v>2019</v>
      </c>
      <c r="D5844" s="89">
        <v>9</v>
      </c>
      <c r="E5844" s="91">
        <v>3957171</v>
      </c>
    </row>
    <row r="5845" spans="1:5" x14ac:dyDescent="0.2">
      <c r="A5845" s="89">
        <v>2002</v>
      </c>
      <c r="B5845" s="89" t="s">
        <v>583</v>
      </c>
      <c r="C5845" s="89">
        <v>2019</v>
      </c>
      <c r="D5845" s="89">
        <v>10</v>
      </c>
      <c r="E5845" s="91">
        <v>4585392</v>
      </c>
    </row>
    <row r="5846" spans="1:5" x14ac:dyDescent="0.2">
      <c r="A5846" s="89">
        <v>2002</v>
      </c>
      <c r="B5846" s="89" t="s">
        <v>583</v>
      </c>
      <c r="C5846" s="89">
        <v>2019</v>
      </c>
      <c r="D5846" s="89">
        <v>11</v>
      </c>
      <c r="E5846" s="91">
        <v>7158632</v>
      </c>
    </row>
    <row r="5847" spans="1:5" x14ac:dyDescent="0.2">
      <c r="A5847" s="89">
        <v>2002</v>
      </c>
      <c r="B5847" s="89" t="s">
        <v>583</v>
      </c>
      <c r="C5847" s="89">
        <v>2019</v>
      </c>
      <c r="D5847" s="89">
        <v>12</v>
      </c>
      <c r="E5847" s="91">
        <v>8677030</v>
      </c>
    </row>
    <row r="5848" spans="1:5" x14ac:dyDescent="0.2">
      <c r="A5848" s="89">
        <v>2002</v>
      </c>
      <c r="B5848" s="89" t="s">
        <v>583</v>
      </c>
      <c r="C5848" s="89">
        <v>2020</v>
      </c>
      <c r="D5848" s="89">
        <v>1</v>
      </c>
      <c r="E5848" s="91">
        <v>3610188</v>
      </c>
    </row>
    <row r="5849" spans="1:5" x14ac:dyDescent="0.2">
      <c r="A5849" s="89">
        <v>2002</v>
      </c>
      <c r="B5849" s="89" t="s">
        <v>583</v>
      </c>
      <c r="C5849" s="89">
        <v>2020</v>
      </c>
      <c r="D5849" s="89">
        <v>2</v>
      </c>
      <c r="E5849" s="91">
        <v>4202311</v>
      </c>
    </row>
    <row r="5850" spans="1:5" x14ac:dyDescent="0.2">
      <c r="A5850" s="89">
        <v>2002</v>
      </c>
      <c r="B5850" s="89" t="s">
        <v>583</v>
      </c>
      <c r="C5850" s="89">
        <v>2020</v>
      </c>
      <c r="D5850" s="89">
        <v>3</v>
      </c>
      <c r="E5850" s="91">
        <v>5564479</v>
      </c>
    </row>
    <row r="5851" spans="1:5" x14ac:dyDescent="0.2">
      <c r="A5851" s="89">
        <v>2002</v>
      </c>
      <c r="B5851" s="89" t="s">
        <v>583</v>
      </c>
      <c r="C5851" s="89">
        <v>2020</v>
      </c>
      <c r="D5851" s="89">
        <v>4</v>
      </c>
      <c r="E5851" s="91">
        <v>10746768</v>
      </c>
    </row>
    <row r="5852" spans="1:5" x14ac:dyDescent="0.2">
      <c r="A5852" s="89">
        <v>2002</v>
      </c>
      <c r="B5852" s="89" t="s">
        <v>583</v>
      </c>
      <c r="C5852" s="89">
        <v>2020</v>
      </c>
      <c r="D5852" s="89">
        <v>5</v>
      </c>
      <c r="E5852" s="91">
        <v>10634561</v>
      </c>
    </row>
    <row r="5853" spans="1:5" x14ac:dyDescent="0.2">
      <c r="A5853" s="89">
        <v>2002</v>
      </c>
      <c r="B5853" s="89" t="s">
        <v>583</v>
      </c>
      <c r="C5853" s="89">
        <v>2020</v>
      </c>
      <c r="D5853" s="89">
        <v>6</v>
      </c>
      <c r="E5853" s="91">
        <v>364234</v>
      </c>
    </row>
    <row r="5854" spans="1:5" x14ac:dyDescent="0.2">
      <c r="A5854" s="89">
        <v>2003</v>
      </c>
      <c r="B5854" s="89" t="s">
        <v>255</v>
      </c>
      <c r="C5854" s="89">
        <v>2019</v>
      </c>
      <c r="D5854" s="89">
        <v>3</v>
      </c>
      <c r="E5854" s="91">
        <v>240828</v>
      </c>
    </row>
    <row r="5855" spans="1:5" x14ac:dyDescent="0.2">
      <c r="A5855" s="89">
        <v>2003</v>
      </c>
      <c r="B5855" s="89" t="s">
        <v>255</v>
      </c>
      <c r="C5855" s="89">
        <v>2019</v>
      </c>
      <c r="D5855" s="89">
        <v>4</v>
      </c>
      <c r="E5855" s="91">
        <v>248889</v>
      </c>
    </row>
    <row r="5856" spans="1:5" x14ac:dyDescent="0.2">
      <c r="A5856" s="89">
        <v>2003</v>
      </c>
      <c r="B5856" s="89" t="s">
        <v>255</v>
      </c>
      <c r="C5856" s="89">
        <v>2019</v>
      </c>
      <c r="D5856" s="89">
        <v>5</v>
      </c>
      <c r="E5856" s="91">
        <v>346207</v>
      </c>
    </row>
    <row r="5857" spans="1:5" x14ac:dyDescent="0.2">
      <c r="A5857" s="89">
        <v>2003</v>
      </c>
      <c r="B5857" s="89" t="s">
        <v>255</v>
      </c>
      <c r="C5857" s="89">
        <v>2019</v>
      </c>
      <c r="D5857" s="89">
        <v>6</v>
      </c>
      <c r="E5857" s="91">
        <v>518260</v>
      </c>
    </row>
    <row r="5858" spans="1:5" x14ac:dyDescent="0.2">
      <c r="A5858" s="89">
        <v>2003</v>
      </c>
      <c r="B5858" s="89" t="s">
        <v>255</v>
      </c>
      <c r="C5858" s="89">
        <v>2019</v>
      </c>
      <c r="D5858" s="89">
        <v>7</v>
      </c>
      <c r="E5858" s="91">
        <v>406566</v>
      </c>
    </row>
    <row r="5859" spans="1:5" x14ac:dyDescent="0.2">
      <c r="A5859" s="89">
        <v>2003</v>
      </c>
      <c r="B5859" s="89" t="s">
        <v>255</v>
      </c>
      <c r="C5859" s="89">
        <v>2019</v>
      </c>
      <c r="D5859" s="89">
        <v>8</v>
      </c>
      <c r="E5859" s="91">
        <v>372822</v>
      </c>
    </row>
    <row r="5860" spans="1:5" x14ac:dyDescent="0.2">
      <c r="A5860" s="89">
        <v>2003</v>
      </c>
      <c r="B5860" s="89" t="s">
        <v>255</v>
      </c>
      <c r="C5860" s="89">
        <v>2019</v>
      </c>
      <c r="D5860" s="89">
        <v>9</v>
      </c>
      <c r="E5860" s="91">
        <v>240114</v>
      </c>
    </row>
    <row r="5861" spans="1:5" x14ac:dyDescent="0.2">
      <c r="A5861" s="89">
        <v>2003</v>
      </c>
      <c r="B5861" s="89" t="s">
        <v>255</v>
      </c>
      <c r="C5861" s="89">
        <v>2019</v>
      </c>
      <c r="D5861" s="89">
        <v>10</v>
      </c>
      <c r="E5861" s="91">
        <v>201274</v>
      </c>
    </row>
    <row r="5862" spans="1:5" x14ac:dyDescent="0.2">
      <c r="A5862" s="89">
        <v>2003</v>
      </c>
      <c r="B5862" s="89" t="s">
        <v>255</v>
      </c>
      <c r="C5862" s="89">
        <v>2019</v>
      </c>
      <c r="D5862" s="89">
        <v>11</v>
      </c>
      <c r="E5862" s="91">
        <v>159411</v>
      </c>
    </row>
    <row r="5863" spans="1:5" x14ac:dyDescent="0.2">
      <c r="A5863" s="89">
        <v>2003</v>
      </c>
      <c r="B5863" s="89" t="s">
        <v>255</v>
      </c>
      <c r="C5863" s="89">
        <v>2019</v>
      </c>
      <c r="D5863" s="89">
        <v>12</v>
      </c>
      <c r="E5863" s="91">
        <v>142713</v>
      </c>
    </row>
    <row r="5864" spans="1:5" x14ac:dyDescent="0.2">
      <c r="A5864" s="89">
        <v>2003</v>
      </c>
      <c r="B5864" s="89" t="s">
        <v>255</v>
      </c>
      <c r="C5864" s="89">
        <v>2020</v>
      </c>
      <c r="D5864" s="89">
        <v>1</v>
      </c>
      <c r="E5864" s="91">
        <v>227955</v>
      </c>
    </row>
    <row r="5865" spans="1:5" x14ac:dyDescent="0.2">
      <c r="A5865" s="89">
        <v>2003</v>
      </c>
      <c r="B5865" s="89" t="s">
        <v>255</v>
      </c>
      <c r="C5865" s="89">
        <v>2020</v>
      </c>
      <c r="D5865" s="89">
        <v>2</v>
      </c>
      <c r="E5865" s="91">
        <v>238783</v>
      </c>
    </row>
    <row r="5866" spans="1:5" x14ac:dyDescent="0.2">
      <c r="A5866" s="89">
        <v>2003</v>
      </c>
      <c r="B5866" s="89" t="s">
        <v>255</v>
      </c>
      <c r="C5866" s="89">
        <v>2020</v>
      </c>
      <c r="D5866" s="89">
        <v>3</v>
      </c>
      <c r="E5866" s="91">
        <v>188782</v>
      </c>
    </row>
    <row r="5867" spans="1:5" x14ac:dyDescent="0.2">
      <c r="A5867" s="89">
        <v>2003</v>
      </c>
      <c r="B5867" s="89" t="s">
        <v>255</v>
      </c>
      <c r="C5867" s="89">
        <v>2020</v>
      </c>
      <c r="D5867" s="89">
        <v>4</v>
      </c>
      <c r="E5867" s="91">
        <v>140669</v>
      </c>
    </row>
    <row r="5868" spans="1:5" x14ac:dyDescent="0.2">
      <c r="A5868" s="89">
        <v>2003</v>
      </c>
      <c r="B5868" s="89" t="s">
        <v>255</v>
      </c>
      <c r="C5868" s="89">
        <v>2020</v>
      </c>
      <c r="D5868" s="89">
        <v>5</v>
      </c>
      <c r="E5868" s="91">
        <v>301519</v>
      </c>
    </row>
    <row r="5869" spans="1:5" x14ac:dyDescent="0.2">
      <c r="A5869" s="89">
        <v>2003</v>
      </c>
      <c r="B5869" s="89" t="s">
        <v>255</v>
      </c>
      <c r="C5869" s="89">
        <v>2020</v>
      </c>
      <c r="D5869" s="89">
        <v>6</v>
      </c>
      <c r="E5869" s="91">
        <v>18703</v>
      </c>
    </row>
    <row r="5870" spans="1:5" x14ac:dyDescent="0.2">
      <c r="A5870" s="89">
        <v>2004</v>
      </c>
      <c r="B5870" s="89" t="s">
        <v>652</v>
      </c>
      <c r="C5870" s="89">
        <v>2019</v>
      </c>
      <c r="D5870" s="89">
        <v>3</v>
      </c>
      <c r="E5870" s="91">
        <v>195770</v>
      </c>
    </row>
    <row r="5871" spans="1:5" x14ac:dyDescent="0.2">
      <c r="A5871" s="89">
        <v>2004</v>
      </c>
      <c r="B5871" s="89" t="s">
        <v>652</v>
      </c>
      <c r="C5871" s="89">
        <v>2019</v>
      </c>
      <c r="D5871" s="89">
        <v>4</v>
      </c>
      <c r="E5871" s="91">
        <v>150895</v>
      </c>
    </row>
    <row r="5872" spans="1:5" x14ac:dyDescent="0.2">
      <c r="A5872" s="89">
        <v>2004</v>
      </c>
      <c r="B5872" s="89" t="s">
        <v>652</v>
      </c>
      <c r="C5872" s="89">
        <v>2019</v>
      </c>
      <c r="D5872" s="89">
        <v>5</v>
      </c>
      <c r="E5872" s="91">
        <v>182910</v>
      </c>
    </row>
    <row r="5873" spans="1:5" x14ac:dyDescent="0.2">
      <c r="A5873" s="89">
        <v>2004</v>
      </c>
      <c r="B5873" s="89" t="s">
        <v>652</v>
      </c>
      <c r="C5873" s="89">
        <v>2019</v>
      </c>
      <c r="D5873" s="89">
        <v>6</v>
      </c>
      <c r="E5873" s="91">
        <v>183649</v>
      </c>
    </row>
    <row r="5874" spans="1:5" x14ac:dyDescent="0.2">
      <c r="A5874" s="89">
        <v>2004</v>
      </c>
      <c r="B5874" s="89" t="s">
        <v>652</v>
      </c>
      <c r="C5874" s="89">
        <v>2019</v>
      </c>
      <c r="D5874" s="89">
        <v>7</v>
      </c>
      <c r="E5874" s="91">
        <v>192325</v>
      </c>
    </row>
    <row r="5875" spans="1:5" x14ac:dyDescent="0.2">
      <c r="A5875" s="89">
        <v>2004</v>
      </c>
      <c r="B5875" s="89" t="s">
        <v>652</v>
      </c>
      <c r="C5875" s="89">
        <v>2019</v>
      </c>
      <c r="D5875" s="89">
        <v>8</v>
      </c>
      <c r="E5875" s="91">
        <v>184826</v>
      </c>
    </row>
    <row r="5876" spans="1:5" x14ac:dyDescent="0.2">
      <c r="A5876" s="89">
        <v>2004</v>
      </c>
      <c r="B5876" s="89" t="s">
        <v>652</v>
      </c>
      <c r="C5876" s="89">
        <v>2019</v>
      </c>
      <c r="D5876" s="89">
        <v>9</v>
      </c>
      <c r="E5876" s="91">
        <v>200386</v>
      </c>
    </row>
    <row r="5877" spans="1:5" x14ac:dyDescent="0.2">
      <c r="A5877" s="89">
        <v>2004</v>
      </c>
      <c r="B5877" s="89" t="s">
        <v>652</v>
      </c>
      <c r="C5877" s="89">
        <v>2019</v>
      </c>
      <c r="D5877" s="89">
        <v>10</v>
      </c>
      <c r="E5877" s="91">
        <v>195559</v>
      </c>
    </row>
    <row r="5878" spans="1:5" x14ac:dyDescent="0.2">
      <c r="A5878" s="89">
        <v>2004</v>
      </c>
      <c r="B5878" s="89" t="s">
        <v>652</v>
      </c>
      <c r="C5878" s="89">
        <v>2019</v>
      </c>
      <c r="D5878" s="89">
        <v>11</v>
      </c>
      <c r="E5878" s="91">
        <v>164231</v>
      </c>
    </row>
    <row r="5879" spans="1:5" x14ac:dyDescent="0.2">
      <c r="A5879" s="89">
        <v>2004</v>
      </c>
      <c r="B5879" s="89" t="s">
        <v>652</v>
      </c>
      <c r="C5879" s="89">
        <v>2019</v>
      </c>
      <c r="D5879" s="89">
        <v>12</v>
      </c>
      <c r="E5879" s="91">
        <v>167499</v>
      </c>
    </row>
    <row r="5880" spans="1:5" x14ac:dyDescent="0.2">
      <c r="A5880" s="89">
        <v>2004</v>
      </c>
      <c r="B5880" s="89" t="s">
        <v>652</v>
      </c>
      <c r="C5880" s="89">
        <v>2020</v>
      </c>
      <c r="D5880" s="89">
        <v>1</v>
      </c>
      <c r="E5880" s="91">
        <v>241176</v>
      </c>
    </row>
    <row r="5881" spans="1:5" x14ac:dyDescent="0.2">
      <c r="A5881" s="89">
        <v>2004</v>
      </c>
      <c r="B5881" s="89" t="s">
        <v>652</v>
      </c>
      <c r="C5881" s="89">
        <v>2020</v>
      </c>
      <c r="D5881" s="89">
        <v>2</v>
      </c>
      <c r="E5881" s="91">
        <v>234304</v>
      </c>
    </row>
    <row r="5882" spans="1:5" x14ac:dyDescent="0.2">
      <c r="A5882" s="89">
        <v>2004</v>
      </c>
      <c r="B5882" s="89" t="s">
        <v>652</v>
      </c>
      <c r="C5882" s="89">
        <v>2020</v>
      </c>
      <c r="D5882" s="89">
        <v>3</v>
      </c>
      <c r="E5882" s="91">
        <v>364967</v>
      </c>
    </row>
    <row r="5883" spans="1:5" x14ac:dyDescent="0.2">
      <c r="A5883" s="89">
        <v>2004</v>
      </c>
      <c r="B5883" s="89" t="s">
        <v>652</v>
      </c>
      <c r="C5883" s="89">
        <v>2020</v>
      </c>
      <c r="D5883" s="89">
        <v>4</v>
      </c>
      <c r="E5883" s="91">
        <v>594082</v>
      </c>
    </row>
    <row r="5884" spans="1:5" x14ac:dyDescent="0.2">
      <c r="A5884" s="89">
        <v>2004</v>
      </c>
      <c r="B5884" s="89" t="s">
        <v>652</v>
      </c>
      <c r="C5884" s="89">
        <v>2020</v>
      </c>
      <c r="D5884" s="89">
        <v>5</v>
      </c>
      <c r="E5884" s="91">
        <v>1783</v>
      </c>
    </row>
    <row r="5885" spans="1:5" x14ac:dyDescent="0.2">
      <c r="A5885" s="89">
        <v>2004</v>
      </c>
      <c r="B5885" s="89" t="s">
        <v>652</v>
      </c>
      <c r="C5885" s="89">
        <v>2020</v>
      </c>
      <c r="D5885" s="89">
        <v>6</v>
      </c>
      <c r="E5885" s="91">
        <v>67</v>
      </c>
    </row>
    <row r="5886" spans="1:5" x14ac:dyDescent="0.2">
      <c r="A5886" s="89">
        <v>2005</v>
      </c>
      <c r="B5886" s="89" t="s">
        <v>155</v>
      </c>
      <c r="C5886" s="89">
        <v>2019</v>
      </c>
      <c r="D5886" s="89">
        <v>3</v>
      </c>
      <c r="E5886" s="91">
        <v>392339</v>
      </c>
    </row>
    <row r="5887" spans="1:5" x14ac:dyDescent="0.2">
      <c r="A5887" s="89">
        <v>2005</v>
      </c>
      <c r="B5887" s="89" t="s">
        <v>155</v>
      </c>
      <c r="C5887" s="89">
        <v>2019</v>
      </c>
      <c r="D5887" s="89">
        <v>4</v>
      </c>
      <c r="E5887" s="91">
        <v>439577</v>
      </c>
    </row>
    <row r="5888" spans="1:5" x14ac:dyDescent="0.2">
      <c r="A5888" s="89">
        <v>2005</v>
      </c>
      <c r="B5888" s="89" t="s">
        <v>155</v>
      </c>
      <c r="C5888" s="89">
        <v>2019</v>
      </c>
      <c r="D5888" s="89">
        <v>5</v>
      </c>
      <c r="E5888" s="91">
        <v>478540</v>
      </c>
    </row>
    <row r="5889" spans="1:5" x14ac:dyDescent="0.2">
      <c r="A5889" s="89">
        <v>2005</v>
      </c>
      <c r="B5889" s="89" t="s">
        <v>155</v>
      </c>
      <c r="C5889" s="89">
        <v>2019</v>
      </c>
      <c r="D5889" s="89">
        <v>6</v>
      </c>
      <c r="E5889" s="91">
        <v>494449</v>
      </c>
    </row>
    <row r="5890" spans="1:5" x14ac:dyDescent="0.2">
      <c r="A5890" s="89">
        <v>2005</v>
      </c>
      <c r="B5890" s="89" t="s">
        <v>155</v>
      </c>
      <c r="C5890" s="89">
        <v>2019</v>
      </c>
      <c r="D5890" s="89">
        <v>7</v>
      </c>
      <c r="E5890" s="91">
        <v>551166</v>
      </c>
    </row>
    <row r="5891" spans="1:5" x14ac:dyDescent="0.2">
      <c r="A5891" s="89">
        <v>2005</v>
      </c>
      <c r="B5891" s="89" t="s">
        <v>155</v>
      </c>
      <c r="C5891" s="89">
        <v>2019</v>
      </c>
      <c r="D5891" s="89">
        <v>8</v>
      </c>
      <c r="E5891" s="91">
        <v>298963</v>
      </c>
    </row>
    <row r="5892" spans="1:5" x14ac:dyDescent="0.2">
      <c r="A5892" s="89">
        <v>2005</v>
      </c>
      <c r="B5892" s="89" t="s">
        <v>155</v>
      </c>
      <c r="C5892" s="89">
        <v>2019</v>
      </c>
      <c r="D5892" s="89">
        <v>9</v>
      </c>
      <c r="E5892" s="91">
        <v>301860</v>
      </c>
    </row>
    <row r="5893" spans="1:5" x14ac:dyDescent="0.2">
      <c r="A5893" s="89">
        <v>2005</v>
      </c>
      <c r="B5893" s="89" t="s">
        <v>155</v>
      </c>
      <c r="C5893" s="89">
        <v>2019</v>
      </c>
      <c r="D5893" s="89">
        <v>10</v>
      </c>
      <c r="E5893" s="91">
        <v>421469</v>
      </c>
    </row>
    <row r="5894" spans="1:5" x14ac:dyDescent="0.2">
      <c r="A5894" s="89">
        <v>2005</v>
      </c>
      <c r="B5894" s="89" t="s">
        <v>155</v>
      </c>
      <c r="C5894" s="89">
        <v>2019</v>
      </c>
      <c r="D5894" s="89">
        <v>11</v>
      </c>
      <c r="E5894" s="91">
        <v>385396</v>
      </c>
    </row>
    <row r="5895" spans="1:5" x14ac:dyDescent="0.2">
      <c r="A5895" s="89">
        <v>2005</v>
      </c>
      <c r="B5895" s="89" t="s">
        <v>155</v>
      </c>
      <c r="C5895" s="89">
        <v>2019</v>
      </c>
      <c r="D5895" s="89">
        <v>12</v>
      </c>
      <c r="E5895" s="91">
        <v>314073</v>
      </c>
    </row>
    <row r="5896" spans="1:5" x14ac:dyDescent="0.2">
      <c r="A5896" s="89">
        <v>2005</v>
      </c>
      <c r="B5896" s="89" t="s">
        <v>155</v>
      </c>
      <c r="C5896" s="89">
        <v>2020</v>
      </c>
      <c r="D5896" s="89">
        <v>1</v>
      </c>
      <c r="E5896" s="91">
        <v>432413</v>
      </c>
    </row>
    <row r="5897" spans="1:5" x14ac:dyDescent="0.2">
      <c r="A5897" s="89">
        <v>2005</v>
      </c>
      <c r="B5897" s="89" t="s">
        <v>155</v>
      </c>
      <c r="C5897" s="89">
        <v>2020</v>
      </c>
      <c r="D5897" s="89">
        <v>2</v>
      </c>
      <c r="E5897" s="91">
        <v>348097</v>
      </c>
    </row>
    <row r="5898" spans="1:5" x14ac:dyDescent="0.2">
      <c r="A5898" s="89">
        <v>2005</v>
      </c>
      <c r="B5898" s="89" t="s">
        <v>155</v>
      </c>
      <c r="C5898" s="89">
        <v>2020</v>
      </c>
      <c r="D5898" s="89">
        <v>3</v>
      </c>
      <c r="E5898" s="91">
        <v>288783</v>
      </c>
    </row>
    <row r="5899" spans="1:5" x14ac:dyDescent="0.2">
      <c r="A5899" s="89">
        <v>2005</v>
      </c>
      <c r="B5899" s="89" t="s">
        <v>155</v>
      </c>
      <c r="C5899" s="89">
        <v>2020</v>
      </c>
      <c r="D5899" s="89">
        <v>4</v>
      </c>
      <c r="E5899" s="91">
        <v>275060</v>
      </c>
    </row>
    <row r="5900" spans="1:5" x14ac:dyDescent="0.2">
      <c r="A5900" s="89">
        <v>2005</v>
      </c>
      <c r="B5900" s="89" t="s">
        <v>155</v>
      </c>
      <c r="C5900" s="89">
        <v>2020</v>
      </c>
      <c r="D5900" s="89">
        <v>5</v>
      </c>
      <c r="E5900" s="91">
        <v>167</v>
      </c>
    </row>
    <row r="5901" spans="1:5" x14ac:dyDescent="0.2">
      <c r="A5901" s="89">
        <v>2005</v>
      </c>
      <c r="B5901" s="89" t="s">
        <v>155</v>
      </c>
      <c r="C5901" s="89">
        <v>2020</v>
      </c>
      <c r="D5901" s="89">
        <v>6</v>
      </c>
      <c r="E5901" s="91">
        <v>3</v>
      </c>
    </row>
    <row r="5902" spans="1:5" x14ac:dyDescent="0.2">
      <c r="A5902" s="89">
        <v>2006</v>
      </c>
      <c r="B5902" s="89" t="s">
        <v>458</v>
      </c>
      <c r="C5902" s="89">
        <v>2019</v>
      </c>
      <c r="D5902" s="89">
        <v>3</v>
      </c>
      <c r="E5902" s="91">
        <v>470149</v>
      </c>
    </row>
    <row r="5903" spans="1:5" x14ac:dyDescent="0.2">
      <c r="A5903" s="89">
        <v>2006</v>
      </c>
      <c r="B5903" s="89" t="s">
        <v>458</v>
      </c>
      <c r="C5903" s="89">
        <v>2019</v>
      </c>
      <c r="D5903" s="89">
        <v>4</v>
      </c>
      <c r="E5903" s="91">
        <v>522190</v>
      </c>
    </row>
    <row r="5904" spans="1:5" x14ac:dyDescent="0.2">
      <c r="A5904" s="89">
        <v>2006</v>
      </c>
      <c r="B5904" s="89" t="s">
        <v>458</v>
      </c>
      <c r="C5904" s="89">
        <v>2019</v>
      </c>
      <c r="D5904" s="89">
        <v>5</v>
      </c>
      <c r="E5904" s="91">
        <v>514524</v>
      </c>
    </row>
    <row r="5905" spans="1:5" x14ac:dyDescent="0.2">
      <c r="A5905" s="89">
        <v>2006</v>
      </c>
      <c r="B5905" s="89" t="s">
        <v>458</v>
      </c>
      <c r="C5905" s="89">
        <v>2019</v>
      </c>
      <c r="D5905" s="89">
        <v>6</v>
      </c>
      <c r="E5905" s="91">
        <v>488167</v>
      </c>
    </row>
    <row r="5906" spans="1:5" x14ac:dyDescent="0.2">
      <c r="A5906" s="89">
        <v>2006</v>
      </c>
      <c r="B5906" s="89" t="s">
        <v>458</v>
      </c>
      <c r="C5906" s="89">
        <v>2019</v>
      </c>
      <c r="D5906" s="89">
        <v>7</v>
      </c>
      <c r="E5906" s="91">
        <v>521109</v>
      </c>
    </row>
    <row r="5907" spans="1:5" x14ac:dyDescent="0.2">
      <c r="A5907" s="89">
        <v>2006</v>
      </c>
      <c r="B5907" s="89" t="s">
        <v>458</v>
      </c>
      <c r="C5907" s="89">
        <v>2019</v>
      </c>
      <c r="D5907" s="89">
        <v>8</v>
      </c>
      <c r="E5907" s="91">
        <v>495731</v>
      </c>
    </row>
    <row r="5908" spans="1:5" x14ac:dyDescent="0.2">
      <c r="A5908" s="89">
        <v>2006</v>
      </c>
      <c r="B5908" s="89" t="s">
        <v>458</v>
      </c>
      <c r="C5908" s="89">
        <v>2019</v>
      </c>
      <c r="D5908" s="89">
        <v>9</v>
      </c>
      <c r="E5908" s="91">
        <v>499410</v>
      </c>
    </row>
    <row r="5909" spans="1:5" x14ac:dyDescent="0.2">
      <c r="A5909" s="89">
        <v>2006</v>
      </c>
      <c r="B5909" s="89" t="s">
        <v>458</v>
      </c>
      <c r="C5909" s="89">
        <v>2019</v>
      </c>
      <c r="D5909" s="89">
        <v>10</v>
      </c>
      <c r="E5909" s="91">
        <v>567512</v>
      </c>
    </row>
    <row r="5910" spans="1:5" x14ac:dyDescent="0.2">
      <c r="A5910" s="89">
        <v>2006</v>
      </c>
      <c r="B5910" s="89" t="s">
        <v>458</v>
      </c>
      <c r="C5910" s="89">
        <v>2019</v>
      </c>
      <c r="D5910" s="89">
        <v>11</v>
      </c>
      <c r="E5910" s="91">
        <v>525634</v>
      </c>
    </row>
    <row r="5911" spans="1:5" x14ac:dyDescent="0.2">
      <c r="A5911" s="89">
        <v>2006</v>
      </c>
      <c r="B5911" s="89" t="s">
        <v>458</v>
      </c>
      <c r="C5911" s="89">
        <v>2019</v>
      </c>
      <c r="D5911" s="89">
        <v>12</v>
      </c>
      <c r="E5911" s="91">
        <v>380326</v>
      </c>
    </row>
    <row r="5912" spans="1:5" x14ac:dyDescent="0.2">
      <c r="A5912" s="89">
        <v>2006</v>
      </c>
      <c r="B5912" s="89" t="s">
        <v>458</v>
      </c>
      <c r="C5912" s="89">
        <v>2020</v>
      </c>
      <c r="D5912" s="89">
        <v>1</v>
      </c>
      <c r="E5912" s="91">
        <v>614139</v>
      </c>
    </row>
    <row r="5913" spans="1:5" x14ac:dyDescent="0.2">
      <c r="A5913" s="89">
        <v>2006</v>
      </c>
      <c r="B5913" s="89" t="s">
        <v>458</v>
      </c>
      <c r="C5913" s="89">
        <v>2020</v>
      </c>
      <c r="D5913" s="89">
        <v>2</v>
      </c>
      <c r="E5913" s="91">
        <v>281131</v>
      </c>
    </row>
    <row r="5914" spans="1:5" x14ac:dyDescent="0.2">
      <c r="A5914" s="89">
        <v>2006</v>
      </c>
      <c r="B5914" s="89" t="s">
        <v>458</v>
      </c>
      <c r="C5914" s="89">
        <v>2020</v>
      </c>
      <c r="D5914" s="89">
        <v>3</v>
      </c>
      <c r="E5914" s="91">
        <v>47785</v>
      </c>
    </row>
    <row r="5915" spans="1:5" x14ac:dyDescent="0.2">
      <c r="A5915" s="89">
        <v>2006</v>
      </c>
      <c r="B5915" s="89" t="s">
        <v>458</v>
      </c>
      <c r="C5915" s="89">
        <v>2020</v>
      </c>
      <c r="D5915" s="89">
        <v>4</v>
      </c>
      <c r="E5915" s="91">
        <v>38127</v>
      </c>
    </row>
    <row r="5916" spans="1:5" x14ac:dyDescent="0.2">
      <c r="A5916" s="89">
        <v>2006</v>
      </c>
      <c r="B5916" s="89" t="s">
        <v>458</v>
      </c>
      <c r="C5916" s="89">
        <v>2020</v>
      </c>
      <c r="D5916" s="89">
        <v>5</v>
      </c>
      <c r="E5916" s="91">
        <v>32788</v>
      </c>
    </row>
    <row r="5917" spans="1:5" x14ac:dyDescent="0.2">
      <c r="A5917" s="89">
        <v>2006</v>
      </c>
      <c r="B5917" s="89" t="s">
        <v>458</v>
      </c>
      <c r="C5917" s="89">
        <v>2020</v>
      </c>
      <c r="D5917" s="89">
        <v>6</v>
      </c>
      <c r="E5917" s="91">
        <v>2489</v>
      </c>
    </row>
    <row r="5918" spans="1:5" x14ac:dyDescent="0.2">
      <c r="A5918" s="89">
        <v>2007</v>
      </c>
      <c r="B5918" s="89" t="s">
        <v>765</v>
      </c>
      <c r="C5918" s="89">
        <v>2019</v>
      </c>
      <c r="D5918" s="89">
        <v>3</v>
      </c>
      <c r="E5918" s="91">
        <v>1882</v>
      </c>
    </row>
    <row r="5919" spans="1:5" x14ac:dyDescent="0.2">
      <c r="A5919" s="89">
        <v>2007</v>
      </c>
      <c r="B5919" s="89" t="s">
        <v>765</v>
      </c>
      <c r="C5919" s="89">
        <v>2019</v>
      </c>
      <c r="D5919" s="89">
        <v>4</v>
      </c>
      <c r="E5919" s="91">
        <v>2301</v>
      </c>
    </row>
    <row r="5920" spans="1:5" x14ac:dyDescent="0.2">
      <c r="A5920" s="89">
        <v>2007</v>
      </c>
      <c r="B5920" s="89" t="s">
        <v>765</v>
      </c>
      <c r="C5920" s="89">
        <v>2019</v>
      </c>
      <c r="D5920" s="89">
        <v>5</v>
      </c>
      <c r="E5920" s="91">
        <v>1385</v>
      </c>
    </row>
    <row r="5921" spans="1:5" x14ac:dyDescent="0.2">
      <c r="A5921" s="89">
        <v>2007</v>
      </c>
      <c r="B5921" s="89" t="s">
        <v>765</v>
      </c>
      <c r="C5921" s="89">
        <v>2019</v>
      </c>
      <c r="D5921" s="89">
        <v>6</v>
      </c>
      <c r="E5921" s="91">
        <v>1407</v>
      </c>
    </row>
    <row r="5922" spans="1:5" x14ac:dyDescent="0.2">
      <c r="A5922" s="89">
        <v>2007</v>
      </c>
      <c r="B5922" s="89" t="s">
        <v>765</v>
      </c>
      <c r="C5922" s="89">
        <v>2019</v>
      </c>
      <c r="D5922" s="89">
        <v>7</v>
      </c>
      <c r="E5922" s="91">
        <v>3290</v>
      </c>
    </row>
    <row r="5923" spans="1:5" x14ac:dyDescent="0.2">
      <c r="A5923" s="89">
        <v>2007</v>
      </c>
      <c r="B5923" s="89" t="s">
        <v>765</v>
      </c>
      <c r="C5923" s="89">
        <v>2019</v>
      </c>
      <c r="D5923" s="89">
        <v>8</v>
      </c>
      <c r="E5923" s="91">
        <v>3412</v>
      </c>
    </row>
    <row r="5924" spans="1:5" x14ac:dyDescent="0.2">
      <c r="A5924" s="89">
        <v>2007</v>
      </c>
      <c r="B5924" s="89" t="s">
        <v>765</v>
      </c>
      <c r="C5924" s="89">
        <v>2019</v>
      </c>
      <c r="D5924" s="89">
        <v>9</v>
      </c>
      <c r="E5924" s="91">
        <v>2365</v>
      </c>
    </row>
    <row r="5925" spans="1:5" x14ac:dyDescent="0.2">
      <c r="A5925" s="89">
        <v>2007</v>
      </c>
      <c r="B5925" s="89" t="s">
        <v>765</v>
      </c>
      <c r="C5925" s="89">
        <v>2019</v>
      </c>
      <c r="D5925" s="89">
        <v>10</v>
      </c>
      <c r="E5925" s="91">
        <v>2372</v>
      </c>
    </row>
    <row r="5926" spans="1:5" x14ac:dyDescent="0.2">
      <c r="A5926" s="89">
        <v>2007</v>
      </c>
      <c r="B5926" s="89" t="s">
        <v>765</v>
      </c>
      <c r="C5926" s="89">
        <v>2019</v>
      </c>
      <c r="D5926" s="89">
        <v>11</v>
      </c>
      <c r="E5926" s="91">
        <v>2307</v>
      </c>
    </row>
    <row r="5927" spans="1:5" x14ac:dyDescent="0.2">
      <c r="A5927" s="89">
        <v>2007</v>
      </c>
      <c r="B5927" s="89" t="s">
        <v>765</v>
      </c>
      <c r="C5927" s="89">
        <v>2019</v>
      </c>
      <c r="D5927" s="89">
        <v>12</v>
      </c>
      <c r="E5927" s="91">
        <v>1327</v>
      </c>
    </row>
    <row r="5928" spans="1:5" x14ac:dyDescent="0.2">
      <c r="A5928" s="89">
        <v>2007</v>
      </c>
      <c r="B5928" s="89" t="s">
        <v>765</v>
      </c>
      <c r="C5928" s="89">
        <v>2020</v>
      </c>
      <c r="D5928" s="89">
        <v>1</v>
      </c>
      <c r="E5928" s="91">
        <v>1560</v>
      </c>
    </row>
    <row r="5929" spans="1:5" x14ac:dyDescent="0.2">
      <c r="A5929" s="89">
        <v>2007</v>
      </c>
      <c r="B5929" s="89" t="s">
        <v>765</v>
      </c>
      <c r="C5929" s="89">
        <v>2020</v>
      </c>
      <c r="D5929" s="89">
        <v>2</v>
      </c>
      <c r="E5929" s="91">
        <v>630</v>
      </c>
    </row>
    <row r="5930" spans="1:5" x14ac:dyDescent="0.2">
      <c r="A5930" s="89">
        <v>2007</v>
      </c>
      <c r="B5930" s="89" t="s">
        <v>765</v>
      </c>
      <c r="C5930" s="89">
        <v>2020</v>
      </c>
      <c r="D5930" s="89">
        <v>3</v>
      </c>
      <c r="E5930" s="91">
        <v>12</v>
      </c>
    </row>
    <row r="5931" spans="1:5" x14ac:dyDescent="0.2">
      <c r="A5931" s="89">
        <v>2008</v>
      </c>
      <c r="B5931" s="89" t="s">
        <v>301</v>
      </c>
      <c r="C5931" s="89">
        <v>2019</v>
      </c>
      <c r="D5931" s="89">
        <v>3</v>
      </c>
      <c r="E5931" s="91">
        <v>238283</v>
      </c>
    </row>
    <row r="5932" spans="1:5" x14ac:dyDescent="0.2">
      <c r="A5932" s="89">
        <v>2008</v>
      </c>
      <c r="B5932" s="89" t="s">
        <v>301</v>
      </c>
      <c r="C5932" s="89">
        <v>2019</v>
      </c>
      <c r="D5932" s="89">
        <v>4</v>
      </c>
      <c r="E5932" s="91">
        <v>229357</v>
      </c>
    </row>
    <row r="5933" spans="1:5" x14ac:dyDescent="0.2">
      <c r="A5933" s="89">
        <v>2008</v>
      </c>
      <c r="B5933" s="89" t="s">
        <v>301</v>
      </c>
      <c r="C5933" s="89">
        <v>2019</v>
      </c>
      <c r="D5933" s="89">
        <v>5</v>
      </c>
      <c r="E5933" s="91">
        <v>269104</v>
      </c>
    </row>
    <row r="5934" spans="1:5" x14ac:dyDescent="0.2">
      <c r="A5934" s="89">
        <v>2008</v>
      </c>
      <c r="B5934" s="89" t="s">
        <v>301</v>
      </c>
      <c r="C5934" s="89">
        <v>2019</v>
      </c>
      <c r="D5934" s="89">
        <v>6</v>
      </c>
      <c r="E5934" s="91">
        <v>293501</v>
      </c>
    </row>
    <row r="5935" spans="1:5" x14ac:dyDescent="0.2">
      <c r="A5935" s="89">
        <v>2008</v>
      </c>
      <c r="B5935" s="89" t="s">
        <v>301</v>
      </c>
      <c r="C5935" s="89">
        <v>2019</v>
      </c>
      <c r="D5935" s="89">
        <v>7</v>
      </c>
      <c r="E5935" s="91">
        <v>306826</v>
      </c>
    </row>
    <row r="5936" spans="1:5" x14ac:dyDescent="0.2">
      <c r="A5936" s="89">
        <v>2008</v>
      </c>
      <c r="B5936" s="89" t="s">
        <v>301</v>
      </c>
      <c r="C5936" s="89">
        <v>2019</v>
      </c>
      <c r="D5936" s="89">
        <v>8</v>
      </c>
      <c r="E5936" s="91">
        <v>306131</v>
      </c>
    </row>
    <row r="5937" spans="1:5" x14ac:dyDescent="0.2">
      <c r="A5937" s="89">
        <v>2008</v>
      </c>
      <c r="B5937" s="89" t="s">
        <v>301</v>
      </c>
      <c r="C5937" s="89">
        <v>2019</v>
      </c>
      <c r="D5937" s="89">
        <v>9</v>
      </c>
      <c r="E5937" s="91">
        <v>557437</v>
      </c>
    </row>
    <row r="5938" spans="1:5" x14ac:dyDescent="0.2">
      <c r="A5938" s="89">
        <v>2008</v>
      </c>
      <c r="B5938" s="89" t="s">
        <v>301</v>
      </c>
      <c r="C5938" s="89">
        <v>2019</v>
      </c>
      <c r="D5938" s="89">
        <v>10</v>
      </c>
      <c r="E5938" s="91">
        <v>404727</v>
      </c>
    </row>
    <row r="5939" spans="1:5" x14ac:dyDescent="0.2">
      <c r="A5939" s="89">
        <v>2008</v>
      </c>
      <c r="B5939" s="89" t="s">
        <v>301</v>
      </c>
      <c r="C5939" s="89">
        <v>2019</v>
      </c>
      <c r="D5939" s="89">
        <v>11</v>
      </c>
      <c r="E5939" s="91">
        <v>279208</v>
      </c>
    </row>
    <row r="5940" spans="1:5" x14ac:dyDescent="0.2">
      <c r="A5940" s="89">
        <v>2008</v>
      </c>
      <c r="B5940" s="89" t="s">
        <v>301</v>
      </c>
      <c r="C5940" s="89">
        <v>2019</v>
      </c>
      <c r="D5940" s="89">
        <v>12</v>
      </c>
      <c r="E5940" s="91">
        <v>317263</v>
      </c>
    </row>
    <row r="5941" spans="1:5" x14ac:dyDescent="0.2">
      <c r="A5941" s="89">
        <v>2008</v>
      </c>
      <c r="B5941" s="89" t="s">
        <v>301</v>
      </c>
      <c r="C5941" s="89">
        <v>2020</v>
      </c>
      <c r="D5941" s="89">
        <v>1</v>
      </c>
      <c r="E5941" s="91">
        <v>306610</v>
      </c>
    </row>
    <row r="5942" spans="1:5" x14ac:dyDescent="0.2">
      <c r="A5942" s="89">
        <v>2008</v>
      </c>
      <c r="B5942" s="89" t="s">
        <v>301</v>
      </c>
      <c r="C5942" s="89">
        <v>2020</v>
      </c>
      <c r="D5942" s="89">
        <v>2</v>
      </c>
      <c r="E5942" s="91">
        <v>240819</v>
      </c>
    </row>
    <row r="5943" spans="1:5" x14ac:dyDescent="0.2">
      <c r="A5943" s="89">
        <v>2008</v>
      </c>
      <c r="B5943" s="89" t="s">
        <v>301</v>
      </c>
      <c r="C5943" s="89">
        <v>2020</v>
      </c>
      <c r="D5943" s="89">
        <v>3</v>
      </c>
      <c r="E5943" s="91">
        <v>215254</v>
      </c>
    </row>
    <row r="5944" spans="1:5" x14ac:dyDescent="0.2">
      <c r="A5944" s="89">
        <v>2008</v>
      </c>
      <c r="B5944" s="89" t="s">
        <v>301</v>
      </c>
      <c r="C5944" s="89">
        <v>2020</v>
      </c>
      <c r="D5944" s="89">
        <v>4</v>
      </c>
      <c r="E5944" s="91">
        <v>247921</v>
      </c>
    </row>
    <row r="5945" spans="1:5" x14ac:dyDescent="0.2">
      <c r="A5945" s="89">
        <v>2008</v>
      </c>
      <c r="B5945" s="89" t="s">
        <v>301</v>
      </c>
      <c r="C5945" s="89">
        <v>2020</v>
      </c>
      <c r="D5945" s="89">
        <v>5</v>
      </c>
      <c r="E5945" s="91">
        <v>251772</v>
      </c>
    </row>
    <row r="5946" spans="1:5" x14ac:dyDescent="0.2">
      <c r="A5946" s="89">
        <v>2008</v>
      </c>
      <c r="B5946" s="89" t="s">
        <v>301</v>
      </c>
      <c r="C5946" s="89">
        <v>2020</v>
      </c>
      <c r="D5946" s="89">
        <v>6</v>
      </c>
      <c r="E5946" s="91">
        <v>17455</v>
      </c>
    </row>
    <row r="5947" spans="1:5" x14ac:dyDescent="0.2">
      <c r="A5947" s="89">
        <v>2009</v>
      </c>
      <c r="B5947" s="89" t="s">
        <v>602</v>
      </c>
      <c r="C5947" s="89">
        <v>2019</v>
      </c>
      <c r="D5947" s="89">
        <v>3</v>
      </c>
      <c r="E5947" s="91">
        <v>568204</v>
      </c>
    </row>
    <row r="5948" spans="1:5" x14ac:dyDescent="0.2">
      <c r="A5948" s="89">
        <v>2009</v>
      </c>
      <c r="B5948" s="89" t="s">
        <v>602</v>
      </c>
      <c r="C5948" s="89">
        <v>2019</v>
      </c>
      <c r="D5948" s="89">
        <v>4</v>
      </c>
      <c r="E5948" s="91">
        <v>695872</v>
      </c>
    </row>
    <row r="5949" spans="1:5" x14ac:dyDescent="0.2">
      <c r="A5949" s="89">
        <v>2009</v>
      </c>
      <c r="B5949" s="89" t="s">
        <v>602</v>
      </c>
      <c r="C5949" s="89">
        <v>2019</v>
      </c>
      <c r="D5949" s="89">
        <v>5</v>
      </c>
      <c r="E5949" s="91">
        <v>681073</v>
      </c>
    </row>
    <row r="5950" spans="1:5" x14ac:dyDescent="0.2">
      <c r="A5950" s="89">
        <v>2009</v>
      </c>
      <c r="B5950" s="89" t="s">
        <v>602</v>
      </c>
      <c r="C5950" s="89">
        <v>2019</v>
      </c>
      <c r="D5950" s="89">
        <v>6</v>
      </c>
      <c r="E5950" s="91">
        <v>711521</v>
      </c>
    </row>
    <row r="5951" spans="1:5" x14ac:dyDescent="0.2">
      <c r="A5951" s="89">
        <v>2009</v>
      </c>
      <c r="B5951" s="89" t="s">
        <v>602</v>
      </c>
      <c r="C5951" s="89">
        <v>2019</v>
      </c>
      <c r="D5951" s="89">
        <v>7</v>
      </c>
      <c r="E5951" s="91">
        <v>764128</v>
      </c>
    </row>
    <row r="5952" spans="1:5" x14ac:dyDescent="0.2">
      <c r="A5952" s="89">
        <v>2009</v>
      </c>
      <c r="B5952" s="89" t="s">
        <v>602</v>
      </c>
      <c r="C5952" s="89">
        <v>2019</v>
      </c>
      <c r="D5952" s="89">
        <v>8</v>
      </c>
      <c r="E5952" s="91">
        <v>662606</v>
      </c>
    </row>
    <row r="5953" spans="1:5" x14ac:dyDescent="0.2">
      <c r="A5953" s="89">
        <v>2009</v>
      </c>
      <c r="B5953" s="89" t="s">
        <v>602</v>
      </c>
      <c r="C5953" s="89">
        <v>2019</v>
      </c>
      <c r="D5953" s="89">
        <v>9</v>
      </c>
      <c r="E5953" s="91">
        <v>636306</v>
      </c>
    </row>
    <row r="5954" spans="1:5" x14ac:dyDescent="0.2">
      <c r="A5954" s="89">
        <v>2009</v>
      </c>
      <c r="B5954" s="89" t="s">
        <v>602</v>
      </c>
      <c r="C5954" s="89">
        <v>2019</v>
      </c>
      <c r="D5954" s="89">
        <v>10</v>
      </c>
      <c r="E5954" s="91">
        <v>547780</v>
      </c>
    </row>
    <row r="5955" spans="1:5" x14ac:dyDescent="0.2">
      <c r="A5955" s="89">
        <v>2009</v>
      </c>
      <c r="B5955" s="89" t="s">
        <v>602</v>
      </c>
      <c r="C5955" s="89">
        <v>2019</v>
      </c>
      <c r="D5955" s="89">
        <v>11</v>
      </c>
      <c r="E5955" s="91">
        <v>825032</v>
      </c>
    </row>
    <row r="5956" spans="1:5" x14ac:dyDescent="0.2">
      <c r="A5956" s="89">
        <v>2009</v>
      </c>
      <c r="B5956" s="89" t="s">
        <v>602</v>
      </c>
      <c r="C5956" s="89">
        <v>2019</v>
      </c>
      <c r="D5956" s="89">
        <v>12</v>
      </c>
      <c r="E5956" s="91">
        <v>627484</v>
      </c>
    </row>
    <row r="5957" spans="1:5" x14ac:dyDescent="0.2">
      <c r="A5957" s="89">
        <v>2009</v>
      </c>
      <c r="B5957" s="89" t="s">
        <v>602</v>
      </c>
      <c r="C5957" s="89">
        <v>2020</v>
      </c>
      <c r="D5957" s="89">
        <v>1</v>
      </c>
      <c r="E5957" s="91">
        <v>593803</v>
      </c>
    </row>
    <row r="5958" spans="1:5" x14ac:dyDescent="0.2">
      <c r="A5958" s="89">
        <v>2009</v>
      </c>
      <c r="B5958" s="89" t="s">
        <v>602</v>
      </c>
      <c r="C5958" s="89">
        <v>2020</v>
      </c>
      <c r="D5958" s="89">
        <v>2</v>
      </c>
      <c r="E5958" s="91">
        <v>492555</v>
      </c>
    </row>
    <row r="5959" spans="1:5" x14ac:dyDescent="0.2">
      <c r="A5959" s="89">
        <v>2009</v>
      </c>
      <c r="B5959" s="89" t="s">
        <v>602</v>
      </c>
      <c r="C5959" s="89">
        <v>2020</v>
      </c>
      <c r="D5959" s="89">
        <v>3</v>
      </c>
      <c r="E5959" s="91">
        <v>484092</v>
      </c>
    </row>
    <row r="5960" spans="1:5" x14ac:dyDescent="0.2">
      <c r="A5960" s="89">
        <v>2009</v>
      </c>
      <c r="B5960" s="89" t="s">
        <v>602</v>
      </c>
      <c r="C5960" s="89">
        <v>2020</v>
      </c>
      <c r="D5960" s="89">
        <v>4</v>
      </c>
      <c r="E5960" s="91">
        <v>871267</v>
      </c>
    </row>
    <row r="5961" spans="1:5" x14ac:dyDescent="0.2">
      <c r="A5961" s="89">
        <v>2009</v>
      </c>
      <c r="B5961" s="89" t="s">
        <v>602</v>
      </c>
      <c r="C5961" s="89">
        <v>2020</v>
      </c>
      <c r="D5961" s="89">
        <v>5</v>
      </c>
      <c r="E5961" s="91">
        <v>844997</v>
      </c>
    </row>
    <row r="5962" spans="1:5" x14ac:dyDescent="0.2">
      <c r="A5962" s="89">
        <v>2009</v>
      </c>
      <c r="B5962" s="89" t="s">
        <v>602</v>
      </c>
      <c r="C5962" s="89">
        <v>2020</v>
      </c>
      <c r="D5962" s="89">
        <v>6</v>
      </c>
      <c r="E5962" s="91">
        <v>60653</v>
      </c>
    </row>
    <row r="5963" spans="1:5" x14ac:dyDescent="0.2">
      <c r="A5963" s="89">
        <v>2010</v>
      </c>
      <c r="B5963" s="89" t="s">
        <v>84</v>
      </c>
      <c r="C5963" s="89">
        <v>2019</v>
      </c>
      <c r="D5963" s="89">
        <v>3</v>
      </c>
      <c r="E5963" s="91">
        <v>946315</v>
      </c>
    </row>
    <row r="5964" spans="1:5" x14ac:dyDescent="0.2">
      <c r="A5964" s="89">
        <v>2010</v>
      </c>
      <c r="B5964" s="89" t="s">
        <v>84</v>
      </c>
      <c r="C5964" s="89">
        <v>2019</v>
      </c>
      <c r="D5964" s="89">
        <v>4</v>
      </c>
      <c r="E5964" s="91">
        <v>1019245</v>
      </c>
    </row>
    <row r="5965" spans="1:5" x14ac:dyDescent="0.2">
      <c r="A5965" s="89">
        <v>2010</v>
      </c>
      <c r="B5965" s="89" t="s">
        <v>84</v>
      </c>
      <c r="C5965" s="89">
        <v>2019</v>
      </c>
      <c r="D5965" s="89">
        <v>5</v>
      </c>
      <c r="E5965" s="91">
        <v>1113203</v>
      </c>
    </row>
    <row r="5966" spans="1:5" x14ac:dyDescent="0.2">
      <c r="A5966" s="89">
        <v>2010</v>
      </c>
      <c r="B5966" s="89" t="s">
        <v>84</v>
      </c>
      <c r="C5966" s="89">
        <v>2019</v>
      </c>
      <c r="D5966" s="89">
        <v>6</v>
      </c>
      <c r="E5966" s="91">
        <v>1529864</v>
      </c>
    </row>
    <row r="5967" spans="1:5" x14ac:dyDescent="0.2">
      <c r="A5967" s="89">
        <v>2010</v>
      </c>
      <c r="B5967" s="89" t="s">
        <v>84</v>
      </c>
      <c r="C5967" s="89">
        <v>2019</v>
      </c>
      <c r="D5967" s="89">
        <v>7</v>
      </c>
      <c r="E5967" s="91">
        <v>1232242</v>
      </c>
    </row>
    <row r="5968" spans="1:5" x14ac:dyDescent="0.2">
      <c r="A5968" s="89">
        <v>2010</v>
      </c>
      <c r="B5968" s="89" t="s">
        <v>84</v>
      </c>
      <c r="C5968" s="89">
        <v>2019</v>
      </c>
      <c r="D5968" s="89">
        <v>8</v>
      </c>
      <c r="E5968" s="91">
        <v>1128730</v>
      </c>
    </row>
    <row r="5969" spans="1:5" x14ac:dyDescent="0.2">
      <c r="A5969" s="89">
        <v>2010</v>
      </c>
      <c r="B5969" s="89" t="s">
        <v>84</v>
      </c>
      <c r="C5969" s="89">
        <v>2019</v>
      </c>
      <c r="D5969" s="89">
        <v>9</v>
      </c>
      <c r="E5969" s="91">
        <v>1201020</v>
      </c>
    </row>
    <row r="5970" spans="1:5" x14ac:dyDescent="0.2">
      <c r="A5970" s="89">
        <v>2010</v>
      </c>
      <c r="B5970" s="89" t="s">
        <v>84</v>
      </c>
      <c r="C5970" s="89">
        <v>2019</v>
      </c>
      <c r="D5970" s="89">
        <v>10</v>
      </c>
      <c r="E5970" s="91">
        <v>1385754</v>
      </c>
    </row>
    <row r="5971" spans="1:5" x14ac:dyDescent="0.2">
      <c r="A5971" s="89">
        <v>2010</v>
      </c>
      <c r="B5971" s="89" t="s">
        <v>84</v>
      </c>
      <c r="C5971" s="89">
        <v>2019</v>
      </c>
      <c r="D5971" s="89">
        <v>11</v>
      </c>
      <c r="E5971" s="91">
        <v>1623932</v>
      </c>
    </row>
    <row r="5972" spans="1:5" x14ac:dyDescent="0.2">
      <c r="A5972" s="89">
        <v>2010</v>
      </c>
      <c r="B5972" s="89" t="s">
        <v>84</v>
      </c>
      <c r="C5972" s="89">
        <v>2019</v>
      </c>
      <c r="D5972" s="89">
        <v>12</v>
      </c>
      <c r="E5972" s="91">
        <v>1853173</v>
      </c>
    </row>
    <row r="5973" spans="1:5" x14ac:dyDescent="0.2">
      <c r="A5973" s="89">
        <v>2010</v>
      </c>
      <c r="B5973" s="89" t="s">
        <v>84</v>
      </c>
      <c r="C5973" s="89">
        <v>2020</v>
      </c>
      <c r="D5973" s="89">
        <v>1</v>
      </c>
      <c r="E5973" s="91">
        <v>1538604</v>
      </c>
    </row>
    <row r="5974" spans="1:5" x14ac:dyDescent="0.2">
      <c r="A5974" s="89">
        <v>2010</v>
      </c>
      <c r="B5974" s="89" t="s">
        <v>84</v>
      </c>
      <c r="C5974" s="89">
        <v>2020</v>
      </c>
      <c r="D5974" s="89">
        <v>2</v>
      </c>
      <c r="E5974" s="91">
        <v>1524618</v>
      </c>
    </row>
    <row r="5975" spans="1:5" x14ac:dyDescent="0.2">
      <c r="A5975" s="89">
        <v>2010</v>
      </c>
      <c r="B5975" s="89" t="s">
        <v>84</v>
      </c>
      <c r="C5975" s="89">
        <v>2020</v>
      </c>
      <c r="D5975" s="89">
        <v>3</v>
      </c>
      <c r="E5975" s="91">
        <v>1363293</v>
      </c>
    </row>
    <row r="5976" spans="1:5" x14ac:dyDescent="0.2">
      <c r="A5976" s="89">
        <v>2010</v>
      </c>
      <c r="B5976" s="89" t="s">
        <v>84</v>
      </c>
      <c r="C5976" s="89">
        <v>2020</v>
      </c>
      <c r="D5976" s="89">
        <v>4</v>
      </c>
      <c r="E5976" s="91">
        <v>2373386</v>
      </c>
    </row>
    <row r="5977" spans="1:5" x14ac:dyDescent="0.2">
      <c r="A5977" s="89">
        <v>2010</v>
      </c>
      <c r="B5977" s="89" t="s">
        <v>84</v>
      </c>
      <c r="C5977" s="89">
        <v>2020</v>
      </c>
      <c r="D5977" s="89">
        <v>5</v>
      </c>
      <c r="E5977" s="91">
        <v>2145579</v>
      </c>
    </row>
    <row r="5978" spans="1:5" x14ac:dyDescent="0.2">
      <c r="A5978" s="89">
        <v>2010</v>
      </c>
      <c r="B5978" s="89" t="s">
        <v>84</v>
      </c>
      <c r="C5978" s="89">
        <v>2020</v>
      </c>
      <c r="D5978" s="89">
        <v>6</v>
      </c>
      <c r="E5978" s="91">
        <v>97053</v>
      </c>
    </row>
    <row r="5979" spans="1:5" x14ac:dyDescent="0.2">
      <c r="A5979" s="89">
        <v>2011</v>
      </c>
      <c r="B5979" s="89" t="s">
        <v>457</v>
      </c>
      <c r="C5979" s="89">
        <v>2019</v>
      </c>
      <c r="D5979" s="89">
        <v>3</v>
      </c>
      <c r="E5979" s="91">
        <v>1669440</v>
      </c>
    </row>
    <row r="5980" spans="1:5" x14ac:dyDescent="0.2">
      <c r="A5980" s="89">
        <v>2011</v>
      </c>
      <c r="B5980" s="89" t="s">
        <v>457</v>
      </c>
      <c r="C5980" s="89">
        <v>2019</v>
      </c>
      <c r="D5980" s="89">
        <v>4</v>
      </c>
      <c r="E5980" s="91">
        <v>13565440</v>
      </c>
    </row>
    <row r="5981" spans="1:5" x14ac:dyDescent="0.2">
      <c r="A5981" s="89">
        <v>2011</v>
      </c>
      <c r="B5981" s="89" t="s">
        <v>457</v>
      </c>
      <c r="C5981" s="89">
        <v>2019</v>
      </c>
      <c r="D5981" s="89">
        <v>5</v>
      </c>
      <c r="E5981" s="91">
        <v>6882915</v>
      </c>
    </row>
    <row r="5982" spans="1:5" x14ac:dyDescent="0.2">
      <c r="A5982" s="89">
        <v>2011</v>
      </c>
      <c r="B5982" s="89" t="s">
        <v>457</v>
      </c>
      <c r="C5982" s="89">
        <v>2019</v>
      </c>
      <c r="D5982" s="89">
        <v>6</v>
      </c>
      <c r="E5982" s="91">
        <v>28252170</v>
      </c>
    </row>
    <row r="5983" spans="1:5" x14ac:dyDescent="0.2">
      <c r="A5983" s="89">
        <v>2011</v>
      </c>
      <c r="B5983" s="89" t="s">
        <v>457</v>
      </c>
      <c r="C5983" s="89">
        <v>2019</v>
      </c>
      <c r="D5983" s="89">
        <v>7</v>
      </c>
      <c r="E5983" s="91">
        <v>36173787</v>
      </c>
    </row>
    <row r="5984" spans="1:5" x14ac:dyDescent="0.2">
      <c r="A5984" s="89">
        <v>2011</v>
      </c>
      <c r="B5984" s="89" t="s">
        <v>457</v>
      </c>
      <c r="C5984" s="89">
        <v>2019</v>
      </c>
      <c r="D5984" s="89">
        <v>8</v>
      </c>
      <c r="E5984" s="91">
        <v>24906631</v>
      </c>
    </row>
    <row r="5985" spans="1:5" x14ac:dyDescent="0.2">
      <c r="A5985" s="89">
        <v>2011</v>
      </c>
      <c r="B5985" s="89" t="s">
        <v>457</v>
      </c>
      <c r="C5985" s="89">
        <v>2019</v>
      </c>
      <c r="D5985" s="89">
        <v>9</v>
      </c>
      <c r="E5985" s="91">
        <v>17987558</v>
      </c>
    </row>
    <row r="5986" spans="1:5" x14ac:dyDescent="0.2">
      <c r="A5986" s="89">
        <v>2011</v>
      </c>
      <c r="B5986" s="89" t="s">
        <v>457</v>
      </c>
      <c r="C5986" s="89">
        <v>2019</v>
      </c>
      <c r="D5986" s="89">
        <v>10</v>
      </c>
      <c r="E5986" s="91">
        <v>20690161</v>
      </c>
    </row>
    <row r="5987" spans="1:5" x14ac:dyDescent="0.2">
      <c r="A5987" s="89">
        <v>2011</v>
      </c>
      <c r="B5987" s="89" t="s">
        <v>457</v>
      </c>
      <c r="C5987" s="89">
        <v>2019</v>
      </c>
      <c r="D5987" s="89">
        <v>11</v>
      </c>
      <c r="E5987" s="91">
        <v>6964363</v>
      </c>
    </row>
    <row r="5988" spans="1:5" x14ac:dyDescent="0.2">
      <c r="A5988" s="89">
        <v>2011</v>
      </c>
      <c r="B5988" s="89" t="s">
        <v>457</v>
      </c>
      <c r="C5988" s="89">
        <v>2019</v>
      </c>
      <c r="D5988" s="89">
        <v>12</v>
      </c>
      <c r="E5988" s="91">
        <v>8028600</v>
      </c>
    </row>
    <row r="5989" spans="1:5" x14ac:dyDescent="0.2">
      <c r="A5989" s="89">
        <v>2011</v>
      </c>
      <c r="B5989" s="89" t="s">
        <v>457</v>
      </c>
      <c r="C5989" s="89">
        <v>2020</v>
      </c>
      <c r="D5989" s="89">
        <v>1</v>
      </c>
      <c r="E5989" s="91">
        <v>5757654</v>
      </c>
    </row>
    <row r="5990" spans="1:5" x14ac:dyDescent="0.2">
      <c r="A5990" s="89">
        <v>2011</v>
      </c>
      <c r="B5990" s="89" t="s">
        <v>457</v>
      </c>
      <c r="C5990" s="89">
        <v>2020</v>
      </c>
      <c r="D5990" s="89">
        <v>2</v>
      </c>
      <c r="E5990" s="91">
        <v>5879749</v>
      </c>
    </row>
    <row r="5991" spans="1:5" x14ac:dyDescent="0.2">
      <c r="A5991" s="89">
        <v>2011</v>
      </c>
      <c r="B5991" s="89" t="s">
        <v>457</v>
      </c>
      <c r="C5991" s="89">
        <v>2020</v>
      </c>
      <c r="D5991" s="89">
        <v>3</v>
      </c>
      <c r="E5991" s="91">
        <v>5422011</v>
      </c>
    </row>
    <row r="5992" spans="1:5" x14ac:dyDescent="0.2">
      <c r="A5992" s="89">
        <v>2011</v>
      </c>
      <c r="B5992" s="89" t="s">
        <v>457</v>
      </c>
      <c r="C5992" s="89">
        <v>2020</v>
      </c>
      <c r="D5992" s="89">
        <v>4</v>
      </c>
      <c r="E5992" s="91">
        <v>1981525</v>
      </c>
    </row>
    <row r="5993" spans="1:5" x14ac:dyDescent="0.2">
      <c r="A5993" s="89">
        <v>2011</v>
      </c>
      <c r="B5993" s="89" t="s">
        <v>457</v>
      </c>
      <c r="C5993" s="89">
        <v>2020</v>
      </c>
      <c r="D5993" s="89">
        <v>5</v>
      </c>
      <c r="E5993" s="91">
        <v>5435537</v>
      </c>
    </row>
    <row r="5994" spans="1:5" x14ac:dyDescent="0.2">
      <c r="A5994" s="89">
        <v>2011</v>
      </c>
      <c r="B5994" s="89" t="s">
        <v>457</v>
      </c>
      <c r="C5994" s="89">
        <v>2020</v>
      </c>
      <c r="D5994" s="89">
        <v>6</v>
      </c>
      <c r="E5994" s="91">
        <v>401999</v>
      </c>
    </row>
    <row r="5995" spans="1:5" x14ac:dyDescent="0.2">
      <c r="A5995" s="89">
        <v>2013</v>
      </c>
      <c r="B5995" s="89" t="s">
        <v>465</v>
      </c>
      <c r="C5995" s="89">
        <v>2019</v>
      </c>
      <c r="D5995" s="89">
        <v>3</v>
      </c>
      <c r="E5995" s="91">
        <v>878315</v>
      </c>
    </row>
    <row r="5996" spans="1:5" x14ac:dyDescent="0.2">
      <c r="A5996" s="89">
        <v>2013</v>
      </c>
      <c r="B5996" s="89" t="s">
        <v>465</v>
      </c>
      <c r="C5996" s="89">
        <v>2019</v>
      </c>
      <c r="D5996" s="89">
        <v>4</v>
      </c>
      <c r="E5996" s="91">
        <v>1718613</v>
      </c>
    </row>
    <row r="5997" spans="1:5" x14ac:dyDescent="0.2">
      <c r="A5997" s="89">
        <v>2013</v>
      </c>
      <c r="B5997" s="89" t="s">
        <v>465</v>
      </c>
      <c r="C5997" s="89">
        <v>2019</v>
      </c>
      <c r="D5997" s="89">
        <v>5</v>
      </c>
      <c r="E5997" s="91">
        <v>2338182</v>
      </c>
    </row>
    <row r="5998" spans="1:5" x14ac:dyDescent="0.2">
      <c r="A5998" s="89">
        <v>2013</v>
      </c>
      <c r="B5998" s="89" t="s">
        <v>465</v>
      </c>
      <c r="C5998" s="89">
        <v>2019</v>
      </c>
      <c r="D5998" s="89">
        <v>6</v>
      </c>
      <c r="E5998" s="91">
        <v>2179883</v>
      </c>
    </row>
    <row r="5999" spans="1:5" x14ac:dyDescent="0.2">
      <c r="A5999" s="89">
        <v>2013</v>
      </c>
      <c r="B5999" s="89" t="s">
        <v>465</v>
      </c>
      <c r="C5999" s="89">
        <v>2019</v>
      </c>
      <c r="D5999" s="89">
        <v>7</v>
      </c>
      <c r="E5999" s="91">
        <v>2279129</v>
      </c>
    </row>
    <row r="6000" spans="1:5" x14ac:dyDescent="0.2">
      <c r="A6000" s="89">
        <v>2013</v>
      </c>
      <c r="B6000" s="89" t="s">
        <v>465</v>
      </c>
      <c r="C6000" s="89">
        <v>2019</v>
      </c>
      <c r="D6000" s="89">
        <v>8</v>
      </c>
      <c r="E6000" s="91">
        <v>1687192</v>
      </c>
    </row>
    <row r="6001" spans="1:5" x14ac:dyDescent="0.2">
      <c r="A6001" s="89">
        <v>2013</v>
      </c>
      <c r="B6001" s="89" t="s">
        <v>465</v>
      </c>
      <c r="C6001" s="89">
        <v>2019</v>
      </c>
      <c r="D6001" s="89">
        <v>9</v>
      </c>
      <c r="E6001" s="91">
        <v>1262440</v>
      </c>
    </row>
    <row r="6002" spans="1:5" x14ac:dyDescent="0.2">
      <c r="A6002" s="89">
        <v>2013</v>
      </c>
      <c r="B6002" s="89" t="s">
        <v>465</v>
      </c>
      <c r="C6002" s="89">
        <v>2019</v>
      </c>
      <c r="D6002" s="89">
        <v>10</v>
      </c>
      <c r="E6002" s="91">
        <v>1266953</v>
      </c>
    </row>
    <row r="6003" spans="1:5" x14ac:dyDescent="0.2">
      <c r="A6003" s="89">
        <v>2013</v>
      </c>
      <c r="B6003" s="89" t="s">
        <v>465</v>
      </c>
      <c r="C6003" s="89">
        <v>2019</v>
      </c>
      <c r="D6003" s="89">
        <v>11</v>
      </c>
      <c r="E6003" s="91">
        <v>424771</v>
      </c>
    </row>
    <row r="6004" spans="1:5" x14ac:dyDescent="0.2">
      <c r="A6004" s="89">
        <v>2013</v>
      </c>
      <c r="B6004" s="89" t="s">
        <v>465</v>
      </c>
      <c r="C6004" s="89">
        <v>2019</v>
      </c>
      <c r="D6004" s="89">
        <v>12</v>
      </c>
      <c r="E6004" s="91">
        <v>733</v>
      </c>
    </row>
    <row r="6005" spans="1:5" x14ac:dyDescent="0.2">
      <c r="A6005" s="89">
        <v>2013</v>
      </c>
      <c r="B6005" s="89" t="s">
        <v>465</v>
      </c>
      <c r="C6005" s="89">
        <v>2020</v>
      </c>
      <c r="D6005" s="89">
        <v>1</v>
      </c>
      <c r="E6005" s="91">
        <v>273</v>
      </c>
    </row>
    <row r="6006" spans="1:5" x14ac:dyDescent="0.2">
      <c r="A6006" s="89">
        <v>2013</v>
      </c>
      <c r="B6006" s="89" t="s">
        <v>465</v>
      </c>
      <c r="C6006" s="89">
        <v>2020</v>
      </c>
      <c r="D6006" s="89">
        <v>2</v>
      </c>
      <c r="E6006" s="91">
        <v>134</v>
      </c>
    </row>
    <row r="6007" spans="1:5" x14ac:dyDescent="0.2">
      <c r="A6007" s="89">
        <v>2013</v>
      </c>
      <c r="B6007" s="89" t="s">
        <v>465</v>
      </c>
      <c r="C6007" s="89">
        <v>2020</v>
      </c>
      <c r="D6007" s="89">
        <v>3</v>
      </c>
      <c r="E6007" s="91">
        <v>97</v>
      </c>
    </row>
    <row r="6008" spans="1:5" x14ac:dyDescent="0.2">
      <c r="A6008" s="89">
        <v>2013</v>
      </c>
      <c r="B6008" s="89" t="s">
        <v>465</v>
      </c>
      <c r="C6008" s="89">
        <v>2020</v>
      </c>
      <c r="D6008" s="89">
        <v>4</v>
      </c>
      <c r="E6008" s="91">
        <v>68</v>
      </c>
    </row>
    <row r="6009" spans="1:5" x14ac:dyDescent="0.2">
      <c r="A6009" s="89">
        <v>2013</v>
      </c>
      <c r="B6009" s="89" t="s">
        <v>465</v>
      </c>
      <c r="C6009" s="89">
        <v>2020</v>
      </c>
      <c r="D6009" s="89">
        <v>5</v>
      </c>
      <c r="E6009" s="91">
        <v>20</v>
      </c>
    </row>
    <row r="6010" spans="1:5" x14ac:dyDescent="0.2">
      <c r="A6010" s="89">
        <v>2013</v>
      </c>
      <c r="B6010" s="89" t="s">
        <v>465</v>
      </c>
      <c r="C6010" s="89">
        <v>2020</v>
      </c>
      <c r="D6010" s="89">
        <v>6</v>
      </c>
      <c r="E6010" s="91">
        <v>1</v>
      </c>
    </row>
    <row r="6011" spans="1:5" x14ac:dyDescent="0.2">
      <c r="A6011" s="89">
        <v>2015</v>
      </c>
      <c r="B6011" s="89" t="s">
        <v>85</v>
      </c>
      <c r="C6011" s="89">
        <v>2019</v>
      </c>
      <c r="D6011" s="89">
        <v>3</v>
      </c>
      <c r="E6011" s="91">
        <v>459272</v>
      </c>
    </row>
    <row r="6012" spans="1:5" x14ac:dyDescent="0.2">
      <c r="A6012" s="89">
        <v>2015</v>
      </c>
      <c r="B6012" s="89" t="s">
        <v>85</v>
      </c>
      <c r="C6012" s="89">
        <v>2019</v>
      </c>
      <c r="D6012" s="89">
        <v>4</v>
      </c>
      <c r="E6012" s="91">
        <v>479063</v>
      </c>
    </row>
    <row r="6013" spans="1:5" x14ac:dyDescent="0.2">
      <c r="A6013" s="89">
        <v>2015</v>
      </c>
      <c r="B6013" s="89" t="s">
        <v>85</v>
      </c>
      <c r="C6013" s="89">
        <v>2019</v>
      </c>
      <c r="D6013" s="89">
        <v>5</v>
      </c>
      <c r="E6013" s="91">
        <v>501288</v>
      </c>
    </row>
    <row r="6014" spans="1:5" x14ac:dyDescent="0.2">
      <c r="A6014" s="89">
        <v>2015</v>
      </c>
      <c r="B6014" s="89" t="s">
        <v>85</v>
      </c>
      <c r="C6014" s="89">
        <v>2019</v>
      </c>
      <c r="D6014" s="89">
        <v>6</v>
      </c>
      <c r="E6014" s="91">
        <v>492328</v>
      </c>
    </row>
    <row r="6015" spans="1:5" x14ac:dyDescent="0.2">
      <c r="A6015" s="89">
        <v>2015</v>
      </c>
      <c r="B6015" s="89" t="s">
        <v>85</v>
      </c>
      <c r="C6015" s="89">
        <v>2019</v>
      </c>
      <c r="D6015" s="89">
        <v>7</v>
      </c>
      <c r="E6015" s="91">
        <v>647082</v>
      </c>
    </row>
    <row r="6016" spans="1:5" x14ac:dyDescent="0.2">
      <c r="A6016" s="89">
        <v>2015</v>
      </c>
      <c r="B6016" s="89" t="s">
        <v>85</v>
      </c>
      <c r="C6016" s="89">
        <v>2019</v>
      </c>
      <c r="D6016" s="89">
        <v>8</v>
      </c>
      <c r="E6016" s="91">
        <v>590760</v>
      </c>
    </row>
    <row r="6017" spans="1:5" x14ac:dyDescent="0.2">
      <c r="A6017" s="89">
        <v>2015</v>
      </c>
      <c r="B6017" s="89" t="s">
        <v>85</v>
      </c>
      <c r="C6017" s="89">
        <v>2019</v>
      </c>
      <c r="D6017" s="89">
        <v>9</v>
      </c>
      <c r="E6017" s="91">
        <v>500818</v>
      </c>
    </row>
    <row r="6018" spans="1:5" x14ac:dyDescent="0.2">
      <c r="A6018" s="89">
        <v>2015</v>
      </c>
      <c r="B6018" s="89" t="s">
        <v>85</v>
      </c>
      <c r="C6018" s="89">
        <v>2019</v>
      </c>
      <c r="D6018" s="89">
        <v>10</v>
      </c>
      <c r="E6018" s="91">
        <v>509649</v>
      </c>
    </row>
    <row r="6019" spans="1:5" x14ac:dyDescent="0.2">
      <c r="A6019" s="89">
        <v>2015</v>
      </c>
      <c r="B6019" s="89" t="s">
        <v>85</v>
      </c>
      <c r="C6019" s="89">
        <v>2019</v>
      </c>
      <c r="D6019" s="89">
        <v>11</v>
      </c>
      <c r="E6019" s="91">
        <v>427774</v>
      </c>
    </row>
    <row r="6020" spans="1:5" x14ac:dyDescent="0.2">
      <c r="A6020" s="89">
        <v>2015</v>
      </c>
      <c r="B6020" s="89" t="s">
        <v>85</v>
      </c>
      <c r="C6020" s="89">
        <v>2019</v>
      </c>
      <c r="D6020" s="89">
        <v>12</v>
      </c>
      <c r="E6020" s="91">
        <v>382136</v>
      </c>
    </row>
    <row r="6021" spans="1:5" x14ac:dyDescent="0.2">
      <c r="A6021" s="89">
        <v>2015</v>
      </c>
      <c r="B6021" s="89" t="s">
        <v>85</v>
      </c>
      <c r="C6021" s="89">
        <v>2020</v>
      </c>
      <c r="D6021" s="89">
        <v>1</v>
      </c>
      <c r="E6021" s="91">
        <v>562468</v>
      </c>
    </row>
    <row r="6022" spans="1:5" x14ac:dyDescent="0.2">
      <c r="A6022" s="89">
        <v>2015</v>
      </c>
      <c r="B6022" s="89" t="s">
        <v>85</v>
      </c>
      <c r="C6022" s="89">
        <v>2020</v>
      </c>
      <c r="D6022" s="89">
        <v>2</v>
      </c>
      <c r="E6022" s="91">
        <v>627347</v>
      </c>
    </row>
    <row r="6023" spans="1:5" x14ac:dyDescent="0.2">
      <c r="A6023" s="89">
        <v>2015</v>
      </c>
      <c r="B6023" s="89" t="s">
        <v>85</v>
      </c>
      <c r="C6023" s="89">
        <v>2020</v>
      </c>
      <c r="D6023" s="89">
        <v>3</v>
      </c>
      <c r="E6023" s="91">
        <v>575445</v>
      </c>
    </row>
    <row r="6024" spans="1:5" x14ac:dyDescent="0.2">
      <c r="A6024" s="89">
        <v>2015</v>
      </c>
      <c r="B6024" s="89" t="s">
        <v>85</v>
      </c>
      <c r="C6024" s="89">
        <v>2020</v>
      </c>
      <c r="D6024" s="89">
        <v>4</v>
      </c>
      <c r="E6024" s="91">
        <v>610616</v>
      </c>
    </row>
    <row r="6025" spans="1:5" x14ac:dyDescent="0.2">
      <c r="A6025" s="89">
        <v>2015</v>
      </c>
      <c r="B6025" s="89" t="s">
        <v>85</v>
      </c>
      <c r="C6025" s="89">
        <v>2020</v>
      </c>
      <c r="D6025" s="89">
        <v>5</v>
      </c>
      <c r="E6025" s="91">
        <v>560936</v>
      </c>
    </row>
    <row r="6026" spans="1:5" x14ac:dyDescent="0.2">
      <c r="A6026" s="89">
        <v>2015</v>
      </c>
      <c r="B6026" s="89" t="s">
        <v>85</v>
      </c>
      <c r="C6026" s="89">
        <v>2020</v>
      </c>
      <c r="D6026" s="89">
        <v>6</v>
      </c>
      <c r="E6026" s="91">
        <v>35614</v>
      </c>
    </row>
    <row r="6027" spans="1:5" x14ac:dyDescent="0.2">
      <c r="A6027" s="89">
        <v>2016</v>
      </c>
      <c r="B6027" s="89" t="s">
        <v>620</v>
      </c>
      <c r="C6027" s="89">
        <v>2019</v>
      </c>
      <c r="D6027" s="89">
        <v>3</v>
      </c>
      <c r="E6027" s="91">
        <v>2297394</v>
      </c>
    </row>
    <row r="6028" spans="1:5" x14ac:dyDescent="0.2">
      <c r="A6028" s="89">
        <v>2016</v>
      </c>
      <c r="B6028" s="89" t="s">
        <v>620</v>
      </c>
      <c r="C6028" s="89">
        <v>2019</v>
      </c>
      <c r="D6028" s="89">
        <v>4</v>
      </c>
      <c r="E6028" s="91">
        <v>2239296</v>
      </c>
    </row>
    <row r="6029" spans="1:5" x14ac:dyDescent="0.2">
      <c r="A6029" s="89">
        <v>2016</v>
      </c>
      <c r="B6029" s="89" t="s">
        <v>620</v>
      </c>
      <c r="C6029" s="89">
        <v>2019</v>
      </c>
      <c r="D6029" s="89">
        <v>5</v>
      </c>
      <c r="E6029" s="91">
        <v>1400755</v>
      </c>
    </row>
    <row r="6030" spans="1:5" x14ac:dyDescent="0.2">
      <c r="A6030" s="89">
        <v>2016</v>
      </c>
      <c r="B6030" s="89" t="s">
        <v>620</v>
      </c>
      <c r="C6030" s="89">
        <v>2019</v>
      </c>
      <c r="D6030" s="89">
        <v>6</v>
      </c>
      <c r="E6030" s="91">
        <v>1386673</v>
      </c>
    </row>
    <row r="6031" spans="1:5" x14ac:dyDescent="0.2">
      <c r="A6031" s="89">
        <v>2016</v>
      </c>
      <c r="B6031" s="89" t="s">
        <v>620</v>
      </c>
      <c r="C6031" s="89">
        <v>2019</v>
      </c>
      <c r="D6031" s="89">
        <v>7</v>
      </c>
      <c r="E6031" s="91">
        <v>2241370</v>
      </c>
    </row>
    <row r="6032" spans="1:5" x14ac:dyDescent="0.2">
      <c r="A6032" s="89">
        <v>2016</v>
      </c>
      <c r="B6032" s="89" t="s">
        <v>620</v>
      </c>
      <c r="C6032" s="89">
        <v>2019</v>
      </c>
      <c r="D6032" s="89">
        <v>8</v>
      </c>
      <c r="E6032" s="91">
        <v>2669089</v>
      </c>
    </row>
    <row r="6033" spans="1:5" x14ac:dyDescent="0.2">
      <c r="A6033" s="89">
        <v>2016</v>
      </c>
      <c r="B6033" s="89" t="s">
        <v>620</v>
      </c>
      <c r="C6033" s="89">
        <v>2019</v>
      </c>
      <c r="D6033" s="89">
        <v>9</v>
      </c>
      <c r="E6033" s="91">
        <v>3196740</v>
      </c>
    </row>
    <row r="6034" spans="1:5" x14ac:dyDescent="0.2">
      <c r="A6034" s="89">
        <v>2016</v>
      </c>
      <c r="B6034" s="89" t="s">
        <v>620</v>
      </c>
      <c r="C6034" s="89">
        <v>2019</v>
      </c>
      <c r="D6034" s="89">
        <v>10</v>
      </c>
      <c r="E6034" s="91">
        <v>3267150</v>
      </c>
    </row>
    <row r="6035" spans="1:5" x14ac:dyDescent="0.2">
      <c r="A6035" s="89">
        <v>2016</v>
      </c>
      <c r="B6035" s="89" t="s">
        <v>620</v>
      </c>
      <c r="C6035" s="89">
        <v>2019</v>
      </c>
      <c r="D6035" s="89">
        <v>11</v>
      </c>
      <c r="E6035" s="91">
        <v>2746162</v>
      </c>
    </row>
    <row r="6036" spans="1:5" x14ac:dyDescent="0.2">
      <c r="A6036" s="89">
        <v>2016</v>
      </c>
      <c r="B6036" s="89" t="s">
        <v>620</v>
      </c>
      <c r="C6036" s="89">
        <v>2019</v>
      </c>
      <c r="D6036" s="89">
        <v>12</v>
      </c>
      <c r="E6036" s="91">
        <v>1607626</v>
      </c>
    </row>
    <row r="6037" spans="1:5" x14ac:dyDescent="0.2">
      <c r="A6037" s="89">
        <v>2016</v>
      </c>
      <c r="B6037" s="89" t="s">
        <v>620</v>
      </c>
      <c r="C6037" s="89">
        <v>2020</v>
      </c>
      <c r="D6037" s="89">
        <v>1</v>
      </c>
      <c r="E6037" s="91">
        <v>1455625</v>
      </c>
    </row>
    <row r="6038" spans="1:5" x14ac:dyDescent="0.2">
      <c r="A6038" s="89">
        <v>2016</v>
      </c>
      <c r="B6038" s="89" t="s">
        <v>620</v>
      </c>
      <c r="C6038" s="89">
        <v>2020</v>
      </c>
      <c r="D6038" s="89">
        <v>2</v>
      </c>
      <c r="E6038" s="91">
        <v>471088</v>
      </c>
    </row>
    <row r="6039" spans="1:5" x14ac:dyDescent="0.2">
      <c r="A6039" s="89">
        <v>2016</v>
      </c>
      <c r="B6039" s="89" t="s">
        <v>620</v>
      </c>
      <c r="C6039" s="89">
        <v>2020</v>
      </c>
      <c r="D6039" s="89">
        <v>3</v>
      </c>
      <c r="E6039" s="91">
        <v>253789</v>
      </c>
    </row>
    <row r="6040" spans="1:5" x14ac:dyDescent="0.2">
      <c r="A6040" s="89">
        <v>2016</v>
      </c>
      <c r="B6040" s="89" t="s">
        <v>620</v>
      </c>
      <c r="C6040" s="89">
        <v>2020</v>
      </c>
      <c r="D6040" s="89">
        <v>4</v>
      </c>
      <c r="E6040" s="91">
        <v>261204</v>
      </c>
    </row>
    <row r="6041" spans="1:5" x14ac:dyDescent="0.2">
      <c r="A6041" s="89">
        <v>2016</v>
      </c>
      <c r="B6041" s="89" t="s">
        <v>620</v>
      </c>
      <c r="C6041" s="89">
        <v>2020</v>
      </c>
      <c r="D6041" s="89">
        <v>5</v>
      </c>
      <c r="E6041" s="91">
        <v>347341</v>
      </c>
    </row>
    <row r="6042" spans="1:5" x14ac:dyDescent="0.2">
      <c r="A6042" s="89">
        <v>2016</v>
      </c>
      <c r="B6042" s="89" t="s">
        <v>620</v>
      </c>
      <c r="C6042" s="89">
        <v>2020</v>
      </c>
      <c r="D6042" s="89">
        <v>6</v>
      </c>
      <c r="E6042" s="91">
        <v>25517</v>
      </c>
    </row>
    <row r="6043" spans="1:5" x14ac:dyDescent="0.2">
      <c r="A6043" s="89">
        <v>2017</v>
      </c>
      <c r="B6043" s="89" t="s">
        <v>144</v>
      </c>
      <c r="C6043" s="89">
        <v>2019</v>
      </c>
      <c r="D6043" s="89">
        <v>3</v>
      </c>
      <c r="E6043" s="91">
        <v>1208869</v>
      </c>
    </row>
    <row r="6044" spans="1:5" x14ac:dyDescent="0.2">
      <c r="A6044" s="89">
        <v>2017</v>
      </c>
      <c r="B6044" s="89" t="s">
        <v>144</v>
      </c>
      <c r="C6044" s="89">
        <v>2019</v>
      </c>
      <c r="D6044" s="89">
        <v>4</v>
      </c>
      <c r="E6044" s="91">
        <v>722878</v>
      </c>
    </row>
    <row r="6045" spans="1:5" x14ac:dyDescent="0.2">
      <c r="A6045" s="89">
        <v>2017</v>
      </c>
      <c r="B6045" s="89" t="s">
        <v>144</v>
      </c>
      <c r="C6045" s="89">
        <v>2019</v>
      </c>
      <c r="D6045" s="89">
        <v>5</v>
      </c>
      <c r="E6045" s="91">
        <v>454906</v>
      </c>
    </row>
    <row r="6046" spans="1:5" x14ac:dyDescent="0.2">
      <c r="A6046" s="89">
        <v>2017</v>
      </c>
      <c r="B6046" s="89" t="s">
        <v>144</v>
      </c>
      <c r="C6046" s="89">
        <v>2019</v>
      </c>
      <c r="D6046" s="89">
        <v>6</v>
      </c>
      <c r="E6046" s="91">
        <v>394069</v>
      </c>
    </row>
    <row r="6047" spans="1:5" x14ac:dyDescent="0.2">
      <c r="A6047" s="89">
        <v>2017</v>
      </c>
      <c r="B6047" s="89" t="s">
        <v>144</v>
      </c>
      <c r="C6047" s="89">
        <v>2019</v>
      </c>
      <c r="D6047" s="89">
        <v>7</v>
      </c>
      <c r="E6047" s="91">
        <v>598524</v>
      </c>
    </row>
    <row r="6048" spans="1:5" x14ac:dyDescent="0.2">
      <c r="A6048" s="89">
        <v>2017</v>
      </c>
      <c r="B6048" s="89" t="s">
        <v>144</v>
      </c>
      <c r="C6048" s="89">
        <v>2019</v>
      </c>
      <c r="D6048" s="89">
        <v>8</v>
      </c>
      <c r="E6048" s="91">
        <v>812791</v>
      </c>
    </row>
    <row r="6049" spans="1:5" x14ac:dyDescent="0.2">
      <c r="A6049" s="89">
        <v>2017</v>
      </c>
      <c r="B6049" s="89" t="s">
        <v>144</v>
      </c>
      <c r="C6049" s="89">
        <v>2019</v>
      </c>
      <c r="D6049" s="89">
        <v>9</v>
      </c>
      <c r="E6049" s="91">
        <v>850335</v>
      </c>
    </row>
    <row r="6050" spans="1:5" x14ac:dyDescent="0.2">
      <c r="A6050" s="89">
        <v>2017</v>
      </c>
      <c r="B6050" s="89" t="s">
        <v>144</v>
      </c>
      <c r="C6050" s="89">
        <v>2019</v>
      </c>
      <c r="D6050" s="89">
        <v>10</v>
      </c>
      <c r="E6050" s="91">
        <v>621144</v>
      </c>
    </row>
    <row r="6051" spans="1:5" x14ac:dyDescent="0.2">
      <c r="A6051" s="89">
        <v>2017</v>
      </c>
      <c r="B6051" s="89" t="s">
        <v>144</v>
      </c>
      <c r="C6051" s="89">
        <v>2019</v>
      </c>
      <c r="D6051" s="89">
        <v>11</v>
      </c>
      <c r="E6051" s="91">
        <v>436132</v>
      </c>
    </row>
    <row r="6052" spans="1:5" x14ac:dyDescent="0.2">
      <c r="A6052" s="89">
        <v>2017</v>
      </c>
      <c r="B6052" s="89" t="s">
        <v>144</v>
      </c>
      <c r="C6052" s="89">
        <v>2019</v>
      </c>
      <c r="D6052" s="89">
        <v>12</v>
      </c>
      <c r="E6052" s="91">
        <v>304363</v>
      </c>
    </row>
    <row r="6053" spans="1:5" x14ac:dyDescent="0.2">
      <c r="A6053" s="89">
        <v>2017</v>
      </c>
      <c r="B6053" s="89" t="s">
        <v>144</v>
      </c>
      <c r="C6053" s="89">
        <v>2020</v>
      </c>
      <c r="D6053" s="89">
        <v>1</v>
      </c>
      <c r="E6053" s="91">
        <v>1087917</v>
      </c>
    </row>
    <row r="6054" spans="1:5" x14ac:dyDescent="0.2">
      <c r="A6054" s="89">
        <v>2017</v>
      </c>
      <c r="B6054" s="89" t="s">
        <v>144</v>
      </c>
      <c r="C6054" s="89">
        <v>2020</v>
      </c>
      <c r="D6054" s="89">
        <v>2</v>
      </c>
      <c r="E6054" s="91">
        <v>814452</v>
      </c>
    </row>
    <row r="6055" spans="1:5" x14ac:dyDescent="0.2">
      <c r="A6055" s="89">
        <v>2017</v>
      </c>
      <c r="B6055" s="89" t="s">
        <v>144</v>
      </c>
      <c r="C6055" s="89">
        <v>2020</v>
      </c>
      <c r="D6055" s="89">
        <v>3</v>
      </c>
      <c r="E6055" s="91">
        <v>1112132</v>
      </c>
    </row>
    <row r="6056" spans="1:5" x14ac:dyDescent="0.2">
      <c r="A6056" s="89">
        <v>2017</v>
      </c>
      <c r="B6056" s="89" t="s">
        <v>144</v>
      </c>
      <c r="C6056" s="89">
        <v>2020</v>
      </c>
      <c r="D6056" s="89">
        <v>4</v>
      </c>
      <c r="E6056" s="91">
        <v>1622382</v>
      </c>
    </row>
    <row r="6057" spans="1:5" x14ac:dyDescent="0.2">
      <c r="A6057" s="89">
        <v>2017</v>
      </c>
      <c r="B6057" s="89" t="s">
        <v>144</v>
      </c>
      <c r="C6057" s="89">
        <v>2020</v>
      </c>
      <c r="D6057" s="89">
        <v>5</v>
      </c>
      <c r="E6057" s="91">
        <v>1111447</v>
      </c>
    </row>
    <row r="6058" spans="1:5" x14ac:dyDescent="0.2">
      <c r="A6058" s="89">
        <v>2017</v>
      </c>
      <c r="B6058" s="89" t="s">
        <v>144</v>
      </c>
      <c r="C6058" s="89">
        <v>2020</v>
      </c>
      <c r="D6058" s="89">
        <v>6</v>
      </c>
      <c r="E6058" s="91">
        <v>63211</v>
      </c>
    </row>
    <row r="6059" spans="1:5" x14ac:dyDescent="0.2">
      <c r="A6059" s="89">
        <v>2020</v>
      </c>
      <c r="B6059" s="89" t="s">
        <v>35</v>
      </c>
      <c r="C6059" s="89">
        <v>2019</v>
      </c>
      <c r="D6059" s="89">
        <v>3</v>
      </c>
      <c r="E6059" s="91">
        <v>716702</v>
      </c>
    </row>
    <row r="6060" spans="1:5" x14ac:dyDescent="0.2">
      <c r="A6060" s="89">
        <v>2020</v>
      </c>
      <c r="B6060" s="89" t="s">
        <v>35</v>
      </c>
      <c r="C6060" s="89">
        <v>2019</v>
      </c>
      <c r="D6060" s="89">
        <v>4</v>
      </c>
      <c r="E6060" s="91">
        <v>1272697</v>
      </c>
    </row>
    <row r="6061" spans="1:5" x14ac:dyDescent="0.2">
      <c r="A6061" s="89">
        <v>2020</v>
      </c>
      <c r="B6061" s="89" t="s">
        <v>35</v>
      </c>
      <c r="C6061" s="89">
        <v>2019</v>
      </c>
      <c r="D6061" s="89">
        <v>5</v>
      </c>
      <c r="E6061" s="91">
        <v>1722059</v>
      </c>
    </row>
    <row r="6062" spans="1:5" x14ac:dyDescent="0.2">
      <c r="A6062" s="89">
        <v>2020</v>
      </c>
      <c r="B6062" s="89" t="s">
        <v>35</v>
      </c>
      <c r="C6062" s="89">
        <v>2019</v>
      </c>
      <c r="D6062" s="89">
        <v>6</v>
      </c>
      <c r="E6062" s="91">
        <v>1574821</v>
      </c>
    </row>
    <row r="6063" spans="1:5" x14ac:dyDescent="0.2">
      <c r="A6063" s="89">
        <v>2020</v>
      </c>
      <c r="B6063" s="89" t="s">
        <v>35</v>
      </c>
      <c r="C6063" s="89">
        <v>2019</v>
      </c>
      <c r="D6063" s="89">
        <v>7</v>
      </c>
      <c r="E6063" s="91">
        <v>1543528</v>
      </c>
    </row>
    <row r="6064" spans="1:5" x14ac:dyDescent="0.2">
      <c r="A6064" s="89">
        <v>2020</v>
      </c>
      <c r="B6064" s="89" t="s">
        <v>35</v>
      </c>
      <c r="C6064" s="89">
        <v>2019</v>
      </c>
      <c r="D6064" s="89">
        <v>8</v>
      </c>
      <c r="E6064" s="91">
        <v>1326258</v>
      </c>
    </row>
    <row r="6065" spans="1:5" x14ac:dyDescent="0.2">
      <c r="A6065" s="89">
        <v>2020</v>
      </c>
      <c r="B6065" s="89" t="s">
        <v>35</v>
      </c>
      <c r="C6065" s="89">
        <v>2019</v>
      </c>
      <c r="D6065" s="89">
        <v>9</v>
      </c>
      <c r="E6065" s="91">
        <v>1261056</v>
      </c>
    </row>
    <row r="6066" spans="1:5" x14ac:dyDescent="0.2">
      <c r="A6066" s="89">
        <v>2020</v>
      </c>
      <c r="B6066" s="89" t="s">
        <v>35</v>
      </c>
      <c r="C6066" s="89">
        <v>2019</v>
      </c>
      <c r="D6066" s="89">
        <v>10</v>
      </c>
      <c r="E6066" s="91">
        <v>1183410</v>
      </c>
    </row>
    <row r="6067" spans="1:5" x14ac:dyDescent="0.2">
      <c r="A6067" s="89">
        <v>2020</v>
      </c>
      <c r="B6067" s="89" t="s">
        <v>35</v>
      </c>
      <c r="C6067" s="89">
        <v>2019</v>
      </c>
      <c r="D6067" s="89">
        <v>11</v>
      </c>
      <c r="E6067" s="91">
        <v>1369898</v>
      </c>
    </row>
    <row r="6068" spans="1:5" x14ac:dyDescent="0.2">
      <c r="A6068" s="89">
        <v>2020</v>
      </c>
      <c r="B6068" s="89" t="s">
        <v>35</v>
      </c>
      <c r="C6068" s="89">
        <v>2019</v>
      </c>
      <c r="D6068" s="89">
        <v>12</v>
      </c>
      <c r="E6068" s="91">
        <v>600954</v>
      </c>
    </row>
    <row r="6069" spans="1:5" x14ac:dyDescent="0.2">
      <c r="A6069" s="89">
        <v>2020</v>
      </c>
      <c r="B6069" s="89" t="s">
        <v>35</v>
      </c>
      <c r="C6069" s="89">
        <v>2020</v>
      </c>
      <c r="D6069" s="89">
        <v>1</v>
      </c>
      <c r="E6069" s="91">
        <v>401995</v>
      </c>
    </row>
    <row r="6070" spans="1:5" x14ac:dyDescent="0.2">
      <c r="A6070" s="89">
        <v>2020</v>
      </c>
      <c r="B6070" s="89" t="s">
        <v>35</v>
      </c>
      <c r="C6070" s="89">
        <v>2020</v>
      </c>
      <c r="D6070" s="89">
        <v>2</v>
      </c>
      <c r="E6070" s="91">
        <v>376836</v>
      </c>
    </row>
    <row r="6071" spans="1:5" x14ac:dyDescent="0.2">
      <c r="A6071" s="89">
        <v>2020</v>
      </c>
      <c r="B6071" s="89" t="s">
        <v>35</v>
      </c>
      <c r="C6071" s="89">
        <v>2020</v>
      </c>
      <c r="D6071" s="89">
        <v>3</v>
      </c>
      <c r="E6071" s="91">
        <v>497836</v>
      </c>
    </row>
    <row r="6072" spans="1:5" x14ac:dyDescent="0.2">
      <c r="A6072" s="89">
        <v>2020</v>
      </c>
      <c r="B6072" s="89" t="s">
        <v>35</v>
      </c>
      <c r="C6072" s="89">
        <v>2020</v>
      </c>
      <c r="D6072" s="89">
        <v>4</v>
      </c>
      <c r="E6072" s="91">
        <v>458445</v>
      </c>
    </row>
    <row r="6073" spans="1:5" x14ac:dyDescent="0.2">
      <c r="A6073" s="89">
        <v>2020</v>
      </c>
      <c r="B6073" s="89" t="s">
        <v>35</v>
      </c>
      <c r="C6073" s="89">
        <v>2020</v>
      </c>
      <c r="D6073" s="89">
        <v>5</v>
      </c>
      <c r="E6073" s="91">
        <v>300169</v>
      </c>
    </row>
    <row r="6074" spans="1:5" x14ac:dyDescent="0.2">
      <c r="A6074" s="89">
        <v>2020</v>
      </c>
      <c r="B6074" s="89" t="s">
        <v>35</v>
      </c>
      <c r="C6074" s="89">
        <v>2020</v>
      </c>
      <c r="D6074" s="89">
        <v>6</v>
      </c>
      <c r="E6074" s="91">
        <v>61</v>
      </c>
    </row>
    <row r="6075" spans="1:5" x14ac:dyDescent="0.2">
      <c r="A6075" s="89">
        <v>2021</v>
      </c>
      <c r="B6075" s="89" t="s">
        <v>456</v>
      </c>
      <c r="C6075" s="89">
        <v>2019</v>
      </c>
      <c r="D6075" s="89">
        <v>3</v>
      </c>
      <c r="E6075" s="91">
        <v>296</v>
      </c>
    </row>
    <row r="6076" spans="1:5" x14ac:dyDescent="0.2">
      <c r="A6076" s="89">
        <v>2021</v>
      </c>
      <c r="B6076" s="89" t="s">
        <v>456</v>
      </c>
      <c r="C6076" s="89">
        <v>2019</v>
      </c>
      <c r="D6076" s="89">
        <v>4</v>
      </c>
      <c r="E6076" s="91">
        <v>741505</v>
      </c>
    </row>
    <row r="6077" spans="1:5" x14ac:dyDescent="0.2">
      <c r="A6077" s="89">
        <v>2021</v>
      </c>
      <c r="B6077" s="89" t="s">
        <v>456</v>
      </c>
      <c r="C6077" s="89">
        <v>2019</v>
      </c>
      <c r="D6077" s="89">
        <v>5</v>
      </c>
      <c r="E6077" s="91">
        <v>1007292</v>
      </c>
    </row>
    <row r="6078" spans="1:5" x14ac:dyDescent="0.2">
      <c r="A6078" s="89">
        <v>2021</v>
      </c>
      <c r="B6078" s="89" t="s">
        <v>456</v>
      </c>
      <c r="C6078" s="89">
        <v>2019</v>
      </c>
      <c r="D6078" s="89">
        <v>6</v>
      </c>
      <c r="E6078" s="91">
        <v>833801</v>
      </c>
    </row>
    <row r="6079" spans="1:5" x14ac:dyDescent="0.2">
      <c r="A6079" s="89">
        <v>2021</v>
      </c>
      <c r="B6079" s="89" t="s">
        <v>456</v>
      </c>
      <c r="C6079" s="89">
        <v>2019</v>
      </c>
      <c r="D6079" s="89">
        <v>7</v>
      </c>
      <c r="E6079" s="91">
        <v>933175</v>
      </c>
    </row>
    <row r="6080" spans="1:5" x14ac:dyDescent="0.2">
      <c r="A6080" s="89">
        <v>2021</v>
      </c>
      <c r="B6080" s="89" t="s">
        <v>456</v>
      </c>
      <c r="C6080" s="89">
        <v>2019</v>
      </c>
      <c r="D6080" s="89">
        <v>8</v>
      </c>
      <c r="E6080" s="91">
        <v>771993</v>
      </c>
    </row>
    <row r="6081" spans="1:5" x14ac:dyDescent="0.2">
      <c r="A6081" s="89">
        <v>2021</v>
      </c>
      <c r="B6081" s="89" t="s">
        <v>456</v>
      </c>
      <c r="C6081" s="89">
        <v>2019</v>
      </c>
      <c r="D6081" s="89">
        <v>9</v>
      </c>
      <c r="E6081" s="91">
        <v>764649</v>
      </c>
    </row>
    <row r="6082" spans="1:5" x14ac:dyDescent="0.2">
      <c r="A6082" s="89">
        <v>2021</v>
      </c>
      <c r="B6082" s="89" t="s">
        <v>456</v>
      </c>
      <c r="C6082" s="89">
        <v>2019</v>
      </c>
      <c r="D6082" s="89">
        <v>10</v>
      </c>
      <c r="E6082" s="91">
        <v>768505</v>
      </c>
    </row>
    <row r="6083" spans="1:5" x14ac:dyDescent="0.2">
      <c r="A6083" s="89">
        <v>2021</v>
      </c>
      <c r="B6083" s="89" t="s">
        <v>456</v>
      </c>
      <c r="C6083" s="89">
        <v>2019</v>
      </c>
      <c r="D6083" s="89">
        <v>11</v>
      </c>
      <c r="E6083" s="91">
        <v>1233160</v>
      </c>
    </row>
    <row r="6084" spans="1:5" x14ac:dyDescent="0.2">
      <c r="A6084" s="89">
        <v>2021</v>
      </c>
      <c r="B6084" s="89" t="s">
        <v>456</v>
      </c>
      <c r="C6084" s="89">
        <v>2019</v>
      </c>
      <c r="D6084" s="89">
        <v>12</v>
      </c>
      <c r="E6084" s="91">
        <v>940689</v>
      </c>
    </row>
    <row r="6085" spans="1:5" x14ac:dyDescent="0.2">
      <c r="A6085" s="89">
        <v>2021</v>
      </c>
      <c r="B6085" s="89" t="s">
        <v>456</v>
      </c>
      <c r="C6085" s="89">
        <v>2020</v>
      </c>
      <c r="D6085" s="89">
        <v>1</v>
      </c>
      <c r="E6085" s="91">
        <v>562617</v>
      </c>
    </row>
    <row r="6086" spans="1:5" x14ac:dyDescent="0.2">
      <c r="A6086" s="89">
        <v>2021</v>
      </c>
      <c r="B6086" s="89" t="s">
        <v>456</v>
      </c>
      <c r="C6086" s="89">
        <v>2020</v>
      </c>
      <c r="D6086" s="89">
        <v>2</v>
      </c>
      <c r="E6086" s="91">
        <v>774895</v>
      </c>
    </row>
    <row r="6087" spans="1:5" x14ac:dyDescent="0.2">
      <c r="A6087" s="89">
        <v>2021</v>
      </c>
      <c r="B6087" s="89" t="s">
        <v>456</v>
      </c>
      <c r="C6087" s="89">
        <v>2020</v>
      </c>
      <c r="D6087" s="89">
        <v>3</v>
      </c>
      <c r="E6087" s="91">
        <v>737691</v>
      </c>
    </row>
    <row r="6088" spans="1:5" x14ac:dyDescent="0.2">
      <c r="A6088" s="89">
        <v>2021</v>
      </c>
      <c r="B6088" s="89" t="s">
        <v>456</v>
      </c>
      <c r="C6088" s="89">
        <v>2020</v>
      </c>
      <c r="D6088" s="89">
        <v>4</v>
      </c>
      <c r="E6088" s="91">
        <v>957148</v>
      </c>
    </row>
    <row r="6089" spans="1:5" x14ac:dyDescent="0.2">
      <c r="A6089" s="89">
        <v>2021</v>
      </c>
      <c r="B6089" s="89" t="s">
        <v>456</v>
      </c>
      <c r="C6089" s="89">
        <v>2020</v>
      </c>
      <c r="D6089" s="89">
        <v>5</v>
      </c>
      <c r="E6089" s="91">
        <v>975582</v>
      </c>
    </row>
    <row r="6090" spans="1:5" x14ac:dyDescent="0.2">
      <c r="A6090" s="89">
        <v>2021</v>
      </c>
      <c r="B6090" s="89" t="s">
        <v>456</v>
      </c>
      <c r="C6090" s="89">
        <v>2020</v>
      </c>
      <c r="D6090" s="89">
        <v>6</v>
      </c>
      <c r="E6090" s="91">
        <v>70002</v>
      </c>
    </row>
    <row r="6091" spans="1:5" x14ac:dyDescent="0.2">
      <c r="A6091" s="89">
        <v>2022</v>
      </c>
      <c r="B6091" s="89" t="s">
        <v>455</v>
      </c>
      <c r="C6091" s="89">
        <v>2019</v>
      </c>
      <c r="D6091" s="89">
        <v>3</v>
      </c>
      <c r="E6091" s="91">
        <v>44902</v>
      </c>
    </row>
    <row r="6092" spans="1:5" x14ac:dyDescent="0.2">
      <c r="A6092" s="89">
        <v>2022</v>
      </c>
      <c r="B6092" s="89" t="s">
        <v>455</v>
      </c>
      <c r="C6092" s="89">
        <v>2019</v>
      </c>
      <c r="D6092" s="89">
        <v>4</v>
      </c>
      <c r="E6092" s="91">
        <v>234068</v>
      </c>
    </row>
    <row r="6093" spans="1:5" x14ac:dyDescent="0.2">
      <c r="A6093" s="89">
        <v>2022</v>
      </c>
      <c r="B6093" s="89" t="s">
        <v>455</v>
      </c>
      <c r="C6093" s="89">
        <v>2019</v>
      </c>
      <c r="D6093" s="89">
        <v>5</v>
      </c>
      <c r="E6093" s="91">
        <v>165417</v>
      </c>
    </row>
    <row r="6094" spans="1:5" x14ac:dyDescent="0.2">
      <c r="A6094" s="89">
        <v>2022</v>
      </c>
      <c r="B6094" s="89" t="s">
        <v>455</v>
      </c>
      <c r="C6094" s="89">
        <v>2019</v>
      </c>
      <c r="D6094" s="89">
        <v>6</v>
      </c>
      <c r="E6094" s="91">
        <v>145395</v>
      </c>
    </row>
    <row r="6095" spans="1:5" x14ac:dyDescent="0.2">
      <c r="A6095" s="89">
        <v>2022</v>
      </c>
      <c r="B6095" s="89" t="s">
        <v>455</v>
      </c>
      <c r="C6095" s="89">
        <v>2019</v>
      </c>
      <c r="D6095" s="89">
        <v>7</v>
      </c>
      <c r="E6095" s="91">
        <v>167764</v>
      </c>
    </row>
    <row r="6096" spans="1:5" x14ac:dyDescent="0.2">
      <c r="A6096" s="89">
        <v>2022</v>
      </c>
      <c r="B6096" s="89" t="s">
        <v>455</v>
      </c>
      <c r="C6096" s="89">
        <v>2019</v>
      </c>
      <c r="D6096" s="89">
        <v>8</v>
      </c>
      <c r="E6096" s="91">
        <v>268927</v>
      </c>
    </row>
    <row r="6097" spans="1:5" x14ac:dyDescent="0.2">
      <c r="A6097" s="89">
        <v>2022</v>
      </c>
      <c r="B6097" s="89" t="s">
        <v>455</v>
      </c>
      <c r="C6097" s="89">
        <v>2019</v>
      </c>
      <c r="D6097" s="89">
        <v>9</v>
      </c>
      <c r="E6097" s="91">
        <v>131712</v>
      </c>
    </row>
    <row r="6098" spans="1:5" x14ac:dyDescent="0.2">
      <c r="A6098" s="89">
        <v>2022</v>
      </c>
      <c r="B6098" s="89" t="s">
        <v>455</v>
      </c>
      <c r="C6098" s="89">
        <v>2019</v>
      </c>
      <c r="D6098" s="89">
        <v>10</v>
      </c>
      <c r="E6098" s="91">
        <v>155610</v>
      </c>
    </row>
    <row r="6099" spans="1:5" x14ac:dyDescent="0.2">
      <c r="A6099" s="89">
        <v>2022</v>
      </c>
      <c r="B6099" s="89" t="s">
        <v>455</v>
      </c>
      <c r="C6099" s="89">
        <v>2019</v>
      </c>
      <c r="D6099" s="89">
        <v>11</v>
      </c>
      <c r="E6099" s="91">
        <v>182778</v>
      </c>
    </row>
    <row r="6100" spans="1:5" x14ac:dyDescent="0.2">
      <c r="A6100" s="89">
        <v>2022</v>
      </c>
      <c r="B6100" s="89" t="s">
        <v>455</v>
      </c>
      <c r="C6100" s="89">
        <v>2019</v>
      </c>
      <c r="D6100" s="89">
        <v>12</v>
      </c>
      <c r="E6100" s="91">
        <v>220005</v>
      </c>
    </row>
    <row r="6101" spans="1:5" x14ac:dyDescent="0.2">
      <c r="A6101" s="89">
        <v>2022</v>
      </c>
      <c r="B6101" s="89" t="s">
        <v>455</v>
      </c>
      <c r="C6101" s="89">
        <v>2020</v>
      </c>
      <c r="D6101" s="89">
        <v>1</v>
      </c>
      <c r="E6101" s="91">
        <v>168178</v>
      </c>
    </row>
    <row r="6102" spans="1:5" x14ac:dyDescent="0.2">
      <c r="A6102" s="89">
        <v>2022</v>
      </c>
      <c r="B6102" s="89" t="s">
        <v>455</v>
      </c>
      <c r="C6102" s="89">
        <v>2020</v>
      </c>
      <c r="D6102" s="89">
        <v>2</v>
      </c>
      <c r="E6102" s="91">
        <v>330643</v>
      </c>
    </row>
    <row r="6103" spans="1:5" x14ac:dyDescent="0.2">
      <c r="A6103" s="89">
        <v>2022</v>
      </c>
      <c r="B6103" s="89" t="s">
        <v>455</v>
      </c>
      <c r="C6103" s="89">
        <v>2020</v>
      </c>
      <c r="D6103" s="89">
        <v>3</v>
      </c>
      <c r="E6103" s="91">
        <v>366038</v>
      </c>
    </row>
    <row r="6104" spans="1:5" x14ac:dyDescent="0.2">
      <c r="A6104" s="89">
        <v>2022</v>
      </c>
      <c r="B6104" s="89" t="s">
        <v>455</v>
      </c>
      <c r="C6104" s="89">
        <v>2020</v>
      </c>
      <c r="D6104" s="89">
        <v>4</v>
      </c>
      <c r="E6104" s="91">
        <v>502871</v>
      </c>
    </row>
    <row r="6105" spans="1:5" x14ac:dyDescent="0.2">
      <c r="A6105" s="89">
        <v>2022</v>
      </c>
      <c r="B6105" s="89" t="s">
        <v>455</v>
      </c>
      <c r="C6105" s="89">
        <v>2020</v>
      </c>
      <c r="D6105" s="89">
        <v>5</v>
      </c>
      <c r="E6105" s="91">
        <v>319560</v>
      </c>
    </row>
    <row r="6106" spans="1:5" x14ac:dyDescent="0.2">
      <c r="A6106" s="89">
        <v>2022</v>
      </c>
      <c r="B6106" s="89" t="s">
        <v>455</v>
      </c>
      <c r="C6106" s="89">
        <v>2020</v>
      </c>
      <c r="D6106" s="89">
        <v>6</v>
      </c>
      <c r="E6106" s="91">
        <v>20394</v>
      </c>
    </row>
    <row r="6107" spans="1:5" x14ac:dyDescent="0.2">
      <c r="A6107" s="89">
        <v>2023</v>
      </c>
      <c r="B6107" s="89" t="s">
        <v>459</v>
      </c>
      <c r="C6107" s="89">
        <v>2019</v>
      </c>
      <c r="D6107" s="89">
        <v>3</v>
      </c>
      <c r="E6107" s="91">
        <v>684915</v>
      </c>
    </row>
    <row r="6108" spans="1:5" x14ac:dyDescent="0.2">
      <c r="A6108" s="89">
        <v>2023</v>
      </c>
      <c r="B6108" s="89" t="s">
        <v>459</v>
      </c>
      <c r="C6108" s="89">
        <v>2019</v>
      </c>
      <c r="D6108" s="89">
        <v>4</v>
      </c>
      <c r="E6108" s="91">
        <v>1252468</v>
      </c>
    </row>
    <row r="6109" spans="1:5" x14ac:dyDescent="0.2">
      <c r="A6109" s="89">
        <v>2023</v>
      </c>
      <c r="B6109" s="89" t="s">
        <v>459</v>
      </c>
      <c r="C6109" s="89">
        <v>2019</v>
      </c>
      <c r="D6109" s="89">
        <v>5</v>
      </c>
      <c r="E6109" s="91">
        <v>1023498</v>
      </c>
    </row>
    <row r="6110" spans="1:5" x14ac:dyDescent="0.2">
      <c r="A6110" s="89">
        <v>2023</v>
      </c>
      <c r="B6110" s="89" t="s">
        <v>459</v>
      </c>
      <c r="C6110" s="89">
        <v>2019</v>
      </c>
      <c r="D6110" s="89">
        <v>6</v>
      </c>
      <c r="E6110" s="91">
        <v>1063661</v>
      </c>
    </row>
    <row r="6111" spans="1:5" x14ac:dyDescent="0.2">
      <c r="A6111" s="89">
        <v>2023</v>
      </c>
      <c r="B6111" s="89" t="s">
        <v>459</v>
      </c>
      <c r="C6111" s="89">
        <v>2019</v>
      </c>
      <c r="D6111" s="89">
        <v>7</v>
      </c>
      <c r="E6111" s="91">
        <v>1081037</v>
      </c>
    </row>
    <row r="6112" spans="1:5" x14ac:dyDescent="0.2">
      <c r="A6112" s="89">
        <v>2023</v>
      </c>
      <c r="B6112" s="89" t="s">
        <v>459</v>
      </c>
      <c r="C6112" s="89">
        <v>2019</v>
      </c>
      <c r="D6112" s="89">
        <v>8</v>
      </c>
      <c r="E6112" s="91">
        <v>1237967</v>
      </c>
    </row>
    <row r="6113" spans="1:5" x14ac:dyDescent="0.2">
      <c r="A6113" s="89">
        <v>2023</v>
      </c>
      <c r="B6113" s="89" t="s">
        <v>459</v>
      </c>
      <c r="C6113" s="89">
        <v>2019</v>
      </c>
      <c r="D6113" s="89">
        <v>9</v>
      </c>
      <c r="E6113" s="91">
        <v>1306045</v>
      </c>
    </row>
    <row r="6114" spans="1:5" x14ac:dyDescent="0.2">
      <c r="A6114" s="89">
        <v>2023</v>
      </c>
      <c r="B6114" s="89" t="s">
        <v>459</v>
      </c>
      <c r="C6114" s="89">
        <v>2019</v>
      </c>
      <c r="D6114" s="89">
        <v>10</v>
      </c>
      <c r="E6114" s="91">
        <v>1560062</v>
      </c>
    </row>
    <row r="6115" spans="1:5" x14ac:dyDescent="0.2">
      <c r="A6115" s="89">
        <v>2023</v>
      </c>
      <c r="B6115" s="89" t="s">
        <v>459</v>
      </c>
      <c r="C6115" s="89">
        <v>2019</v>
      </c>
      <c r="D6115" s="89">
        <v>11</v>
      </c>
      <c r="E6115" s="91">
        <v>1576648</v>
      </c>
    </row>
    <row r="6116" spans="1:5" x14ac:dyDescent="0.2">
      <c r="A6116" s="89">
        <v>2023</v>
      </c>
      <c r="B6116" s="89" t="s">
        <v>459</v>
      </c>
      <c r="C6116" s="89">
        <v>2019</v>
      </c>
      <c r="D6116" s="89">
        <v>12</v>
      </c>
      <c r="E6116" s="91">
        <v>1727669</v>
      </c>
    </row>
    <row r="6117" spans="1:5" x14ac:dyDescent="0.2">
      <c r="A6117" s="89">
        <v>2023</v>
      </c>
      <c r="B6117" s="89" t="s">
        <v>459</v>
      </c>
      <c r="C6117" s="89">
        <v>2020</v>
      </c>
      <c r="D6117" s="89">
        <v>1</v>
      </c>
      <c r="E6117" s="91">
        <v>2203880</v>
      </c>
    </row>
    <row r="6118" spans="1:5" x14ac:dyDescent="0.2">
      <c r="A6118" s="89">
        <v>2023</v>
      </c>
      <c r="B6118" s="89" t="s">
        <v>459</v>
      </c>
      <c r="C6118" s="89">
        <v>2020</v>
      </c>
      <c r="D6118" s="89">
        <v>2</v>
      </c>
      <c r="E6118" s="91">
        <v>1919806</v>
      </c>
    </row>
    <row r="6119" spans="1:5" x14ac:dyDescent="0.2">
      <c r="A6119" s="89">
        <v>2023</v>
      </c>
      <c r="B6119" s="89" t="s">
        <v>459</v>
      </c>
      <c r="C6119" s="89">
        <v>2020</v>
      </c>
      <c r="D6119" s="89">
        <v>3</v>
      </c>
      <c r="E6119" s="91">
        <v>2087375</v>
      </c>
    </row>
    <row r="6120" spans="1:5" x14ac:dyDescent="0.2">
      <c r="A6120" s="89">
        <v>2023</v>
      </c>
      <c r="B6120" s="89" t="s">
        <v>459</v>
      </c>
      <c r="C6120" s="89">
        <v>2020</v>
      </c>
      <c r="D6120" s="89">
        <v>4</v>
      </c>
      <c r="E6120" s="91">
        <v>2318753</v>
      </c>
    </row>
    <row r="6121" spans="1:5" x14ac:dyDescent="0.2">
      <c r="A6121" s="89">
        <v>2023</v>
      </c>
      <c r="B6121" s="89" t="s">
        <v>459</v>
      </c>
      <c r="C6121" s="89">
        <v>2020</v>
      </c>
      <c r="D6121" s="89">
        <v>5</v>
      </c>
      <c r="E6121" s="91">
        <v>2163824</v>
      </c>
    </row>
    <row r="6122" spans="1:5" x14ac:dyDescent="0.2">
      <c r="A6122" s="89">
        <v>2023</v>
      </c>
      <c r="B6122" s="89" t="s">
        <v>459</v>
      </c>
      <c r="C6122" s="89">
        <v>2020</v>
      </c>
      <c r="D6122" s="89">
        <v>6</v>
      </c>
      <c r="E6122" s="91">
        <v>90776</v>
      </c>
    </row>
    <row r="6123" spans="1:5" x14ac:dyDescent="0.2">
      <c r="A6123" s="89">
        <v>2024</v>
      </c>
      <c r="B6123" s="89" t="s">
        <v>464</v>
      </c>
      <c r="C6123" s="89">
        <v>2019</v>
      </c>
      <c r="D6123" s="89">
        <v>3</v>
      </c>
      <c r="E6123" s="91">
        <v>1124</v>
      </c>
    </row>
    <row r="6124" spans="1:5" x14ac:dyDescent="0.2">
      <c r="A6124" s="89">
        <v>2024</v>
      </c>
      <c r="B6124" s="89" t="s">
        <v>464</v>
      </c>
      <c r="C6124" s="89">
        <v>2019</v>
      </c>
      <c r="D6124" s="89">
        <v>4</v>
      </c>
      <c r="E6124" s="91">
        <v>160378</v>
      </c>
    </row>
    <row r="6125" spans="1:5" x14ac:dyDescent="0.2">
      <c r="A6125" s="89">
        <v>2024</v>
      </c>
      <c r="B6125" s="89" t="s">
        <v>464</v>
      </c>
      <c r="C6125" s="89">
        <v>2019</v>
      </c>
      <c r="D6125" s="89">
        <v>5</v>
      </c>
      <c r="E6125" s="91">
        <v>606232</v>
      </c>
    </row>
    <row r="6126" spans="1:5" x14ac:dyDescent="0.2">
      <c r="A6126" s="89">
        <v>2024</v>
      </c>
      <c r="B6126" s="89" t="s">
        <v>464</v>
      </c>
      <c r="C6126" s="89">
        <v>2019</v>
      </c>
      <c r="D6126" s="89">
        <v>6</v>
      </c>
      <c r="E6126" s="91">
        <v>525692</v>
      </c>
    </row>
    <row r="6127" spans="1:5" x14ac:dyDescent="0.2">
      <c r="A6127" s="89">
        <v>2024</v>
      </c>
      <c r="B6127" s="89" t="s">
        <v>464</v>
      </c>
      <c r="C6127" s="89">
        <v>2019</v>
      </c>
      <c r="D6127" s="89">
        <v>7</v>
      </c>
      <c r="E6127" s="91">
        <v>564807</v>
      </c>
    </row>
    <row r="6128" spans="1:5" x14ac:dyDescent="0.2">
      <c r="A6128" s="89">
        <v>2024</v>
      </c>
      <c r="B6128" s="89" t="s">
        <v>464</v>
      </c>
      <c r="C6128" s="89">
        <v>2019</v>
      </c>
      <c r="D6128" s="89">
        <v>8</v>
      </c>
      <c r="E6128" s="91">
        <v>505616</v>
      </c>
    </row>
    <row r="6129" spans="1:5" x14ac:dyDescent="0.2">
      <c r="A6129" s="89">
        <v>2024</v>
      </c>
      <c r="B6129" s="89" t="s">
        <v>464</v>
      </c>
      <c r="C6129" s="89">
        <v>2019</v>
      </c>
      <c r="D6129" s="89">
        <v>9</v>
      </c>
      <c r="E6129" s="91">
        <v>695701</v>
      </c>
    </row>
    <row r="6130" spans="1:5" x14ac:dyDescent="0.2">
      <c r="A6130" s="89">
        <v>2024</v>
      </c>
      <c r="B6130" s="89" t="s">
        <v>464</v>
      </c>
      <c r="C6130" s="89">
        <v>2019</v>
      </c>
      <c r="D6130" s="89">
        <v>10</v>
      </c>
      <c r="E6130" s="91">
        <v>1148760</v>
      </c>
    </row>
    <row r="6131" spans="1:5" x14ac:dyDescent="0.2">
      <c r="A6131" s="89">
        <v>2024</v>
      </c>
      <c r="B6131" s="89" t="s">
        <v>464</v>
      </c>
      <c r="C6131" s="89">
        <v>2019</v>
      </c>
      <c r="D6131" s="89">
        <v>11</v>
      </c>
      <c r="E6131" s="91">
        <v>1222031</v>
      </c>
    </row>
    <row r="6132" spans="1:5" x14ac:dyDescent="0.2">
      <c r="A6132" s="89">
        <v>2024</v>
      </c>
      <c r="B6132" s="89" t="s">
        <v>464</v>
      </c>
      <c r="C6132" s="89">
        <v>2019</v>
      </c>
      <c r="D6132" s="89">
        <v>12</v>
      </c>
      <c r="E6132" s="91">
        <v>790176</v>
      </c>
    </row>
    <row r="6133" spans="1:5" x14ac:dyDescent="0.2">
      <c r="A6133" s="89">
        <v>2024</v>
      </c>
      <c r="B6133" s="89" t="s">
        <v>464</v>
      </c>
      <c r="C6133" s="89">
        <v>2020</v>
      </c>
      <c r="D6133" s="89">
        <v>1</v>
      </c>
      <c r="E6133" s="91">
        <v>857894</v>
      </c>
    </row>
    <row r="6134" spans="1:5" x14ac:dyDescent="0.2">
      <c r="A6134" s="89">
        <v>2024</v>
      </c>
      <c r="B6134" s="89" t="s">
        <v>464</v>
      </c>
      <c r="C6134" s="89">
        <v>2020</v>
      </c>
      <c r="D6134" s="89">
        <v>2</v>
      </c>
      <c r="E6134" s="91">
        <v>769880</v>
      </c>
    </row>
    <row r="6135" spans="1:5" x14ac:dyDescent="0.2">
      <c r="A6135" s="89">
        <v>2024</v>
      </c>
      <c r="B6135" s="89" t="s">
        <v>464</v>
      </c>
      <c r="C6135" s="89">
        <v>2020</v>
      </c>
      <c r="D6135" s="89">
        <v>3</v>
      </c>
      <c r="E6135" s="91">
        <v>630275</v>
      </c>
    </row>
    <row r="6136" spans="1:5" x14ac:dyDescent="0.2">
      <c r="A6136" s="89">
        <v>2024</v>
      </c>
      <c r="B6136" s="89" t="s">
        <v>464</v>
      </c>
      <c r="C6136" s="89">
        <v>2020</v>
      </c>
      <c r="D6136" s="89">
        <v>4</v>
      </c>
      <c r="E6136" s="91">
        <v>705568</v>
      </c>
    </row>
    <row r="6137" spans="1:5" x14ac:dyDescent="0.2">
      <c r="A6137" s="89">
        <v>2024</v>
      </c>
      <c r="B6137" s="89" t="s">
        <v>464</v>
      </c>
      <c r="C6137" s="89">
        <v>2020</v>
      </c>
      <c r="D6137" s="89">
        <v>5</v>
      </c>
      <c r="E6137" s="91">
        <v>723043</v>
      </c>
    </row>
    <row r="6138" spans="1:5" x14ac:dyDescent="0.2">
      <c r="A6138" s="89">
        <v>2024</v>
      </c>
      <c r="B6138" s="89" t="s">
        <v>464</v>
      </c>
      <c r="C6138" s="89">
        <v>2020</v>
      </c>
      <c r="D6138" s="89">
        <v>6</v>
      </c>
      <c r="E6138" s="91">
        <v>39769</v>
      </c>
    </row>
    <row r="6139" spans="1:5" x14ac:dyDescent="0.2">
      <c r="A6139" s="89">
        <v>2025</v>
      </c>
      <c r="B6139" s="89" t="s">
        <v>522</v>
      </c>
      <c r="C6139" s="89">
        <v>2019</v>
      </c>
      <c r="D6139" s="89">
        <v>3</v>
      </c>
      <c r="E6139" s="91">
        <v>5695734</v>
      </c>
    </row>
    <row r="6140" spans="1:5" x14ac:dyDescent="0.2">
      <c r="A6140" s="89">
        <v>2025</v>
      </c>
      <c r="B6140" s="89" t="s">
        <v>522</v>
      </c>
      <c r="C6140" s="89">
        <v>2019</v>
      </c>
      <c r="D6140" s="89">
        <v>4</v>
      </c>
      <c r="E6140" s="91">
        <v>1498318</v>
      </c>
    </row>
    <row r="6141" spans="1:5" x14ac:dyDescent="0.2">
      <c r="A6141" s="89">
        <v>2025</v>
      </c>
      <c r="B6141" s="89" t="s">
        <v>522</v>
      </c>
      <c r="C6141" s="89">
        <v>2019</v>
      </c>
      <c r="D6141" s="89">
        <v>5</v>
      </c>
      <c r="E6141" s="91">
        <v>92</v>
      </c>
    </row>
    <row r="6142" spans="1:5" x14ac:dyDescent="0.2">
      <c r="A6142" s="89">
        <v>2025</v>
      </c>
      <c r="B6142" s="89" t="s">
        <v>522</v>
      </c>
      <c r="C6142" s="89">
        <v>2019</v>
      </c>
      <c r="D6142" s="89">
        <v>6</v>
      </c>
      <c r="E6142" s="91">
        <v>30</v>
      </c>
    </row>
    <row r="6143" spans="1:5" x14ac:dyDescent="0.2">
      <c r="A6143" s="89">
        <v>2025</v>
      </c>
      <c r="B6143" s="89" t="s">
        <v>522</v>
      </c>
      <c r="C6143" s="89">
        <v>2019</v>
      </c>
      <c r="D6143" s="89">
        <v>7</v>
      </c>
      <c r="E6143" s="91">
        <v>10</v>
      </c>
    </row>
    <row r="6144" spans="1:5" x14ac:dyDescent="0.2">
      <c r="A6144" s="89">
        <v>2025</v>
      </c>
      <c r="B6144" s="89" t="s">
        <v>522</v>
      </c>
      <c r="C6144" s="89">
        <v>2019</v>
      </c>
      <c r="D6144" s="89">
        <v>8</v>
      </c>
      <c r="E6144" s="91">
        <v>15</v>
      </c>
    </row>
    <row r="6145" spans="1:5" x14ac:dyDescent="0.2">
      <c r="A6145" s="89">
        <v>2025</v>
      </c>
      <c r="B6145" s="89" t="s">
        <v>522</v>
      </c>
      <c r="C6145" s="89">
        <v>2019</v>
      </c>
      <c r="D6145" s="89">
        <v>9</v>
      </c>
      <c r="E6145" s="91">
        <v>3</v>
      </c>
    </row>
    <row r="6146" spans="1:5" x14ac:dyDescent="0.2">
      <c r="A6146" s="89">
        <v>2025</v>
      </c>
      <c r="B6146" s="89" t="s">
        <v>522</v>
      </c>
      <c r="C6146" s="89">
        <v>2019</v>
      </c>
      <c r="D6146" s="89">
        <v>10</v>
      </c>
      <c r="E6146" s="91">
        <v>2</v>
      </c>
    </row>
    <row r="6147" spans="1:5" x14ac:dyDescent="0.2">
      <c r="A6147" s="89">
        <v>2025</v>
      </c>
      <c r="B6147" s="89" t="s">
        <v>522</v>
      </c>
      <c r="C6147" s="89">
        <v>2019</v>
      </c>
      <c r="D6147" s="89">
        <v>11</v>
      </c>
      <c r="E6147" s="91">
        <v>1660923</v>
      </c>
    </row>
    <row r="6148" spans="1:5" x14ac:dyDescent="0.2">
      <c r="A6148" s="89">
        <v>2025</v>
      </c>
      <c r="B6148" s="89" t="s">
        <v>522</v>
      </c>
      <c r="C6148" s="89">
        <v>2019</v>
      </c>
      <c r="D6148" s="89">
        <v>12</v>
      </c>
      <c r="E6148" s="91">
        <v>4196889</v>
      </c>
    </row>
    <row r="6149" spans="1:5" x14ac:dyDescent="0.2">
      <c r="A6149" s="89">
        <v>2025</v>
      </c>
      <c r="B6149" s="89" t="s">
        <v>522</v>
      </c>
      <c r="C6149" s="89">
        <v>2020</v>
      </c>
      <c r="D6149" s="89">
        <v>1</v>
      </c>
      <c r="E6149" s="91">
        <v>19962205</v>
      </c>
    </row>
    <row r="6150" spans="1:5" x14ac:dyDescent="0.2">
      <c r="A6150" s="89">
        <v>2025</v>
      </c>
      <c r="B6150" s="89" t="s">
        <v>522</v>
      </c>
      <c r="C6150" s="89">
        <v>2020</v>
      </c>
      <c r="D6150" s="89">
        <v>2</v>
      </c>
      <c r="E6150" s="91">
        <v>6110275</v>
      </c>
    </row>
    <row r="6151" spans="1:5" x14ac:dyDescent="0.2">
      <c r="A6151" s="89">
        <v>2025</v>
      </c>
      <c r="B6151" s="89" t="s">
        <v>522</v>
      </c>
      <c r="C6151" s="89">
        <v>2020</v>
      </c>
      <c r="D6151" s="89">
        <v>3</v>
      </c>
      <c r="E6151" s="91">
        <v>9401529</v>
      </c>
    </row>
    <row r="6152" spans="1:5" x14ac:dyDescent="0.2">
      <c r="A6152" s="89">
        <v>2025</v>
      </c>
      <c r="B6152" s="89" t="s">
        <v>522</v>
      </c>
      <c r="C6152" s="89">
        <v>2020</v>
      </c>
      <c r="D6152" s="89">
        <v>4</v>
      </c>
      <c r="E6152" s="91">
        <v>12088650</v>
      </c>
    </row>
    <row r="6153" spans="1:5" x14ac:dyDescent="0.2">
      <c r="A6153" s="89">
        <v>2025</v>
      </c>
      <c r="B6153" s="89" t="s">
        <v>522</v>
      </c>
      <c r="C6153" s="89">
        <v>2020</v>
      </c>
      <c r="D6153" s="89">
        <v>5</v>
      </c>
      <c r="E6153" s="91">
        <v>16517052</v>
      </c>
    </row>
    <row r="6154" spans="1:5" x14ac:dyDescent="0.2">
      <c r="A6154" s="89">
        <v>2025</v>
      </c>
      <c r="B6154" s="89" t="s">
        <v>522</v>
      </c>
      <c r="C6154" s="89">
        <v>2020</v>
      </c>
      <c r="D6154" s="89">
        <v>6</v>
      </c>
      <c r="E6154" s="91">
        <v>646080</v>
      </c>
    </row>
    <row r="6155" spans="1:5" x14ac:dyDescent="0.2">
      <c r="A6155" s="89">
        <v>2026</v>
      </c>
      <c r="B6155" s="89" t="s">
        <v>584</v>
      </c>
      <c r="C6155" s="89">
        <v>2019</v>
      </c>
      <c r="D6155" s="89">
        <v>3</v>
      </c>
      <c r="E6155" s="91">
        <v>141531</v>
      </c>
    </row>
    <row r="6156" spans="1:5" x14ac:dyDescent="0.2">
      <c r="A6156" s="89">
        <v>2026</v>
      </c>
      <c r="B6156" s="89" t="s">
        <v>584</v>
      </c>
      <c r="C6156" s="89">
        <v>2019</v>
      </c>
      <c r="D6156" s="89">
        <v>4</v>
      </c>
      <c r="E6156" s="91">
        <v>1102880</v>
      </c>
    </row>
    <row r="6157" spans="1:5" x14ac:dyDescent="0.2">
      <c r="A6157" s="89">
        <v>2026</v>
      </c>
      <c r="B6157" s="89" t="s">
        <v>584</v>
      </c>
      <c r="C6157" s="89">
        <v>2019</v>
      </c>
      <c r="D6157" s="89">
        <v>5</v>
      </c>
      <c r="E6157" s="91">
        <v>1793366</v>
      </c>
    </row>
    <row r="6158" spans="1:5" x14ac:dyDescent="0.2">
      <c r="A6158" s="89">
        <v>2026</v>
      </c>
      <c r="B6158" s="89" t="s">
        <v>584</v>
      </c>
      <c r="C6158" s="89">
        <v>2019</v>
      </c>
      <c r="D6158" s="89">
        <v>6</v>
      </c>
      <c r="E6158" s="91">
        <v>2237498</v>
      </c>
    </row>
    <row r="6159" spans="1:5" x14ac:dyDescent="0.2">
      <c r="A6159" s="89">
        <v>2026</v>
      </c>
      <c r="B6159" s="89" t="s">
        <v>584</v>
      </c>
      <c r="C6159" s="89">
        <v>2019</v>
      </c>
      <c r="D6159" s="89">
        <v>7</v>
      </c>
      <c r="E6159" s="91">
        <v>1821837</v>
      </c>
    </row>
    <row r="6160" spans="1:5" x14ac:dyDescent="0.2">
      <c r="A6160" s="89">
        <v>2026</v>
      </c>
      <c r="B6160" s="89" t="s">
        <v>584</v>
      </c>
      <c r="C6160" s="89">
        <v>2019</v>
      </c>
      <c r="D6160" s="89">
        <v>8</v>
      </c>
      <c r="E6160" s="91">
        <v>1963015</v>
      </c>
    </row>
    <row r="6161" spans="1:5" x14ac:dyDescent="0.2">
      <c r="A6161" s="89">
        <v>2026</v>
      </c>
      <c r="B6161" s="89" t="s">
        <v>584</v>
      </c>
      <c r="C6161" s="89">
        <v>2019</v>
      </c>
      <c r="D6161" s="89">
        <v>9</v>
      </c>
      <c r="E6161" s="91">
        <v>1844305</v>
      </c>
    </row>
    <row r="6162" spans="1:5" x14ac:dyDescent="0.2">
      <c r="A6162" s="89">
        <v>2026</v>
      </c>
      <c r="B6162" s="89" t="s">
        <v>584</v>
      </c>
      <c r="C6162" s="89">
        <v>2019</v>
      </c>
      <c r="D6162" s="89">
        <v>10</v>
      </c>
      <c r="E6162" s="91">
        <v>2470879</v>
      </c>
    </row>
    <row r="6163" spans="1:5" x14ac:dyDescent="0.2">
      <c r="A6163" s="89">
        <v>2026</v>
      </c>
      <c r="B6163" s="89" t="s">
        <v>584</v>
      </c>
      <c r="C6163" s="89">
        <v>2019</v>
      </c>
      <c r="D6163" s="89">
        <v>11</v>
      </c>
      <c r="E6163" s="91">
        <v>2588746</v>
      </c>
    </row>
    <row r="6164" spans="1:5" x14ac:dyDescent="0.2">
      <c r="A6164" s="89">
        <v>2026</v>
      </c>
      <c r="B6164" s="89" t="s">
        <v>584</v>
      </c>
      <c r="C6164" s="89">
        <v>2019</v>
      </c>
      <c r="D6164" s="89">
        <v>12</v>
      </c>
      <c r="E6164" s="91">
        <v>2107289</v>
      </c>
    </row>
    <row r="6165" spans="1:5" x14ac:dyDescent="0.2">
      <c r="A6165" s="89">
        <v>2026</v>
      </c>
      <c r="B6165" s="89" t="s">
        <v>584</v>
      </c>
      <c r="C6165" s="89">
        <v>2020</v>
      </c>
      <c r="D6165" s="89">
        <v>1</v>
      </c>
      <c r="E6165" s="91">
        <v>3672773</v>
      </c>
    </row>
    <row r="6166" spans="1:5" x14ac:dyDescent="0.2">
      <c r="A6166" s="89">
        <v>2026</v>
      </c>
      <c r="B6166" s="89" t="s">
        <v>584</v>
      </c>
      <c r="C6166" s="89">
        <v>2020</v>
      </c>
      <c r="D6166" s="89">
        <v>2</v>
      </c>
      <c r="E6166" s="91">
        <v>3418957</v>
      </c>
    </row>
    <row r="6167" spans="1:5" x14ac:dyDescent="0.2">
      <c r="A6167" s="89">
        <v>2026</v>
      </c>
      <c r="B6167" s="89" t="s">
        <v>584</v>
      </c>
      <c r="C6167" s="89">
        <v>2020</v>
      </c>
      <c r="D6167" s="89">
        <v>3</v>
      </c>
      <c r="E6167" s="91">
        <v>6860482</v>
      </c>
    </row>
    <row r="6168" spans="1:5" x14ac:dyDescent="0.2">
      <c r="A6168" s="89">
        <v>2026</v>
      </c>
      <c r="B6168" s="89" t="s">
        <v>584</v>
      </c>
      <c r="C6168" s="89">
        <v>2020</v>
      </c>
      <c r="D6168" s="89">
        <v>4</v>
      </c>
      <c r="E6168" s="91">
        <v>8816114</v>
      </c>
    </row>
    <row r="6169" spans="1:5" x14ac:dyDescent="0.2">
      <c r="A6169" s="89">
        <v>2026</v>
      </c>
      <c r="B6169" s="89" t="s">
        <v>584</v>
      </c>
      <c r="C6169" s="89">
        <v>2020</v>
      </c>
      <c r="D6169" s="89">
        <v>5</v>
      </c>
      <c r="E6169" s="91">
        <v>6924289</v>
      </c>
    </row>
    <row r="6170" spans="1:5" x14ac:dyDescent="0.2">
      <c r="A6170" s="89">
        <v>2026</v>
      </c>
      <c r="B6170" s="89" t="s">
        <v>584</v>
      </c>
      <c r="C6170" s="89">
        <v>2020</v>
      </c>
      <c r="D6170" s="89">
        <v>6</v>
      </c>
      <c r="E6170" s="91">
        <v>200724</v>
      </c>
    </row>
    <row r="6171" spans="1:5" x14ac:dyDescent="0.2">
      <c r="A6171" s="89">
        <v>2027</v>
      </c>
      <c r="B6171" s="89" t="s">
        <v>621</v>
      </c>
      <c r="C6171" s="89">
        <v>2019</v>
      </c>
      <c r="D6171" s="89">
        <v>4</v>
      </c>
      <c r="E6171" s="91">
        <v>100438</v>
      </c>
    </row>
    <row r="6172" spans="1:5" x14ac:dyDescent="0.2">
      <c r="A6172" s="89">
        <v>2027</v>
      </c>
      <c r="B6172" s="89" t="s">
        <v>621</v>
      </c>
      <c r="C6172" s="89">
        <v>2019</v>
      </c>
      <c r="D6172" s="89">
        <v>5</v>
      </c>
      <c r="E6172" s="91">
        <v>183016</v>
      </c>
    </row>
    <row r="6173" spans="1:5" x14ac:dyDescent="0.2">
      <c r="A6173" s="89">
        <v>2027</v>
      </c>
      <c r="B6173" s="89" t="s">
        <v>621</v>
      </c>
      <c r="C6173" s="89">
        <v>2019</v>
      </c>
      <c r="D6173" s="89">
        <v>6</v>
      </c>
      <c r="E6173" s="91">
        <v>165300</v>
      </c>
    </row>
    <row r="6174" spans="1:5" x14ac:dyDescent="0.2">
      <c r="A6174" s="89">
        <v>2027</v>
      </c>
      <c r="B6174" s="89" t="s">
        <v>621</v>
      </c>
      <c r="C6174" s="89">
        <v>2019</v>
      </c>
      <c r="D6174" s="89">
        <v>7</v>
      </c>
      <c r="E6174" s="91">
        <v>153824</v>
      </c>
    </row>
    <row r="6175" spans="1:5" x14ac:dyDescent="0.2">
      <c r="A6175" s="89">
        <v>2027</v>
      </c>
      <c r="B6175" s="89" t="s">
        <v>621</v>
      </c>
      <c r="C6175" s="89">
        <v>2019</v>
      </c>
      <c r="D6175" s="89">
        <v>8</v>
      </c>
      <c r="E6175" s="91">
        <v>101046</v>
      </c>
    </row>
    <row r="6176" spans="1:5" x14ac:dyDescent="0.2">
      <c r="A6176" s="89">
        <v>2027</v>
      </c>
      <c r="B6176" s="89" t="s">
        <v>621</v>
      </c>
      <c r="C6176" s="89">
        <v>2019</v>
      </c>
      <c r="D6176" s="89">
        <v>9</v>
      </c>
      <c r="E6176" s="91">
        <v>167315</v>
      </c>
    </row>
    <row r="6177" spans="1:5" x14ac:dyDescent="0.2">
      <c r="A6177" s="89">
        <v>2027</v>
      </c>
      <c r="B6177" s="89" t="s">
        <v>621</v>
      </c>
      <c r="C6177" s="89">
        <v>2019</v>
      </c>
      <c r="D6177" s="89">
        <v>10</v>
      </c>
      <c r="E6177" s="91">
        <v>117040</v>
      </c>
    </row>
    <row r="6178" spans="1:5" x14ac:dyDescent="0.2">
      <c r="A6178" s="89">
        <v>2027</v>
      </c>
      <c r="B6178" s="89" t="s">
        <v>621</v>
      </c>
      <c r="C6178" s="89">
        <v>2019</v>
      </c>
      <c r="D6178" s="89">
        <v>11</v>
      </c>
      <c r="E6178" s="91">
        <v>215007</v>
      </c>
    </row>
    <row r="6179" spans="1:5" x14ac:dyDescent="0.2">
      <c r="A6179" s="89">
        <v>2027</v>
      </c>
      <c r="B6179" s="89" t="s">
        <v>621</v>
      </c>
      <c r="C6179" s="89">
        <v>2019</v>
      </c>
      <c r="D6179" s="89">
        <v>12</v>
      </c>
      <c r="E6179" s="91">
        <v>133498</v>
      </c>
    </row>
    <row r="6180" spans="1:5" x14ac:dyDescent="0.2">
      <c r="A6180" s="89">
        <v>2027</v>
      </c>
      <c r="B6180" s="89" t="s">
        <v>621</v>
      </c>
      <c r="C6180" s="89">
        <v>2020</v>
      </c>
      <c r="D6180" s="89">
        <v>1</v>
      </c>
      <c r="E6180" s="91">
        <v>115779</v>
      </c>
    </row>
    <row r="6181" spans="1:5" x14ac:dyDescent="0.2">
      <c r="A6181" s="89">
        <v>2027</v>
      </c>
      <c r="B6181" s="89" t="s">
        <v>621</v>
      </c>
      <c r="C6181" s="89">
        <v>2020</v>
      </c>
      <c r="D6181" s="89">
        <v>2</v>
      </c>
      <c r="E6181" s="91">
        <v>105178</v>
      </c>
    </row>
    <row r="6182" spans="1:5" x14ac:dyDescent="0.2">
      <c r="A6182" s="89">
        <v>2027</v>
      </c>
      <c r="B6182" s="89" t="s">
        <v>621</v>
      </c>
      <c r="C6182" s="89">
        <v>2020</v>
      </c>
      <c r="D6182" s="89">
        <v>3</v>
      </c>
      <c r="E6182" s="91">
        <v>127746</v>
      </c>
    </row>
    <row r="6183" spans="1:5" x14ac:dyDescent="0.2">
      <c r="A6183" s="89">
        <v>2027</v>
      </c>
      <c r="B6183" s="89" t="s">
        <v>621</v>
      </c>
      <c r="C6183" s="89">
        <v>2020</v>
      </c>
      <c r="D6183" s="89">
        <v>4</v>
      </c>
      <c r="E6183" s="91">
        <v>336049</v>
      </c>
    </row>
    <row r="6184" spans="1:5" x14ac:dyDescent="0.2">
      <c r="A6184" s="89">
        <v>2027</v>
      </c>
      <c r="B6184" s="89" t="s">
        <v>621</v>
      </c>
      <c r="C6184" s="89">
        <v>2020</v>
      </c>
      <c r="D6184" s="89">
        <v>5</v>
      </c>
      <c r="E6184" s="91">
        <v>324728</v>
      </c>
    </row>
    <row r="6185" spans="1:5" x14ac:dyDescent="0.2">
      <c r="A6185" s="89">
        <v>2027</v>
      </c>
      <c r="B6185" s="89" t="s">
        <v>621</v>
      </c>
      <c r="C6185" s="89">
        <v>2020</v>
      </c>
      <c r="D6185" s="89">
        <v>6</v>
      </c>
      <c r="E6185" s="91">
        <v>18204</v>
      </c>
    </row>
    <row r="6186" spans="1:5" x14ac:dyDescent="0.2">
      <c r="A6186" s="89">
        <v>2028</v>
      </c>
      <c r="B6186" s="89" t="s">
        <v>640</v>
      </c>
      <c r="C6186" s="89">
        <v>2019</v>
      </c>
      <c r="D6186" s="89">
        <v>4</v>
      </c>
      <c r="E6186" s="91">
        <v>104</v>
      </c>
    </row>
    <row r="6187" spans="1:5" x14ac:dyDescent="0.2">
      <c r="A6187" s="89">
        <v>2028</v>
      </c>
      <c r="B6187" s="89" t="s">
        <v>640</v>
      </c>
      <c r="C6187" s="89">
        <v>2019</v>
      </c>
      <c r="D6187" s="89">
        <v>5</v>
      </c>
      <c r="E6187" s="91">
        <v>243</v>
      </c>
    </row>
    <row r="6188" spans="1:5" x14ac:dyDescent="0.2">
      <c r="A6188" s="89">
        <v>2028</v>
      </c>
      <c r="B6188" s="89" t="s">
        <v>640</v>
      </c>
      <c r="C6188" s="89">
        <v>2019</v>
      </c>
      <c r="D6188" s="89">
        <v>6</v>
      </c>
      <c r="E6188" s="91">
        <v>208</v>
      </c>
    </row>
    <row r="6189" spans="1:5" x14ac:dyDescent="0.2">
      <c r="A6189" s="89">
        <v>2028</v>
      </c>
      <c r="B6189" s="89" t="s">
        <v>640</v>
      </c>
      <c r="C6189" s="89">
        <v>2019</v>
      </c>
      <c r="D6189" s="89">
        <v>7</v>
      </c>
      <c r="E6189" s="91">
        <v>69868</v>
      </c>
    </row>
    <row r="6190" spans="1:5" x14ac:dyDescent="0.2">
      <c r="A6190" s="89">
        <v>2028</v>
      </c>
      <c r="B6190" s="89" t="s">
        <v>640</v>
      </c>
      <c r="C6190" s="89">
        <v>2019</v>
      </c>
      <c r="D6190" s="89">
        <v>8</v>
      </c>
      <c r="E6190" s="91">
        <v>230863</v>
      </c>
    </row>
    <row r="6191" spans="1:5" x14ac:dyDescent="0.2">
      <c r="A6191" s="89">
        <v>2028</v>
      </c>
      <c r="B6191" s="89" t="s">
        <v>640</v>
      </c>
      <c r="C6191" s="89">
        <v>2019</v>
      </c>
      <c r="D6191" s="89">
        <v>9</v>
      </c>
      <c r="E6191" s="91">
        <v>89807</v>
      </c>
    </row>
    <row r="6192" spans="1:5" x14ac:dyDescent="0.2">
      <c r="A6192" s="89">
        <v>2028</v>
      </c>
      <c r="B6192" s="89" t="s">
        <v>640</v>
      </c>
      <c r="C6192" s="89">
        <v>2019</v>
      </c>
      <c r="D6192" s="89">
        <v>10</v>
      </c>
      <c r="E6192" s="91">
        <v>28111</v>
      </c>
    </row>
    <row r="6193" spans="1:5" x14ac:dyDescent="0.2">
      <c r="A6193" s="89">
        <v>2028</v>
      </c>
      <c r="B6193" s="89" t="s">
        <v>640</v>
      </c>
      <c r="C6193" s="89">
        <v>2019</v>
      </c>
      <c r="D6193" s="89">
        <v>11</v>
      </c>
      <c r="E6193" s="91">
        <v>12904</v>
      </c>
    </row>
    <row r="6194" spans="1:5" x14ac:dyDescent="0.2">
      <c r="A6194" s="89">
        <v>2028</v>
      </c>
      <c r="B6194" s="89" t="s">
        <v>640</v>
      </c>
      <c r="C6194" s="89">
        <v>2019</v>
      </c>
      <c r="D6194" s="89">
        <v>12</v>
      </c>
      <c r="E6194" s="91">
        <v>9052</v>
      </c>
    </row>
    <row r="6195" spans="1:5" x14ac:dyDescent="0.2">
      <c r="A6195" s="89">
        <v>2028</v>
      </c>
      <c r="B6195" s="89" t="s">
        <v>640</v>
      </c>
      <c r="C6195" s="89">
        <v>2020</v>
      </c>
      <c r="D6195" s="89">
        <v>1</v>
      </c>
      <c r="E6195" s="91">
        <v>11903</v>
      </c>
    </row>
    <row r="6196" spans="1:5" x14ac:dyDescent="0.2">
      <c r="A6196" s="89">
        <v>2028</v>
      </c>
      <c r="B6196" s="89" t="s">
        <v>640</v>
      </c>
      <c r="C6196" s="89">
        <v>2020</v>
      </c>
      <c r="D6196" s="89">
        <v>2</v>
      </c>
      <c r="E6196" s="91">
        <v>9274</v>
      </c>
    </row>
    <row r="6197" spans="1:5" x14ac:dyDescent="0.2">
      <c r="A6197" s="89">
        <v>2028</v>
      </c>
      <c r="B6197" s="89" t="s">
        <v>640</v>
      </c>
      <c r="C6197" s="89">
        <v>2020</v>
      </c>
      <c r="D6197" s="89">
        <v>3</v>
      </c>
      <c r="E6197" s="91">
        <v>9606</v>
      </c>
    </row>
    <row r="6198" spans="1:5" x14ac:dyDescent="0.2">
      <c r="A6198" s="89">
        <v>2028</v>
      </c>
      <c r="B6198" s="89" t="s">
        <v>640</v>
      </c>
      <c r="C6198" s="89">
        <v>2020</v>
      </c>
      <c r="D6198" s="89">
        <v>4</v>
      </c>
      <c r="E6198" s="91">
        <v>12110</v>
      </c>
    </row>
    <row r="6199" spans="1:5" x14ac:dyDescent="0.2">
      <c r="A6199" s="89">
        <v>2028</v>
      </c>
      <c r="B6199" s="89" t="s">
        <v>640</v>
      </c>
      <c r="C6199" s="89">
        <v>2020</v>
      </c>
      <c r="D6199" s="89">
        <v>5</v>
      </c>
      <c r="E6199" s="91">
        <v>11565</v>
      </c>
    </row>
    <row r="6200" spans="1:5" x14ac:dyDescent="0.2">
      <c r="A6200" s="89">
        <v>2028</v>
      </c>
      <c r="B6200" s="89" t="s">
        <v>640</v>
      </c>
      <c r="C6200" s="89">
        <v>2020</v>
      </c>
      <c r="D6200" s="89">
        <v>6</v>
      </c>
      <c r="E6200" s="91">
        <v>1049</v>
      </c>
    </row>
    <row r="6201" spans="1:5" x14ac:dyDescent="0.2">
      <c r="A6201" s="89">
        <v>2029</v>
      </c>
      <c r="B6201" s="89" t="s">
        <v>453</v>
      </c>
      <c r="C6201" s="89">
        <v>2019</v>
      </c>
      <c r="D6201" s="89">
        <v>4</v>
      </c>
      <c r="E6201" s="91">
        <v>352192</v>
      </c>
    </row>
    <row r="6202" spans="1:5" x14ac:dyDescent="0.2">
      <c r="A6202" s="89">
        <v>2029</v>
      </c>
      <c r="B6202" s="89" t="s">
        <v>453</v>
      </c>
      <c r="C6202" s="89">
        <v>2019</v>
      </c>
      <c r="D6202" s="89">
        <v>5</v>
      </c>
      <c r="E6202" s="91">
        <v>412500</v>
      </c>
    </row>
    <row r="6203" spans="1:5" x14ac:dyDescent="0.2">
      <c r="A6203" s="89">
        <v>2029</v>
      </c>
      <c r="B6203" s="89" t="s">
        <v>453</v>
      </c>
      <c r="C6203" s="89">
        <v>2019</v>
      </c>
      <c r="D6203" s="89">
        <v>6</v>
      </c>
      <c r="E6203" s="91">
        <v>400718</v>
      </c>
    </row>
    <row r="6204" spans="1:5" x14ac:dyDescent="0.2">
      <c r="A6204" s="89">
        <v>2029</v>
      </c>
      <c r="B6204" s="89" t="s">
        <v>453</v>
      </c>
      <c r="C6204" s="89">
        <v>2019</v>
      </c>
      <c r="D6204" s="89">
        <v>7</v>
      </c>
      <c r="E6204" s="91">
        <v>445636</v>
      </c>
    </row>
    <row r="6205" spans="1:5" x14ac:dyDescent="0.2">
      <c r="A6205" s="89">
        <v>2029</v>
      </c>
      <c r="B6205" s="89" t="s">
        <v>453</v>
      </c>
      <c r="C6205" s="89">
        <v>2019</v>
      </c>
      <c r="D6205" s="89">
        <v>8</v>
      </c>
      <c r="E6205" s="91">
        <v>474066</v>
      </c>
    </row>
    <row r="6206" spans="1:5" x14ac:dyDescent="0.2">
      <c r="A6206" s="89">
        <v>2029</v>
      </c>
      <c r="B6206" s="89" t="s">
        <v>453</v>
      </c>
      <c r="C6206" s="89">
        <v>2019</v>
      </c>
      <c r="D6206" s="89">
        <v>9</v>
      </c>
      <c r="E6206" s="91">
        <v>75885</v>
      </c>
    </row>
    <row r="6207" spans="1:5" x14ac:dyDescent="0.2">
      <c r="A6207" s="89">
        <v>2029</v>
      </c>
      <c r="B6207" s="89" t="s">
        <v>453</v>
      </c>
      <c r="C6207" s="89">
        <v>2019</v>
      </c>
      <c r="D6207" s="89">
        <v>10</v>
      </c>
      <c r="E6207" s="91">
        <v>110717</v>
      </c>
    </row>
    <row r="6208" spans="1:5" x14ac:dyDescent="0.2">
      <c r="A6208" s="89">
        <v>2029</v>
      </c>
      <c r="B6208" s="89" t="s">
        <v>453</v>
      </c>
      <c r="C6208" s="89">
        <v>2019</v>
      </c>
      <c r="D6208" s="89">
        <v>11</v>
      </c>
      <c r="E6208" s="91">
        <v>405760</v>
      </c>
    </row>
    <row r="6209" spans="1:5" x14ac:dyDescent="0.2">
      <c r="A6209" s="89">
        <v>2029</v>
      </c>
      <c r="B6209" s="89" t="s">
        <v>453</v>
      </c>
      <c r="C6209" s="89">
        <v>2019</v>
      </c>
      <c r="D6209" s="89">
        <v>12</v>
      </c>
      <c r="E6209" s="91">
        <v>392643</v>
      </c>
    </row>
    <row r="6210" spans="1:5" x14ac:dyDescent="0.2">
      <c r="A6210" s="89">
        <v>2029</v>
      </c>
      <c r="B6210" s="89" t="s">
        <v>453</v>
      </c>
      <c r="C6210" s="89">
        <v>2020</v>
      </c>
      <c r="D6210" s="89">
        <v>1</v>
      </c>
      <c r="E6210" s="91">
        <v>524585</v>
      </c>
    </row>
    <row r="6211" spans="1:5" x14ac:dyDescent="0.2">
      <c r="A6211" s="89">
        <v>2029</v>
      </c>
      <c r="B6211" s="89" t="s">
        <v>453</v>
      </c>
      <c r="C6211" s="89">
        <v>2020</v>
      </c>
      <c r="D6211" s="89">
        <v>2</v>
      </c>
      <c r="E6211" s="91">
        <v>499096</v>
      </c>
    </row>
    <row r="6212" spans="1:5" x14ac:dyDescent="0.2">
      <c r="A6212" s="89">
        <v>2029</v>
      </c>
      <c r="B6212" s="89" t="s">
        <v>453</v>
      </c>
      <c r="C6212" s="89">
        <v>2020</v>
      </c>
      <c r="D6212" s="89">
        <v>3</v>
      </c>
      <c r="E6212" s="91">
        <v>288458</v>
      </c>
    </row>
    <row r="6213" spans="1:5" x14ac:dyDescent="0.2">
      <c r="A6213" s="89">
        <v>2029</v>
      </c>
      <c r="B6213" s="89" t="s">
        <v>453</v>
      </c>
      <c r="C6213" s="89">
        <v>2020</v>
      </c>
      <c r="D6213" s="89">
        <v>4</v>
      </c>
      <c r="E6213" s="91">
        <v>293986</v>
      </c>
    </row>
    <row r="6214" spans="1:5" x14ac:dyDescent="0.2">
      <c r="A6214" s="89">
        <v>2029</v>
      </c>
      <c r="B6214" s="89" t="s">
        <v>453</v>
      </c>
      <c r="C6214" s="89">
        <v>2020</v>
      </c>
      <c r="D6214" s="89">
        <v>5</v>
      </c>
      <c r="E6214" s="91">
        <v>386856</v>
      </c>
    </row>
    <row r="6215" spans="1:5" x14ac:dyDescent="0.2">
      <c r="A6215" s="89">
        <v>2029</v>
      </c>
      <c r="B6215" s="89" t="s">
        <v>453</v>
      </c>
      <c r="C6215" s="89">
        <v>2020</v>
      </c>
      <c r="D6215" s="89">
        <v>6</v>
      </c>
      <c r="E6215" s="91">
        <v>19378</v>
      </c>
    </row>
    <row r="6216" spans="1:5" x14ac:dyDescent="0.2">
      <c r="A6216" s="89">
        <v>2030</v>
      </c>
      <c r="B6216" s="89" t="s">
        <v>460</v>
      </c>
      <c r="C6216" s="89">
        <v>2019</v>
      </c>
      <c r="D6216" s="89">
        <v>4</v>
      </c>
      <c r="E6216" s="91">
        <v>310432</v>
      </c>
    </row>
    <row r="6217" spans="1:5" x14ac:dyDescent="0.2">
      <c r="A6217" s="89">
        <v>2030</v>
      </c>
      <c r="B6217" s="89" t="s">
        <v>460</v>
      </c>
      <c r="C6217" s="89">
        <v>2019</v>
      </c>
      <c r="D6217" s="89">
        <v>5</v>
      </c>
      <c r="E6217" s="91">
        <v>492499</v>
      </c>
    </row>
    <row r="6218" spans="1:5" x14ac:dyDescent="0.2">
      <c r="A6218" s="89">
        <v>2030</v>
      </c>
      <c r="B6218" s="89" t="s">
        <v>460</v>
      </c>
      <c r="C6218" s="89">
        <v>2019</v>
      </c>
      <c r="D6218" s="89">
        <v>6</v>
      </c>
      <c r="E6218" s="91">
        <v>653154</v>
      </c>
    </row>
    <row r="6219" spans="1:5" x14ac:dyDescent="0.2">
      <c r="A6219" s="89">
        <v>2030</v>
      </c>
      <c r="B6219" s="89" t="s">
        <v>460</v>
      </c>
      <c r="C6219" s="89">
        <v>2019</v>
      </c>
      <c r="D6219" s="89">
        <v>7</v>
      </c>
      <c r="E6219" s="91">
        <v>833543</v>
      </c>
    </row>
    <row r="6220" spans="1:5" x14ac:dyDescent="0.2">
      <c r="A6220" s="89">
        <v>2030</v>
      </c>
      <c r="B6220" s="89" t="s">
        <v>460</v>
      </c>
      <c r="C6220" s="89">
        <v>2019</v>
      </c>
      <c r="D6220" s="89">
        <v>8</v>
      </c>
      <c r="E6220" s="91">
        <v>908610</v>
      </c>
    </row>
    <row r="6221" spans="1:5" x14ac:dyDescent="0.2">
      <c r="A6221" s="89">
        <v>2030</v>
      </c>
      <c r="B6221" s="89" t="s">
        <v>460</v>
      </c>
      <c r="C6221" s="89">
        <v>2019</v>
      </c>
      <c r="D6221" s="89">
        <v>9</v>
      </c>
      <c r="E6221" s="91">
        <v>888905</v>
      </c>
    </row>
    <row r="6222" spans="1:5" x14ac:dyDescent="0.2">
      <c r="A6222" s="89">
        <v>2030</v>
      </c>
      <c r="B6222" s="89" t="s">
        <v>460</v>
      </c>
      <c r="C6222" s="89">
        <v>2019</v>
      </c>
      <c r="D6222" s="89">
        <v>10</v>
      </c>
      <c r="E6222" s="91">
        <v>1528782</v>
      </c>
    </row>
    <row r="6223" spans="1:5" x14ac:dyDescent="0.2">
      <c r="A6223" s="89">
        <v>2030</v>
      </c>
      <c r="B6223" s="89" t="s">
        <v>460</v>
      </c>
      <c r="C6223" s="89">
        <v>2019</v>
      </c>
      <c r="D6223" s="89">
        <v>11</v>
      </c>
      <c r="E6223" s="91">
        <v>849088</v>
      </c>
    </row>
    <row r="6224" spans="1:5" x14ac:dyDescent="0.2">
      <c r="A6224" s="89">
        <v>2030</v>
      </c>
      <c r="B6224" s="89" t="s">
        <v>460</v>
      </c>
      <c r="C6224" s="89">
        <v>2019</v>
      </c>
      <c r="D6224" s="89">
        <v>12</v>
      </c>
      <c r="E6224" s="91">
        <v>292418</v>
      </c>
    </row>
    <row r="6225" spans="1:5" x14ac:dyDescent="0.2">
      <c r="A6225" s="89">
        <v>2030</v>
      </c>
      <c r="B6225" s="89" t="s">
        <v>460</v>
      </c>
      <c r="C6225" s="89">
        <v>2020</v>
      </c>
      <c r="D6225" s="89">
        <v>1</v>
      </c>
      <c r="E6225" s="91">
        <v>1237201</v>
      </c>
    </row>
    <row r="6226" spans="1:5" x14ac:dyDescent="0.2">
      <c r="A6226" s="89">
        <v>2030</v>
      </c>
      <c r="B6226" s="89" t="s">
        <v>460</v>
      </c>
      <c r="C6226" s="89">
        <v>2020</v>
      </c>
      <c r="D6226" s="89">
        <v>2</v>
      </c>
      <c r="E6226" s="91">
        <v>1442560</v>
      </c>
    </row>
    <row r="6227" spans="1:5" x14ac:dyDescent="0.2">
      <c r="A6227" s="89">
        <v>2030</v>
      </c>
      <c r="B6227" s="89" t="s">
        <v>460</v>
      </c>
      <c r="C6227" s="89">
        <v>2020</v>
      </c>
      <c r="D6227" s="89">
        <v>3</v>
      </c>
      <c r="E6227" s="91">
        <v>4542082</v>
      </c>
    </row>
    <row r="6228" spans="1:5" x14ac:dyDescent="0.2">
      <c r="A6228" s="89">
        <v>2030</v>
      </c>
      <c r="B6228" s="89" t="s">
        <v>460</v>
      </c>
      <c r="C6228" s="89">
        <v>2020</v>
      </c>
      <c r="D6228" s="89">
        <v>4</v>
      </c>
      <c r="E6228" s="91">
        <v>5415675</v>
      </c>
    </row>
    <row r="6229" spans="1:5" x14ac:dyDescent="0.2">
      <c r="A6229" s="89">
        <v>2030</v>
      </c>
      <c r="B6229" s="89" t="s">
        <v>460</v>
      </c>
      <c r="C6229" s="89">
        <v>2020</v>
      </c>
      <c r="D6229" s="89">
        <v>5</v>
      </c>
      <c r="E6229" s="91">
        <v>3415507</v>
      </c>
    </row>
    <row r="6230" spans="1:5" x14ac:dyDescent="0.2">
      <c r="A6230" s="89">
        <v>2030</v>
      </c>
      <c r="B6230" s="89" t="s">
        <v>460</v>
      </c>
      <c r="C6230" s="89">
        <v>2020</v>
      </c>
      <c r="D6230" s="89">
        <v>6</v>
      </c>
      <c r="E6230" s="91">
        <v>155590</v>
      </c>
    </row>
    <row r="6231" spans="1:5" x14ac:dyDescent="0.2">
      <c r="A6231" s="89">
        <v>2031</v>
      </c>
      <c r="B6231" s="89" t="s">
        <v>523</v>
      </c>
      <c r="C6231" s="89">
        <v>2019</v>
      </c>
      <c r="D6231" s="89">
        <v>6</v>
      </c>
      <c r="E6231" s="91">
        <v>2</v>
      </c>
    </row>
    <row r="6232" spans="1:5" x14ac:dyDescent="0.2">
      <c r="A6232" s="89">
        <v>2031</v>
      </c>
      <c r="B6232" s="89" t="s">
        <v>523</v>
      </c>
      <c r="C6232" s="89">
        <v>2019</v>
      </c>
      <c r="D6232" s="89">
        <v>8</v>
      </c>
      <c r="E6232" s="91">
        <v>1</v>
      </c>
    </row>
    <row r="6233" spans="1:5" x14ac:dyDescent="0.2">
      <c r="A6233" s="89">
        <v>2031</v>
      </c>
      <c r="B6233" s="89" t="s">
        <v>523</v>
      </c>
      <c r="C6233" s="89">
        <v>2019</v>
      </c>
      <c r="D6233" s="89">
        <v>10</v>
      </c>
      <c r="E6233" s="91">
        <v>1766</v>
      </c>
    </row>
    <row r="6234" spans="1:5" x14ac:dyDescent="0.2">
      <c r="A6234" s="89">
        <v>2031</v>
      </c>
      <c r="B6234" s="89" t="s">
        <v>523</v>
      </c>
      <c r="C6234" s="89">
        <v>2019</v>
      </c>
      <c r="D6234" s="89">
        <v>11</v>
      </c>
      <c r="E6234" s="91">
        <v>16727</v>
      </c>
    </row>
    <row r="6235" spans="1:5" x14ac:dyDescent="0.2">
      <c r="A6235" s="89">
        <v>2031</v>
      </c>
      <c r="B6235" s="89" t="s">
        <v>523</v>
      </c>
      <c r="C6235" s="89">
        <v>2019</v>
      </c>
      <c r="D6235" s="89">
        <v>12</v>
      </c>
      <c r="E6235" s="91">
        <v>25879</v>
      </c>
    </row>
    <row r="6236" spans="1:5" x14ac:dyDescent="0.2">
      <c r="A6236" s="89">
        <v>2031</v>
      </c>
      <c r="B6236" s="89" t="s">
        <v>523</v>
      </c>
      <c r="C6236" s="89">
        <v>2020</v>
      </c>
      <c r="D6236" s="89">
        <v>1</v>
      </c>
      <c r="E6236" s="91">
        <v>30308</v>
      </c>
    </row>
    <row r="6237" spans="1:5" x14ac:dyDescent="0.2">
      <c r="A6237" s="89">
        <v>2031</v>
      </c>
      <c r="B6237" s="89" t="s">
        <v>523</v>
      </c>
      <c r="C6237" s="89">
        <v>2020</v>
      </c>
      <c r="D6237" s="89">
        <v>2</v>
      </c>
      <c r="E6237" s="91">
        <v>34265</v>
      </c>
    </row>
    <row r="6238" spans="1:5" x14ac:dyDescent="0.2">
      <c r="A6238" s="89">
        <v>2031</v>
      </c>
      <c r="B6238" s="89" t="s">
        <v>523</v>
      </c>
      <c r="C6238" s="89">
        <v>2020</v>
      </c>
      <c r="D6238" s="89">
        <v>3</v>
      </c>
      <c r="E6238" s="91">
        <v>11524</v>
      </c>
    </row>
    <row r="6239" spans="1:5" x14ac:dyDescent="0.2">
      <c r="A6239" s="89">
        <v>2031</v>
      </c>
      <c r="B6239" s="89" t="s">
        <v>523</v>
      </c>
      <c r="C6239" s="89">
        <v>2020</v>
      </c>
      <c r="D6239" s="89">
        <v>4</v>
      </c>
      <c r="E6239" s="91">
        <v>1494</v>
      </c>
    </row>
    <row r="6240" spans="1:5" x14ac:dyDescent="0.2">
      <c r="A6240" s="89">
        <v>2031</v>
      </c>
      <c r="B6240" s="89" t="s">
        <v>523</v>
      </c>
      <c r="C6240" s="89">
        <v>2020</v>
      </c>
      <c r="D6240" s="89">
        <v>5</v>
      </c>
      <c r="E6240" s="91">
        <v>1199</v>
      </c>
    </row>
    <row r="6241" spans="1:5" x14ac:dyDescent="0.2">
      <c r="A6241" s="89">
        <v>2031</v>
      </c>
      <c r="B6241" s="89" t="s">
        <v>523</v>
      </c>
      <c r="C6241" s="89">
        <v>2020</v>
      </c>
      <c r="D6241" s="89">
        <v>6</v>
      </c>
      <c r="E6241" s="91">
        <v>60</v>
      </c>
    </row>
    <row r="6242" spans="1:5" x14ac:dyDescent="0.2">
      <c r="A6242" s="89">
        <v>2032</v>
      </c>
      <c r="B6242" s="89" t="s">
        <v>606</v>
      </c>
      <c r="C6242" s="89">
        <v>2019</v>
      </c>
      <c r="D6242" s="89">
        <v>5</v>
      </c>
      <c r="E6242" s="91">
        <v>77754</v>
      </c>
    </row>
    <row r="6243" spans="1:5" x14ac:dyDescent="0.2">
      <c r="A6243" s="89">
        <v>2032</v>
      </c>
      <c r="B6243" s="89" t="s">
        <v>606</v>
      </c>
      <c r="C6243" s="89">
        <v>2019</v>
      </c>
      <c r="D6243" s="89">
        <v>6</v>
      </c>
      <c r="E6243" s="91">
        <v>745443</v>
      </c>
    </row>
    <row r="6244" spans="1:5" x14ac:dyDescent="0.2">
      <c r="A6244" s="89">
        <v>2032</v>
      </c>
      <c r="B6244" s="89" t="s">
        <v>606</v>
      </c>
      <c r="C6244" s="89">
        <v>2019</v>
      </c>
      <c r="D6244" s="89">
        <v>7</v>
      </c>
      <c r="E6244" s="91">
        <v>494131</v>
      </c>
    </row>
    <row r="6245" spans="1:5" x14ac:dyDescent="0.2">
      <c r="A6245" s="89">
        <v>2032</v>
      </c>
      <c r="B6245" s="89" t="s">
        <v>606</v>
      </c>
      <c r="C6245" s="89">
        <v>2019</v>
      </c>
      <c r="D6245" s="89">
        <v>8</v>
      </c>
      <c r="E6245" s="91">
        <v>373484</v>
      </c>
    </row>
    <row r="6246" spans="1:5" x14ac:dyDescent="0.2">
      <c r="A6246" s="89">
        <v>2032</v>
      </c>
      <c r="B6246" s="89" t="s">
        <v>606</v>
      </c>
      <c r="C6246" s="89">
        <v>2019</v>
      </c>
      <c r="D6246" s="89">
        <v>9</v>
      </c>
      <c r="E6246" s="91">
        <v>532056</v>
      </c>
    </row>
    <row r="6247" spans="1:5" x14ac:dyDescent="0.2">
      <c r="A6247" s="89">
        <v>2032</v>
      </c>
      <c r="B6247" s="89" t="s">
        <v>606</v>
      </c>
      <c r="C6247" s="89">
        <v>2019</v>
      </c>
      <c r="D6247" s="89">
        <v>10</v>
      </c>
      <c r="E6247" s="91">
        <v>964489</v>
      </c>
    </row>
    <row r="6248" spans="1:5" x14ac:dyDescent="0.2">
      <c r="A6248" s="89">
        <v>2032</v>
      </c>
      <c r="B6248" s="89" t="s">
        <v>606</v>
      </c>
      <c r="C6248" s="89">
        <v>2019</v>
      </c>
      <c r="D6248" s="89">
        <v>11</v>
      </c>
      <c r="E6248" s="91">
        <v>808390</v>
      </c>
    </row>
    <row r="6249" spans="1:5" x14ac:dyDescent="0.2">
      <c r="A6249" s="89">
        <v>2032</v>
      </c>
      <c r="B6249" s="89" t="s">
        <v>606</v>
      </c>
      <c r="C6249" s="89">
        <v>2019</v>
      </c>
      <c r="D6249" s="89">
        <v>12</v>
      </c>
      <c r="E6249" s="91">
        <v>1185362</v>
      </c>
    </row>
    <row r="6250" spans="1:5" x14ac:dyDescent="0.2">
      <c r="A6250" s="89">
        <v>2032</v>
      </c>
      <c r="B6250" s="89" t="s">
        <v>606</v>
      </c>
      <c r="C6250" s="89">
        <v>2020</v>
      </c>
      <c r="D6250" s="89">
        <v>1</v>
      </c>
      <c r="E6250" s="91">
        <v>425245</v>
      </c>
    </row>
    <row r="6251" spans="1:5" x14ac:dyDescent="0.2">
      <c r="A6251" s="89">
        <v>2032</v>
      </c>
      <c r="B6251" s="89" t="s">
        <v>606</v>
      </c>
      <c r="C6251" s="89">
        <v>2020</v>
      </c>
      <c r="D6251" s="89">
        <v>2</v>
      </c>
      <c r="E6251" s="91">
        <v>390365</v>
      </c>
    </row>
    <row r="6252" spans="1:5" x14ac:dyDescent="0.2">
      <c r="A6252" s="89">
        <v>2032</v>
      </c>
      <c r="B6252" s="89" t="s">
        <v>606</v>
      </c>
      <c r="C6252" s="89">
        <v>2020</v>
      </c>
      <c r="D6252" s="89">
        <v>3</v>
      </c>
      <c r="E6252" s="91">
        <v>749244</v>
      </c>
    </row>
    <row r="6253" spans="1:5" x14ac:dyDescent="0.2">
      <c r="A6253" s="89">
        <v>2032</v>
      </c>
      <c r="B6253" s="89" t="s">
        <v>606</v>
      </c>
      <c r="C6253" s="89">
        <v>2020</v>
      </c>
      <c r="D6253" s="89">
        <v>4</v>
      </c>
      <c r="E6253" s="91">
        <v>1009815</v>
      </c>
    </row>
    <row r="6254" spans="1:5" x14ac:dyDescent="0.2">
      <c r="A6254" s="89">
        <v>2032</v>
      </c>
      <c r="B6254" s="89" t="s">
        <v>606</v>
      </c>
      <c r="C6254" s="89">
        <v>2020</v>
      </c>
      <c r="D6254" s="89">
        <v>5</v>
      </c>
      <c r="E6254" s="91">
        <v>1286717</v>
      </c>
    </row>
    <row r="6255" spans="1:5" x14ac:dyDescent="0.2">
      <c r="A6255" s="89">
        <v>2032</v>
      </c>
      <c r="B6255" s="89" t="s">
        <v>606</v>
      </c>
      <c r="C6255" s="89">
        <v>2020</v>
      </c>
      <c r="D6255" s="89">
        <v>6</v>
      </c>
      <c r="E6255" s="91">
        <v>41221</v>
      </c>
    </row>
    <row r="6256" spans="1:5" x14ac:dyDescent="0.2">
      <c r="A6256" s="89">
        <v>2033</v>
      </c>
      <c r="B6256" s="89" t="s">
        <v>483</v>
      </c>
      <c r="C6256" s="89">
        <v>2019</v>
      </c>
      <c r="D6256" s="89">
        <v>5</v>
      </c>
      <c r="E6256" s="91">
        <v>4832247</v>
      </c>
    </row>
    <row r="6257" spans="1:5" x14ac:dyDescent="0.2">
      <c r="A6257" s="89">
        <v>2033</v>
      </c>
      <c r="B6257" s="89" t="s">
        <v>483</v>
      </c>
      <c r="C6257" s="89">
        <v>2019</v>
      </c>
      <c r="D6257" s="89">
        <v>6</v>
      </c>
      <c r="E6257" s="91">
        <v>5728700</v>
      </c>
    </row>
    <row r="6258" spans="1:5" x14ac:dyDescent="0.2">
      <c r="A6258" s="89">
        <v>2033</v>
      </c>
      <c r="B6258" s="89" t="s">
        <v>483</v>
      </c>
      <c r="C6258" s="89">
        <v>2019</v>
      </c>
      <c r="D6258" s="89">
        <v>7</v>
      </c>
      <c r="E6258" s="91">
        <v>6214597</v>
      </c>
    </row>
    <row r="6259" spans="1:5" x14ac:dyDescent="0.2">
      <c r="A6259" s="89">
        <v>2033</v>
      </c>
      <c r="B6259" s="89" t="s">
        <v>483</v>
      </c>
      <c r="C6259" s="89">
        <v>2019</v>
      </c>
      <c r="D6259" s="89">
        <v>8</v>
      </c>
      <c r="E6259" s="91">
        <v>7061912</v>
      </c>
    </row>
    <row r="6260" spans="1:5" x14ac:dyDescent="0.2">
      <c r="A6260" s="89">
        <v>2033</v>
      </c>
      <c r="B6260" s="89" t="s">
        <v>483</v>
      </c>
      <c r="C6260" s="89">
        <v>2019</v>
      </c>
      <c r="D6260" s="89">
        <v>9</v>
      </c>
      <c r="E6260" s="91">
        <v>7018398</v>
      </c>
    </row>
    <row r="6261" spans="1:5" x14ac:dyDescent="0.2">
      <c r="A6261" s="89">
        <v>2033</v>
      </c>
      <c r="B6261" s="89" t="s">
        <v>483</v>
      </c>
      <c r="C6261" s="89">
        <v>2019</v>
      </c>
      <c r="D6261" s="89">
        <v>10</v>
      </c>
      <c r="E6261" s="91">
        <v>7268491</v>
      </c>
    </row>
    <row r="6262" spans="1:5" x14ac:dyDescent="0.2">
      <c r="A6262" s="89">
        <v>2033</v>
      </c>
      <c r="B6262" s="89" t="s">
        <v>483</v>
      </c>
      <c r="C6262" s="89">
        <v>2019</v>
      </c>
      <c r="D6262" s="89">
        <v>11</v>
      </c>
      <c r="E6262" s="91">
        <v>6227053</v>
      </c>
    </row>
    <row r="6263" spans="1:5" x14ac:dyDescent="0.2">
      <c r="A6263" s="89">
        <v>2033</v>
      </c>
      <c r="B6263" s="89" t="s">
        <v>483</v>
      </c>
      <c r="C6263" s="89">
        <v>2019</v>
      </c>
      <c r="D6263" s="89">
        <v>12</v>
      </c>
      <c r="E6263" s="91">
        <v>7054153</v>
      </c>
    </row>
    <row r="6264" spans="1:5" x14ac:dyDescent="0.2">
      <c r="A6264" s="89">
        <v>2033</v>
      </c>
      <c r="B6264" s="89" t="s">
        <v>483</v>
      </c>
      <c r="C6264" s="89">
        <v>2020</v>
      </c>
      <c r="D6264" s="89">
        <v>1</v>
      </c>
      <c r="E6264" s="91">
        <v>15687327</v>
      </c>
    </row>
    <row r="6265" spans="1:5" x14ac:dyDescent="0.2">
      <c r="A6265" s="89">
        <v>2033</v>
      </c>
      <c r="B6265" s="89" t="s">
        <v>483</v>
      </c>
      <c r="C6265" s="89">
        <v>2020</v>
      </c>
      <c r="D6265" s="89">
        <v>2</v>
      </c>
      <c r="E6265" s="91">
        <v>8878302</v>
      </c>
    </row>
    <row r="6266" spans="1:5" x14ac:dyDescent="0.2">
      <c r="A6266" s="89">
        <v>2033</v>
      </c>
      <c r="B6266" s="89" t="s">
        <v>483</v>
      </c>
      <c r="C6266" s="89">
        <v>2020</v>
      </c>
      <c r="D6266" s="89">
        <v>3</v>
      </c>
      <c r="E6266" s="91">
        <v>4192</v>
      </c>
    </row>
    <row r="6267" spans="1:5" x14ac:dyDescent="0.2">
      <c r="A6267" s="89">
        <v>2033</v>
      </c>
      <c r="B6267" s="89" t="s">
        <v>483</v>
      </c>
      <c r="C6267" s="89">
        <v>2020</v>
      </c>
      <c r="D6267" s="89">
        <v>4</v>
      </c>
      <c r="E6267" s="91">
        <v>413</v>
      </c>
    </row>
    <row r="6268" spans="1:5" x14ac:dyDescent="0.2">
      <c r="A6268" s="89">
        <v>2033</v>
      </c>
      <c r="B6268" s="89" t="s">
        <v>483</v>
      </c>
      <c r="C6268" s="89">
        <v>2020</v>
      </c>
      <c r="D6268" s="89">
        <v>5</v>
      </c>
      <c r="E6268" s="91">
        <v>64</v>
      </c>
    </row>
    <row r="6269" spans="1:5" x14ac:dyDescent="0.2">
      <c r="A6269" s="89">
        <v>2033</v>
      </c>
      <c r="B6269" s="89" t="s">
        <v>483</v>
      </c>
      <c r="C6269" s="89">
        <v>2020</v>
      </c>
      <c r="D6269" s="89">
        <v>6</v>
      </c>
      <c r="E6269" s="91">
        <v>4</v>
      </c>
    </row>
    <row r="6270" spans="1:5" x14ac:dyDescent="0.2">
      <c r="A6270" s="89">
        <v>2034</v>
      </c>
      <c r="B6270" s="89" t="s">
        <v>575</v>
      </c>
      <c r="C6270" s="89">
        <v>2019</v>
      </c>
      <c r="D6270" s="89">
        <v>5</v>
      </c>
      <c r="E6270" s="91">
        <v>260491</v>
      </c>
    </row>
    <row r="6271" spans="1:5" x14ac:dyDescent="0.2">
      <c r="A6271" s="89">
        <v>2034</v>
      </c>
      <c r="B6271" s="89" t="s">
        <v>575</v>
      </c>
      <c r="C6271" s="89">
        <v>2019</v>
      </c>
      <c r="D6271" s="89">
        <v>6</v>
      </c>
      <c r="E6271" s="91">
        <v>2655433</v>
      </c>
    </row>
    <row r="6272" spans="1:5" x14ac:dyDescent="0.2">
      <c r="A6272" s="89">
        <v>2034</v>
      </c>
      <c r="B6272" s="89" t="s">
        <v>575</v>
      </c>
      <c r="C6272" s="89">
        <v>2019</v>
      </c>
      <c r="D6272" s="89">
        <v>7</v>
      </c>
      <c r="E6272" s="91">
        <v>4726569</v>
      </c>
    </row>
    <row r="6273" spans="1:5" x14ac:dyDescent="0.2">
      <c r="A6273" s="89">
        <v>2034</v>
      </c>
      <c r="B6273" s="89" t="s">
        <v>575</v>
      </c>
      <c r="C6273" s="89">
        <v>2019</v>
      </c>
      <c r="D6273" s="89">
        <v>8</v>
      </c>
      <c r="E6273" s="91">
        <v>3258895</v>
      </c>
    </row>
    <row r="6274" spans="1:5" x14ac:dyDescent="0.2">
      <c r="A6274" s="89">
        <v>2034</v>
      </c>
      <c r="B6274" s="89" t="s">
        <v>575</v>
      </c>
      <c r="C6274" s="89">
        <v>2019</v>
      </c>
      <c r="D6274" s="89">
        <v>9</v>
      </c>
      <c r="E6274" s="91">
        <v>4001947</v>
      </c>
    </row>
    <row r="6275" spans="1:5" x14ac:dyDescent="0.2">
      <c r="A6275" s="89">
        <v>2034</v>
      </c>
      <c r="B6275" s="89" t="s">
        <v>575</v>
      </c>
      <c r="C6275" s="89">
        <v>2019</v>
      </c>
      <c r="D6275" s="89">
        <v>10</v>
      </c>
      <c r="E6275" s="91">
        <v>7534658</v>
      </c>
    </row>
    <row r="6276" spans="1:5" x14ac:dyDescent="0.2">
      <c r="A6276" s="89">
        <v>2034</v>
      </c>
      <c r="B6276" s="89" t="s">
        <v>575</v>
      </c>
      <c r="C6276" s="89">
        <v>2019</v>
      </c>
      <c r="D6276" s="89">
        <v>11</v>
      </c>
      <c r="E6276" s="91">
        <v>10492520</v>
      </c>
    </row>
    <row r="6277" spans="1:5" x14ac:dyDescent="0.2">
      <c r="A6277" s="89">
        <v>2034</v>
      </c>
      <c r="B6277" s="89" t="s">
        <v>575</v>
      </c>
      <c r="C6277" s="89">
        <v>2019</v>
      </c>
      <c r="D6277" s="89">
        <v>12</v>
      </c>
      <c r="E6277" s="91">
        <v>7826167</v>
      </c>
    </row>
    <row r="6278" spans="1:5" x14ac:dyDescent="0.2">
      <c r="A6278" s="89">
        <v>2034</v>
      </c>
      <c r="B6278" s="89" t="s">
        <v>575</v>
      </c>
      <c r="C6278" s="89">
        <v>2020</v>
      </c>
      <c r="D6278" s="89">
        <v>1</v>
      </c>
      <c r="E6278" s="91">
        <v>7941882</v>
      </c>
    </row>
    <row r="6279" spans="1:5" x14ac:dyDescent="0.2">
      <c r="A6279" s="89">
        <v>2034</v>
      </c>
      <c r="B6279" s="89" t="s">
        <v>575</v>
      </c>
      <c r="C6279" s="89">
        <v>2020</v>
      </c>
      <c r="D6279" s="89">
        <v>2</v>
      </c>
      <c r="E6279" s="91">
        <v>7077047</v>
      </c>
    </row>
    <row r="6280" spans="1:5" x14ac:dyDescent="0.2">
      <c r="A6280" s="89">
        <v>2034</v>
      </c>
      <c r="B6280" s="89" t="s">
        <v>575</v>
      </c>
      <c r="C6280" s="89">
        <v>2020</v>
      </c>
      <c r="D6280" s="89">
        <v>3</v>
      </c>
      <c r="E6280" s="91">
        <v>9543837</v>
      </c>
    </row>
    <row r="6281" spans="1:5" x14ac:dyDescent="0.2">
      <c r="A6281" s="89">
        <v>2034</v>
      </c>
      <c r="B6281" s="89" t="s">
        <v>575</v>
      </c>
      <c r="C6281" s="89">
        <v>2020</v>
      </c>
      <c r="D6281" s="89">
        <v>4</v>
      </c>
      <c r="E6281" s="91">
        <v>12502016</v>
      </c>
    </row>
    <row r="6282" spans="1:5" x14ac:dyDescent="0.2">
      <c r="A6282" s="89">
        <v>2034</v>
      </c>
      <c r="B6282" s="89" t="s">
        <v>575</v>
      </c>
      <c r="C6282" s="89">
        <v>2020</v>
      </c>
      <c r="D6282" s="89">
        <v>5</v>
      </c>
      <c r="E6282" s="91">
        <v>8782871</v>
      </c>
    </row>
    <row r="6283" spans="1:5" x14ac:dyDescent="0.2">
      <c r="A6283" s="89">
        <v>2034</v>
      </c>
      <c r="B6283" s="89" t="s">
        <v>575</v>
      </c>
      <c r="C6283" s="89">
        <v>2020</v>
      </c>
      <c r="D6283" s="89">
        <v>6</v>
      </c>
      <c r="E6283" s="91">
        <v>351132</v>
      </c>
    </row>
    <row r="6284" spans="1:5" x14ac:dyDescent="0.2">
      <c r="A6284" s="89">
        <v>2037</v>
      </c>
      <c r="B6284" s="89" t="s">
        <v>467</v>
      </c>
      <c r="C6284" s="89">
        <v>2019</v>
      </c>
      <c r="D6284" s="89">
        <v>5</v>
      </c>
      <c r="E6284" s="91">
        <v>92705</v>
      </c>
    </row>
    <row r="6285" spans="1:5" x14ac:dyDescent="0.2">
      <c r="A6285" s="89">
        <v>2037</v>
      </c>
      <c r="B6285" s="89" t="s">
        <v>467</v>
      </c>
      <c r="C6285" s="89">
        <v>2019</v>
      </c>
      <c r="D6285" s="89">
        <v>6</v>
      </c>
      <c r="E6285" s="91">
        <v>529284</v>
      </c>
    </row>
    <row r="6286" spans="1:5" x14ac:dyDescent="0.2">
      <c r="A6286" s="89">
        <v>2037</v>
      </c>
      <c r="B6286" s="89" t="s">
        <v>467</v>
      </c>
      <c r="C6286" s="89">
        <v>2019</v>
      </c>
      <c r="D6286" s="89">
        <v>7</v>
      </c>
      <c r="E6286" s="91">
        <v>533138</v>
      </c>
    </row>
    <row r="6287" spans="1:5" x14ac:dyDescent="0.2">
      <c r="A6287" s="89">
        <v>2037</v>
      </c>
      <c r="B6287" s="89" t="s">
        <v>467</v>
      </c>
      <c r="C6287" s="89">
        <v>2019</v>
      </c>
      <c r="D6287" s="89">
        <v>8</v>
      </c>
      <c r="E6287" s="91">
        <v>527054</v>
      </c>
    </row>
    <row r="6288" spans="1:5" x14ac:dyDescent="0.2">
      <c r="A6288" s="89">
        <v>2037</v>
      </c>
      <c r="B6288" s="89" t="s">
        <v>467</v>
      </c>
      <c r="C6288" s="89">
        <v>2019</v>
      </c>
      <c r="D6288" s="89">
        <v>9</v>
      </c>
      <c r="E6288" s="91">
        <v>483721</v>
      </c>
    </row>
    <row r="6289" spans="1:5" x14ac:dyDescent="0.2">
      <c r="A6289" s="89">
        <v>2037</v>
      </c>
      <c r="B6289" s="89" t="s">
        <v>467</v>
      </c>
      <c r="C6289" s="89">
        <v>2019</v>
      </c>
      <c r="D6289" s="89">
        <v>10</v>
      </c>
      <c r="E6289" s="91">
        <v>435251</v>
      </c>
    </row>
    <row r="6290" spans="1:5" x14ac:dyDescent="0.2">
      <c r="A6290" s="89">
        <v>2037</v>
      </c>
      <c r="B6290" s="89" t="s">
        <v>467</v>
      </c>
      <c r="C6290" s="89">
        <v>2019</v>
      </c>
      <c r="D6290" s="89">
        <v>11</v>
      </c>
      <c r="E6290" s="91">
        <v>325570</v>
      </c>
    </row>
    <row r="6291" spans="1:5" x14ac:dyDescent="0.2">
      <c r="A6291" s="89">
        <v>2037</v>
      </c>
      <c r="B6291" s="89" t="s">
        <v>467</v>
      </c>
      <c r="C6291" s="89">
        <v>2019</v>
      </c>
      <c r="D6291" s="89">
        <v>12</v>
      </c>
      <c r="E6291" s="91">
        <v>255861</v>
      </c>
    </row>
    <row r="6292" spans="1:5" x14ac:dyDescent="0.2">
      <c r="A6292" s="89">
        <v>2037</v>
      </c>
      <c r="B6292" s="89" t="s">
        <v>467</v>
      </c>
      <c r="C6292" s="89">
        <v>2020</v>
      </c>
      <c r="D6292" s="89">
        <v>1</v>
      </c>
      <c r="E6292" s="91">
        <v>364580</v>
      </c>
    </row>
    <row r="6293" spans="1:5" x14ac:dyDescent="0.2">
      <c r="A6293" s="89">
        <v>2037</v>
      </c>
      <c r="B6293" s="89" t="s">
        <v>467</v>
      </c>
      <c r="C6293" s="89">
        <v>2020</v>
      </c>
      <c r="D6293" s="89">
        <v>2</v>
      </c>
      <c r="E6293" s="91">
        <v>339198</v>
      </c>
    </row>
    <row r="6294" spans="1:5" x14ac:dyDescent="0.2">
      <c r="A6294" s="89">
        <v>2037</v>
      </c>
      <c r="B6294" s="89" t="s">
        <v>467</v>
      </c>
      <c r="C6294" s="89">
        <v>2020</v>
      </c>
      <c r="D6294" s="89">
        <v>3</v>
      </c>
      <c r="E6294" s="91">
        <v>336895</v>
      </c>
    </row>
    <row r="6295" spans="1:5" x14ac:dyDescent="0.2">
      <c r="A6295" s="89">
        <v>2037</v>
      </c>
      <c r="B6295" s="89" t="s">
        <v>467</v>
      </c>
      <c r="C6295" s="89">
        <v>2020</v>
      </c>
      <c r="D6295" s="89">
        <v>4</v>
      </c>
      <c r="E6295" s="91">
        <v>359035</v>
      </c>
    </row>
    <row r="6296" spans="1:5" x14ac:dyDescent="0.2">
      <c r="A6296" s="89">
        <v>2037</v>
      </c>
      <c r="B6296" s="89" t="s">
        <v>467</v>
      </c>
      <c r="C6296" s="89">
        <v>2020</v>
      </c>
      <c r="D6296" s="89">
        <v>5</v>
      </c>
      <c r="E6296" s="91">
        <v>365618</v>
      </c>
    </row>
    <row r="6297" spans="1:5" x14ac:dyDescent="0.2">
      <c r="A6297" s="89">
        <v>2037</v>
      </c>
      <c r="B6297" s="89" t="s">
        <v>467</v>
      </c>
      <c r="C6297" s="89">
        <v>2020</v>
      </c>
      <c r="D6297" s="89">
        <v>6</v>
      </c>
      <c r="E6297" s="91">
        <v>26641</v>
      </c>
    </row>
    <row r="6298" spans="1:5" x14ac:dyDescent="0.2">
      <c r="A6298" s="89">
        <v>2038</v>
      </c>
      <c r="B6298" s="89" t="s">
        <v>475</v>
      </c>
      <c r="C6298" s="89">
        <v>2019</v>
      </c>
      <c r="D6298" s="89">
        <v>6</v>
      </c>
      <c r="E6298" s="91">
        <v>8271</v>
      </c>
    </row>
    <row r="6299" spans="1:5" x14ac:dyDescent="0.2">
      <c r="A6299" s="89">
        <v>2038</v>
      </c>
      <c r="B6299" s="89" t="s">
        <v>475</v>
      </c>
      <c r="C6299" s="89">
        <v>2019</v>
      </c>
      <c r="D6299" s="89">
        <v>7</v>
      </c>
      <c r="E6299" s="91">
        <v>5313056</v>
      </c>
    </row>
    <row r="6300" spans="1:5" x14ac:dyDescent="0.2">
      <c r="A6300" s="89">
        <v>2038</v>
      </c>
      <c r="B6300" s="89" t="s">
        <v>475</v>
      </c>
      <c r="C6300" s="89">
        <v>2019</v>
      </c>
      <c r="D6300" s="89">
        <v>8</v>
      </c>
      <c r="E6300" s="91">
        <v>4816104</v>
      </c>
    </row>
    <row r="6301" spans="1:5" x14ac:dyDescent="0.2">
      <c r="A6301" s="89">
        <v>2038</v>
      </c>
      <c r="B6301" s="89" t="s">
        <v>475</v>
      </c>
      <c r="C6301" s="89">
        <v>2019</v>
      </c>
      <c r="D6301" s="89">
        <v>9</v>
      </c>
      <c r="E6301" s="91">
        <v>4240000</v>
      </c>
    </row>
    <row r="6302" spans="1:5" x14ac:dyDescent="0.2">
      <c r="A6302" s="89">
        <v>2038</v>
      </c>
      <c r="B6302" s="89" t="s">
        <v>475</v>
      </c>
      <c r="C6302" s="89">
        <v>2019</v>
      </c>
      <c r="D6302" s="89">
        <v>10</v>
      </c>
      <c r="E6302" s="91">
        <v>4129788</v>
      </c>
    </row>
    <row r="6303" spans="1:5" x14ac:dyDescent="0.2">
      <c r="A6303" s="89">
        <v>2038</v>
      </c>
      <c r="B6303" s="89" t="s">
        <v>475</v>
      </c>
      <c r="C6303" s="89">
        <v>2019</v>
      </c>
      <c r="D6303" s="89">
        <v>11</v>
      </c>
      <c r="E6303" s="91">
        <v>4058251</v>
      </c>
    </row>
    <row r="6304" spans="1:5" x14ac:dyDescent="0.2">
      <c r="A6304" s="89">
        <v>2038</v>
      </c>
      <c r="B6304" s="89" t="s">
        <v>475</v>
      </c>
      <c r="C6304" s="89">
        <v>2019</v>
      </c>
      <c r="D6304" s="89">
        <v>12</v>
      </c>
      <c r="E6304" s="91">
        <v>3432123</v>
      </c>
    </row>
    <row r="6305" spans="1:5" x14ac:dyDescent="0.2">
      <c r="A6305" s="89">
        <v>2038</v>
      </c>
      <c r="B6305" s="89" t="s">
        <v>475</v>
      </c>
      <c r="C6305" s="89">
        <v>2020</v>
      </c>
      <c r="D6305" s="89">
        <v>1</v>
      </c>
      <c r="E6305" s="91">
        <v>3636683</v>
      </c>
    </row>
    <row r="6306" spans="1:5" x14ac:dyDescent="0.2">
      <c r="A6306" s="89">
        <v>2038</v>
      </c>
      <c r="B6306" s="89" t="s">
        <v>475</v>
      </c>
      <c r="C6306" s="89">
        <v>2020</v>
      </c>
      <c r="D6306" s="89">
        <v>2</v>
      </c>
      <c r="E6306" s="91">
        <v>4042457</v>
      </c>
    </row>
    <row r="6307" spans="1:5" x14ac:dyDescent="0.2">
      <c r="A6307" s="89">
        <v>2038</v>
      </c>
      <c r="B6307" s="89" t="s">
        <v>475</v>
      </c>
      <c r="C6307" s="89">
        <v>2020</v>
      </c>
      <c r="D6307" s="89">
        <v>3</v>
      </c>
      <c r="E6307" s="91">
        <v>5537626</v>
      </c>
    </row>
    <row r="6308" spans="1:5" x14ac:dyDescent="0.2">
      <c r="A6308" s="89">
        <v>2038</v>
      </c>
      <c r="B6308" s="89" t="s">
        <v>475</v>
      </c>
      <c r="C6308" s="89">
        <v>2020</v>
      </c>
      <c r="D6308" s="89">
        <v>4</v>
      </c>
      <c r="E6308" s="91">
        <v>11791940</v>
      </c>
    </row>
    <row r="6309" spans="1:5" x14ac:dyDescent="0.2">
      <c r="A6309" s="89">
        <v>2038</v>
      </c>
      <c r="B6309" s="89" t="s">
        <v>475</v>
      </c>
      <c r="C6309" s="89">
        <v>2020</v>
      </c>
      <c r="D6309" s="89">
        <v>5</v>
      </c>
      <c r="E6309" s="91">
        <v>18100810</v>
      </c>
    </row>
    <row r="6310" spans="1:5" x14ac:dyDescent="0.2">
      <c r="A6310" s="89">
        <v>2038</v>
      </c>
      <c r="B6310" s="89" t="s">
        <v>475</v>
      </c>
      <c r="C6310" s="89">
        <v>2020</v>
      </c>
      <c r="D6310" s="89">
        <v>6</v>
      </c>
      <c r="E6310" s="91">
        <v>1022204</v>
      </c>
    </row>
    <row r="6311" spans="1:5" x14ac:dyDescent="0.2">
      <c r="A6311" s="89">
        <v>2039</v>
      </c>
      <c r="B6311" s="89" t="s">
        <v>576</v>
      </c>
      <c r="C6311" s="89">
        <v>2019</v>
      </c>
      <c r="D6311" s="89">
        <v>5</v>
      </c>
      <c r="E6311" s="91">
        <v>4104506</v>
      </c>
    </row>
    <row r="6312" spans="1:5" x14ac:dyDescent="0.2">
      <c r="A6312" s="89">
        <v>2039</v>
      </c>
      <c r="B6312" s="89" t="s">
        <v>576</v>
      </c>
      <c r="C6312" s="89">
        <v>2019</v>
      </c>
      <c r="D6312" s="89">
        <v>6</v>
      </c>
      <c r="E6312" s="91">
        <v>7381817</v>
      </c>
    </row>
    <row r="6313" spans="1:5" x14ac:dyDescent="0.2">
      <c r="A6313" s="89">
        <v>2039</v>
      </c>
      <c r="B6313" s="89" t="s">
        <v>576</v>
      </c>
      <c r="C6313" s="89">
        <v>2019</v>
      </c>
      <c r="D6313" s="89">
        <v>7</v>
      </c>
      <c r="E6313" s="91">
        <v>7719185</v>
      </c>
    </row>
    <row r="6314" spans="1:5" x14ac:dyDescent="0.2">
      <c r="A6314" s="89">
        <v>2039</v>
      </c>
      <c r="B6314" s="89" t="s">
        <v>576</v>
      </c>
      <c r="C6314" s="89">
        <v>2019</v>
      </c>
      <c r="D6314" s="89">
        <v>8</v>
      </c>
      <c r="E6314" s="91">
        <v>7215121</v>
      </c>
    </row>
    <row r="6315" spans="1:5" x14ac:dyDescent="0.2">
      <c r="A6315" s="89">
        <v>2039</v>
      </c>
      <c r="B6315" s="89" t="s">
        <v>576</v>
      </c>
      <c r="C6315" s="89">
        <v>2019</v>
      </c>
      <c r="D6315" s="89">
        <v>9</v>
      </c>
      <c r="E6315" s="91">
        <v>8580439</v>
      </c>
    </row>
    <row r="6316" spans="1:5" x14ac:dyDescent="0.2">
      <c r="A6316" s="89">
        <v>2039</v>
      </c>
      <c r="B6316" s="89" t="s">
        <v>576</v>
      </c>
      <c r="C6316" s="89">
        <v>2019</v>
      </c>
      <c r="D6316" s="89">
        <v>10</v>
      </c>
      <c r="E6316" s="91">
        <v>9218506</v>
      </c>
    </row>
    <row r="6317" spans="1:5" x14ac:dyDescent="0.2">
      <c r="A6317" s="89">
        <v>2039</v>
      </c>
      <c r="B6317" s="89" t="s">
        <v>576</v>
      </c>
      <c r="C6317" s="89">
        <v>2019</v>
      </c>
      <c r="D6317" s="89">
        <v>11</v>
      </c>
      <c r="E6317" s="91">
        <v>17175499</v>
      </c>
    </row>
    <row r="6318" spans="1:5" x14ac:dyDescent="0.2">
      <c r="A6318" s="89">
        <v>2039</v>
      </c>
      <c r="B6318" s="89" t="s">
        <v>576</v>
      </c>
      <c r="C6318" s="89">
        <v>2019</v>
      </c>
      <c r="D6318" s="89">
        <v>12</v>
      </c>
      <c r="E6318" s="91">
        <v>21004514</v>
      </c>
    </row>
    <row r="6319" spans="1:5" x14ac:dyDescent="0.2">
      <c r="A6319" s="89">
        <v>2039</v>
      </c>
      <c r="B6319" s="89" t="s">
        <v>576</v>
      </c>
      <c r="C6319" s="89">
        <v>2020</v>
      </c>
      <c r="D6319" s="89">
        <v>1</v>
      </c>
      <c r="E6319" s="91">
        <v>11436085</v>
      </c>
    </row>
    <row r="6320" spans="1:5" x14ac:dyDescent="0.2">
      <c r="A6320" s="89">
        <v>2039</v>
      </c>
      <c r="B6320" s="89" t="s">
        <v>576</v>
      </c>
      <c r="C6320" s="89">
        <v>2020</v>
      </c>
      <c r="D6320" s="89">
        <v>2</v>
      </c>
      <c r="E6320" s="91">
        <v>13294562</v>
      </c>
    </row>
    <row r="6321" spans="1:5" x14ac:dyDescent="0.2">
      <c r="A6321" s="89">
        <v>2039</v>
      </c>
      <c r="B6321" s="89" t="s">
        <v>576</v>
      </c>
      <c r="C6321" s="89">
        <v>2020</v>
      </c>
      <c r="D6321" s="89">
        <v>3</v>
      </c>
      <c r="E6321" s="91">
        <v>8626868</v>
      </c>
    </row>
    <row r="6322" spans="1:5" x14ac:dyDescent="0.2">
      <c r="A6322" s="89">
        <v>2039</v>
      </c>
      <c r="B6322" s="89" t="s">
        <v>576</v>
      </c>
      <c r="C6322" s="89">
        <v>2020</v>
      </c>
      <c r="D6322" s="89">
        <v>4</v>
      </c>
      <c r="E6322" s="91">
        <v>10473496</v>
      </c>
    </row>
    <row r="6323" spans="1:5" x14ac:dyDescent="0.2">
      <c r="A6323" s="89">
        <v>2039</v>
      </c>
      <c r="B6323" s="89" t="s">
        <v>576</v>
      </c>
      <c r="C6323" s="89">
        <v>2020</v>
      </c>
      <c r="D6323" s="89">
        <v>5</v>
      </c>
      <c r="E6323" s="91">
        <v>12499685</v>
      </c>
    </row>
    <row r="6324" spans="1:5" x14ac:dyDescent="0.2">
      <c r="A6324" s="89">
        <v>2039</v>
      </c>
      <c r="B6324" s="89" t="s">
        <v>576</v>
      </c>
      <c r="C6324" s="89">
        <v>2020</v>
      </c>
      <c r="D6324" s="89">
        <v>6</v>
      </c>
      <c r="E6324" s="91">
        <v>519272</v>
      </c>
    </row>
    <row r="6325" spans="1:5" x14ac:dyDescent="0.2">
      <c r="A6325" s="89">
        <v>2041</v>
      </c>
      <c r="B6325" s="89" t="s">
        <v>474</v>
      </c>
      <c r="C6325" s="89">
        <v>2019</v>
      </c>
      <c r="D6325" s="89">
        <v>6</v>
      </c>
      <c r="E6325" s="91">
        <v>218977</v>
      </c>
    </row>
    <row r="6326" spans="1:5" x14ac:dyDescent="0.2">
      <c r="A6326" s="89">
        <v>2041</v>
      </c>
      <c r="B6326" s="89" t="s">
        <v>474</v>
      </c>
      <c r="C6326" s="89">
        <v>2019</v>
      </c>
      <c r="D6326" s="89">
        <v>7</v>
      </c>
      <c r="E6326" s="91">
        <v>492074</v>
      </c>
    </row>
    <row r="6327" spans="1:5" x14ac:dyDescent="0.2">
      <c r="A6327" s="89">
        <v>2041</v>
      </c>
      <c r="B6327" s="89" t="s">
        <v>474</v>
      </c>
      <c r="C6327" s="89">
        <v>2019</v>
      </c>
      <c r="D6327" s="89">
        <v>8</v>
      </c>
      <c r="E6327" s="91">
        <v>521701</v>
      </c>
    </row>
    <row r="6328" spans="1:5" x14ac:dyDescent="0.2">
      <c r="A6328" s="89">
        <v>2041</v>
      </c>
      <c r="B6328" s="89" t="s">
        <v>474</v>
      </c>
      <c r="C6328" s="89">
        <v>2019</v>
      </c>
      <c r="D6328" s="89">
        <v>9</v>
      </c>
      <c r="E6328" s="91">
        <v>381429</v>
      </c>
    </row>
    <row r="6329" spans="1:5" x14ac:dyDescent="0.2">
      <c r="A6329" s="89">
        <v>2041</v>
      </c>
      <c r="B6329" s="89" t="s">
        <v>474</v>
      </c>
      <c r="C6329" s="89">
        <v>2019</v>
      </c>
      <c r="D6329" s="89">
        <v>10</v>
      </c>
      <c r="E6329" s="91">
        <v>193895</v>
      </c>
    </row>
    <row r="6330" spans="1:5" x14ac:dyDescent="0.2">
      <c r="A6330" s="89">
        <v>2041</v>
      </c>
      <c r="B6330" s="89" t="s">
        <v>474</v>
      </c>
      <c r="C6330" s="89">
        <v>2019</v>
      </c>
      <c r="D6330" s="89">
        <v>11</v>
      </c>
      <c r="E6330" s="91">
        <v>120</v>
      </c>
    </row>
    <row r="6331" spans="1:5" x14ac:dyDescent="0.2">
      <c r="A6331" s="89">
        <v>2041</v>
      </c>
      <c r="B6331" s="89" t="s">
        <v>474</v>
      </c>
      <c r="C6331" s="89">
        <v>2019</v>
      </c>
      <c r="D6331" s="89">
        <v>12</v>
      </c>
      <c r="E6331" s="91">
        <v>39</v>
      </c>
    </row>
    <row r="6332" spans="1:5" x14ac:dyDescent="0.2">
      <c r="A6332" s="89">
        <v>2041</v>
      </c>
      <c r="B6332" s="89" t="s">
        <v>474</v>
      </c>
      <c r="C6332" s="89">
        <v>2020</v>
      </c>
      <c r="D6332" s="89">
        <v>1</v>
      </c>
      <c r="E6332" s="91">
        <v>12</v>
      </c>
    </row>
    <row r="6333" spans="1:5" x14ac:dyDescent="0.2">
      <c r="A6333" s="89">
        <v>2041</v>
      </c>
      <c r="B6333" s="89" t="s">
        <v>474</v>
      </c>
      <c r="C6333" s="89">
        <v>2020</v>
      </c>
      <c r="D6333" s="89">
        <v>2</v>
      </c>
      <c r="E6333" s="91">
        <v>17</v>
      </c>
    </row>
    <row r="6334" spans="1:5" x14ac:dyDescent="0.2">
      <c r="A6334" s="89">
        <v>2041</v>
      </c>
      <c r="B6334" s="89" t="s">
        <v>474</v>
      </c>
      <c r="C6334" s="89">
        <v>2020</v>
      </c>
      <c r="D6334" s="89">
        <v>3</v>
      </c>
      <c r="E6334" s="91">
        <v>10</v>
      </c>
    </row>
    <row r="6335" spans="1:5" x14ac:dyDescent="0.2">
      <c r="A6335" s="89">
        <v>2041</v>
      </c>
      <c r="B6335" s="89" t="s">
        <v>474</v>
      </c>
      <c r="C6335" s="89">
        <v>2020</v>
      </c>
      <c r="D6335" s="89">
        <v>4</v>
      </c>
      <c r="E6335" s="91">
        <v>9</v>
      </c>
    </row>
    <row r="6336" spans="1:5" x14ac:dyDescent="0.2">
      <c r="A6336" s="89">
        <v>2041</v>
      </c>
      <c r="B6336" s="89" t="s">
        <v>474</v>
      </c>
      <c r="C6336" s="89">
        <v>2020</v>
      </c>
      <c r="D6336" s="89">
        <v>5</v>
      </c>
      <c r="E6336" s="91">
        <v>4</v>
      </c>
    </row>
    <row r="6337" spans="1:5" x14ac:dyDescent="0.2">
      <c r="A6337" s="89">
        <v>2500</v>
      </c>
      <c r="B6337" s="89" t="s">
        <v>469</v>
      </c>
      <c r="C6337" s="89">
        <v>2019</v>
      </c>
      <c r="D6337" s="89">
        <v>6</v>
      </c>
      <c r="E6337" s="91">
        <v>73807</v>
      </c>
    </row>
    <row r="6338" spans="1:5" x14ac:dyDescent="0.2">
      <c r="A6338" s="89">
        <v>2500</v>
      </c>
      <c r="B6338" s="89" t="s">
        <v>469</v>
      </c>
      <c r="C6338" s="89">
        <v>2019</v>
      </c>
      <c r="D6338" s="89">
        <v>7</v>
      </c>
      <c r="E6338" s="91">
        <v>145969</v>
      </c>
    </row>
    <row r="6339" spans="1:5" x14ac:dyDescent="0.2">
      <c r="A6339" s="89">
        <v>2500</v>
      </c>
      <c r="B6339" s="89" t="s">
        <v>469</v>
      </c>
      <c r="C6339" s="89">
        <v>2019</v>
      </c>
      <c r="D6339" s="89">
        <v>8</v>
      </c>
      <c r="E6339" s="91">
        <v>154185</v>
      </c>
    </row>
    <row r="6340" spans="1:5" x14ac:dyDescent="0.2">
      <c r="A6340" s="89">
        <v>2500</v>
      </c>
      <c r="B6340" s="89" t="s">
        <v>469</v>
      </c>
      <c r="C6340" s="89">
        <v>2019</v>
      </c>
      <c r="D6340" s="89">
        <v>9</v>
      </c>
      <c r="E6340" s="91">
        <v>160591</v>
      </c>
    </row>
    <row r="6341" spans="1:5" x14ac:dyDescent="0.2">
      <c r="A6341" s="89">
        <v>2500</v>
      </c>
      <c r="B6341" s="89" t="s">
        <v>469</v>
      </c>
      <c r="C6341" s="89">
        <v>2019</v>
      </c>
      <c r="D6341" s="89">
        <v>10</v>
      </c>
      <c r="E6341" s="91">
        <v>102823</v>
      </c>
    </row>
    <row r="6342" spans="1:5" x14ac:dyDescent="0.2">
      <c r="A6342" s="89">
        <v>2500</v>
      </c>
      <c r="B6342" s="89" t="s">
        <v>469</v>
      </c>
      <c r="C6342" s="89">
        <v>2019</v>
      </c>
      <c r="D6342" s="89">
        <v>11</v>
      </c>
      <c r="E6342" s="91">
        <v>89902</v>
      </c>
    </row>
    <row r="6343" spans="1:5" x14ac:dyDescent="0.2">
      <c r="A6343" s="89">
        <v>2500</v>
      </c>
      <c r="B6343" s="89" t="s">
        <v>469</v>
      </c>
      <c r="C6343" s="89">
        <v>2019</v>
      </c>
      <c r="D6343" s="89">
        <v>12</v>
      </c>
      <c r="E6343" s="91">
        <v>88445</v>
      </c>
    </row>
    <row r="6344" spans="1:5" x14ac:dyDescent="0.2">
      <c r="A6344" s="89">
        <v>2500</v>
      </c>
      <c r="B6344" s="89" t="s">
        <v>469</v>
      </c>
      <c r="C6344" s="89">
        <v>2020</v>
      </c>
      <c r="D6344" s="89">
        <v>1</v>
      </c>
      <c r="E6344" s="91">
        <v>156518</v>
      </c>
    </row>
    <row r="6345" spans="1:5" x14ac:dyDescent="0.2">
      <c r="A6345" s="89">
        <v>2500</v>
      </c>
      <c r="B6345" s="89" t="s">
        <v>469</v>
      </c>
      <c r="C6345" s="89">
        <v>2020</v>
      </c>
      <c r="D6345" s="89">
        <v>2</v>
      </c>
      <c r="E6345" s="91">
        <v>194963</v>
      </c>
    </row>
    <row r="6346" spans="1:5" x14ac:dyDescent="0.2">
      <c r="A6346" s="89">
        <v>2500</v>
      </c>
      <c r="B6346" s="89" t="s">
        <v>469</v>
      </c>
      <c r="C6346" s="89">
        <v>2020</v>
      </c>
      <c r="D6346" s="89">
        <v>3</v>
      </c>
      <c r="E6346" s="91">
        <v>196340</v>
      </c>
    </row>
    <row r="6347" spans="1:5" x14ac:dyDescent="0.2">
      <c r="A6347" s="89">
        <v>2500</v>
      </c>
      <c r="B6347" s="89" t="s">
        <v>469</v>
      </c>
      <c r="C6347" s="89">
        <v>2020</v>
      </c>
      <c r="D6347" s="89">
        <v>4</v>
      </c>
      <c r="E6347" s="91">
        <v>216681</v>
      </c>
    </row>
    <row r="6348" spans="1:5" x14ac:dyDescent="0.2">
      <c r="A6348" s="89">
        <v>2500</v>
      </c>
      <c r="B6348" s="89" t="s">
        <v>469</v>
      </c>
      <c r="C6348" s="89">
        <v>2020</v>
      </c>
      <c r="D6348" s="89">
        <v>5</v>
      </c>
      <c r="E6348" s="91">
        <v>207387</v>
      </c>
    </row>
    <row r="6349" spans="1:5" x14ac:dyDescent="0.2">
      <c r="A6349" s="89">
        <v>2500</v>
      </c>
      <c r="B6349" s="89" t="s">
        <v>469</v>
      </c>
      <c r="C6349" s="89">
        <v>2020</v>
      </c>
      <c r="D6349" s="89">
        <v>6</v>
      </c>
      <c r="E6349" s="91">
        <v>13322</v>
      </c>
    </row>
    <row r="6350" spans="1:5" x14ac:dyDescent="0.2">
      <c r="A6350" s="89">
        <v>2501</v>
      </c>
      <c r="B6350" s="89" t="s">
        <v>625</v>
      </c>
      <c r="C6350" s="89">
        <v>2019</v>
      </c>
      <c r="D6350" s="89">
        <v>8</v>
      </c>
      <c r="E6350" s="91">
        <v>391000</v>
      </c>
    </row>
    <row r="6351" spans="1:5" x14ac:dyDescent="0.2">
      <c r="A6351" s="89">
        <v>2501</v>
      </c>
      <c r="B6351" s="89" t="s">
        <v>625</v>
      </c>
      <c r="C6351" s="89">
        <v>2019</v>
      </c>
      <c r="D6351" s="89">
        <v>9</v>
      </c>
      <c r="E6351" s="91">
        <v>1017294</v>
      </c>
    </row>
    <row r="6352" spans="1:5" x14ac:dyDescent="0.2">
      <c r="A6352" s="89">
        <v>2501</v>
      </c>
      <c r="B6352" s="89" t="s">
        <v>625</v>
      </c>
      <c r="C6352" s="89">
        <v>2019</v>
      </c>
      <c r="D6352" s="89">
        <v>10</v>
      </c>
      <c r="E6352" s="91">
        <v>1080332</v>
      </c>
    </row>
    <row r="6353" spans="1:5" x14ac:dyDescent="0.2">
      <c r="A6353" s="89">
        <v>2501</v>
      </c>
      <c r="B6353" s="89" t="s">
        <v>625</v>
      </c>
      <c r="C6353" s="89">
        <v>2019</v>
      </c>
      <c r="D6353" s="89">
        <v>11</v>
      </c>
      <c r="E6353" s="91">
        <v>633844</v>
      </c>
    </row>
    <row r="6354" spans="1:5" x14ac:dyDescent="0.2">
      <c r="A6354" s="89">
        <v>2501</v>
      </c>
      <c r="B6354" s="89" t="s">
        <v>625</v>
      </c>
      <c r="C6354" s="89">
        <v>2019</v>
      </c>
      <c r="D6354" s="89">
        <v>12</v>
      </c>
      <c r="E6354" s="91">
        <v>462339</v>
      </c>
    </row>
    <row r="6355" spans="1:5" x14ac:dyDescent="0.2">
      <c r="A6355" s="89">
        <v>2501</v>
      </c>
      <c r="B6355" s="89" t="s">
        <v>625</v>
      </c>
      <c r="C6355" s="89">
        <v>2020</v>
      </c>
      <c r="D6355" s="89">
        <v>1</v>
      </c>
      <c r="E6355" s="91">
        <v>1108273</v>
      </c>
    </row>
    <row r="6356" spans="1:5" x14ac:dyDescent="0.2">
      <c r="A6356" s="89">
        <v>2501</v>
      </c>
      <c r="B6356" s="89" t="s">
        <v>625</v>
      </c>
      <c r="C6356" s="89">
        <v>2020</v>
      </c>
      <c r="D6356" s="89">
        <v>2</v>
      </c>
      <c r="E6356" s="91">
        <v>828968</v>
      </c>
    </row>
    <row r="6357" spans="1:5" x14ac:dyDescent="0.2">
      <c r="A6357" s="89">
        <v>2501</v>
      </c>
      <c r="B6357" s="89" t="s">
        <v>625</v>
      </c>
      <c r="C6357" s="89">
        <v>2020</v>
      </c>
      <c r="D6357" s="89">
        <v>3</v>
      </c>
      <c r="E6357" s="91">
        <v>381263</v>
      </c>
    </row>
    <row r="6358" spans="1:5" x14ac:dyDescent="0.2">
      <c r="A6358" s="89">
        <v>2501</v>
      </c>
      <c r="B6358" s="89" t="s">
        <v>625</v>
      </c>
      <c r="C6358" s="89">
        <v>2020</v>
      </c>
      <c r="D6358" s="89">
        <v>4</v>
      </c>
      <c r="E6358" s="91">
        <v>169598</v>
      </c>
    </row>
    <row r="6359" spans="1:5" x14ac:dyDescent="0.2">
      <c r="A6359" s="89">
        <v>2501</v>
      </c>
      <c r="B6359" s="89" t="s">
        <v>625</v>
      </c>
      <c r="C6359" s="89">
        <v>2020</v>
      </c>
      <c r="D6359" s="89">
        <v>5</v>
      </c>
      <c r="E6359" s="91">
        <v>182996</v>
      </c>
    </row>
    <row r="6360" spans="1:5" x14ac:dyDescent="0.2">
      <c r="A6360" s="89">
        <v>2501</v>
      </c>
      <c r="B6360" s="89" t="s">
        <v>625</v>
      </c>
      <c r="C6360" s="89">
        <v>2020</v>
      </c>
      <c r="D6360" s="89">
        <v>6</v>
      </c>
      <c r="E6360" s="91">
        <v>16726</v>
      </c>
    </row>
    <row r="6361" spans="1:5" x14ac:dyDescent="0.2">
      <c r="A6361" s="89">
        <v>2503</v>
      </c>
      <c r="B6361" s="89" t="s">
        <v>486</v>
      </c>
      <c r="C6361" s="89">
        <v>2019</v>
      </c>
      <c r="D6361" s="89">
        <v>7</v>
      </c>
      <c r="E6361" s="91">
        <v>157932</v>
      </c>
    </row>
    <row r="6362" spans="1:5" x14ac:dyDescent="0.2">
      <c r="A6362" s="89">
        <v>2503</v>
      </c>
      <c r="B6362" s="89" t="s">
        <v>486</v>
      </c>
      <c r="C6362" s="89">
        <v>2019</v>
      </c>
      <c r="D6362" s="89">
        <v>8</v>
      </c>
      <c r="E6362" s="91">
        <v>954379</v>
      </c>
    </row>
    <row r="6363" spans="1:5" x14ac:dyDescent="0.2">
      <c r="A6363" s="89">
        <v>2503</v>
      </c>
      <c r="B6363" s="89" t="s">
        <v>486</v>
      </c>
      <c r="C6363" s="89">
        <v>2019</v>
      </c>
      <c r="D6363" s="89">
        <v>9</v>
      </c>
      <c r="E6363" s="91">
        <v>965276</v>
      </c>
    </row>
    <row r="6364" spans="1:5" x14ac:dyDescent="0.2">
      <c r="A6364" s="89">
        <v>2503</v>
      </c>
      <c r="B6364" s="89" t="s">
        <v>486</v>
      </c>
      <c r="C6364" s="89">
        <v>2019</v>
      </c>
      <c r="D6364" s="89">
        <v>10</v>
      </c>
      <c r="E6364" s="91">
        <v>1419243</v>
      </c>
    </row>
    <row r="6365" spans="1:5" x14ac:dyDescent="0.2">
      <c r="A6365" s="89">
        <v>2503</v>
      </c>
      <c r="B6365" s="89" t="s">
        <v>486</v>
      </c>
      <c r="C6365" s="89">
        <v>2019</v>
      </c>
      <c r="D6365" s="89">
        <v>11</v>
      </c>
      <c r="E6365" s="91">
        <v>1556191</v>
      </c>
    </row>
    <row r="6366" spans="1:5" x14ac:dyDescent="0.2">
      <c r="A6366" s="89">
        <v>2503</v>
      </c>
      <c r="B6366" s="89" t="s">
        <v>486</v>
      </c>
      <c r="C6366" s="89">
        <v>2019</v>
      </c>
      <c r="D6366" s="89">
        <v>12</v>
      </c>
      <c r="E6366" s="91">
        <v>1178818</v>
      </c>
    </row>
    <row r="6367" spans="1:5" x14ac:dyDescent="0.2">
      <c r="A6367" s="89">
        <v>2503</v>
      </c>
      <c r="B6367" s="89" t="s">
        <v>486</v>
      </c>
      <c r="C6367" s="89">
        <v>2020</v>
      </c>
      <c r="D6367" s="89">
        <v>1</v>
      </c>
      <c r="E6367" s="91">
        <v>963190</v>
      </c>
    </row>
    <row r="6368" spans="1:5" x14ac:dyDescent="0.2">
      <c r="A6368" s="89">
        <v>2503</v>
      </c>
      <c r="B6368" s="89" t="s">
        <v>486</v>
      </c>
      <c r="C6368" s="89">
        <v>2020</v>
      </c>
      <c r="D6368" s="89">
        <v>2</v>
      </c>
      <c r="E6368" s="91">
        <v>1133104</v>
      </c>
    </row>
    <row r="6369" spans="1:5" x14ac:dyDescent="0.2">
      <c r="A6369" s="89">
        <v>2503</v>
      </c>
      <c r="B6369" s="89" t="s">
        <v>486</v>
      </c>
      <c r="C6369" s="89">
        <v>2020</v>
      </c>
      <c r="D6369" s="89">
        <v>3</v>
      </c>
      <c r="E6369" s="91">
        <v>1609502</v>
      </c>
    </row>
    <row r="6370" spans="1:5" x14ac:dyDescent="0.2">
      <c r="A6370" s="89">
        <v>2503</v>
      </c>
      <c r="B6370" s="89" t="s">
        <v>486</v>
      </c>
      <c r="C6370" s="89">
        <v>2020</v>
      </c>
      <c r="D6370" s="89">
        <v>4</v>
      </c>
      <c r="E6370" s="91">
        <v>367137</v>
      </c>
    </row>
    <row r="6371" spans="1:5" x14ac:dyDescent="0.2">
      <c r="A6371" s="89">
        <v>2503</v>
      </c>
      <c r="B6371" s="89" t="s">
        <v>486</v>
      </c>
      <c r="C6371" s="89">
        <v>2020</v>
      </c>
      <c r="D6371" s="89">
        <v>5</v>
      </c>
      <c r="E6371" s="91">
        <v>25</v>
      </c>
    </row>
    <row r="6372" spans="1:5" x14ac:dyDescent="0.2">
      <c r="A6372" s="89">
        <v>2504</v>
      </c>
      <c r="B6372" s="89" t="s">
        <v>574</v>
      </c>
      <c r="C6372" s="89">
        <v>2019</v>
      </c>
      <c r="D6372" s="89">
        <v>8</v>
      </c>
      <c r="E6372" s="91">
        <v>1116030</v>
      </c>
    </row>
    <row r="6373" spans="1:5" x14ac:dyDescent="0.2">
      <c r="A6373" s="89">
        <v>2504</v>
      </c>
      <c r="B6373" s="89" t="s">
        <v>574</v>
      </c>
      <c r="C6373" s="89">
        <v>2019</v>
      </c>
      <c r="D6373" s="89">
        <v>9</v>
      </c>
      <c r="E6373" s="91">
        <v>13758174</v>
      </c>
    </row>
    <row r="6374" spans="1:5" x14ac:dyDescent="0.2">
      <c r="A6374" s="89">
        <v>2504</v>
      </c>
      <c r="B6374" s="89" t="s">
        <v>574</v>
      </c>
      <c r="C6374" s="89">
        <v>2019</v>
      </c>
      <c r="D6374" s="89">
        <v>10</v>
      </c>
      <c r="E6374" s="91">
        <v>16807396</v>
      </c>
    </row>
    <row r="6375" spans="1:5" x14ac:dyDescent="0.2">
      <c r="A6375" s="89">
        <v>2504</v>
      </c>
      <c r="B6375" s="89" t="s">
        <v>574</v>
      </c>
      <c r="C6375" s="89">
        <v>2019</v>
      </c>
      <c r="D6375" s="89">
        <v>11</v>
      </c>
      <c r="E6375" s="91">
        <v>36633150</v>
      </c>
    </row>
    <row r="6376" spans="1:5" x14ac:dyDescent="0.2">
      <c r="A6376" s="89">
        <v>2504</v>
      </c>
      <c r="B6376" s="89" t="s">
        <v>574</v>
      </c>
      <c r="C6376" s="89">
        <v>2019</v>
      </c>
      <c r="D6376" s="89">
        <v>12</v>
      </c>
      <c r="E6376" s="91">
        <v>44780007</v>
      </c>
    </row>
    <row r="6377" spans="1:5" x14ac:dyDescent="0.2">
      <c r="A6377" s="89">
        <v>2504</v>
      </c>
      <c r="B6377" s="89" t="s">
        <v>574</v>
      </c>
      <c r="C6377" s="89">
        <v>2020</v>
      </c>
      <c r="D6377" s="89">
        <v>1</v>
      </c>
      <c r="E6377" s="91">
        <v>22660166</v>
      </c>
    </row>
    <row r="6378" spans="1:5" x14ac:dyDescent="0.2">
      <c r="A6378" s="89">
        <v>2504</v>
      </c>
      <c r="B6378" s="89" t="s">
        <v>574</v>
      </c>
      <c r="C6378" s="89">
        <v>2020</v>
      </c>
      <c r="D6378" s="89">
        <v>2</v>
      </c>
      <c r="E6378" s="91">
        <v>29033298</v>
      </c>
    </row>
    <row r="6379" spans="1:5" x14ac:dyDescent="0.2">
      <c r="A6379" s="89">
        <v>2504</v>
      </c>
      <c r="B6379" s="89" t="s">
        <v>574</v>
      </c>
      <c r="C6379" s="89">
        <v>2020</v>
      </c>
      <c r="D6379" s="89">
        <v>3</v>
      </c>
      <c r="E6379" s="91">
        <v>14910897</v>
      </c>
    </row>
    <row r="6380" spans="1:5" x14ac:dyDescent="0.2">
      <c r="A6380" s="89">
        <v>2504</v>
      </c>
      <c r="B6380" s="89" t="s">
        <v>574</v>
      </c>
      <c r="C6380" s="89">
        <v>2020</v>
      </c>
      <c r="D6380" s="89">
        <v>4</v>
      </c>
      <c r="E6380" s="91">
        <v>22072199</v>
      </c>
    </row>
    <row r="6381" spans="1:5" x14ac:dyDescent="0.2">
      <c r="A6381" s="89">
        <v>2504</v>
      </c>
      <c r="B6381" s="89" t="s">
        <v>574</v>
      </c>
      <c r="C6381" s="89">
        <v>2020</v>
      </c>
      <c r="D6381" s="89">
        <v>5</v>
      </c>
      <c r="E6381" s="91">
        <v>27169668</v>
      </c>
    </row>
    <row r="6382" spans="1:5" x14ac:dyDescent="0.2">
      <c r="A6382" s="89">
        <v>2504</v>
      </c>
      <c r="B6382" s="89" t="s">
        <v>574</v>
      </c>
      <c r="C6382" s="89">
        <v>2020</v>
      </c>
      <c r="D6382" s="89">
        <v>6</v>
      </c>
      <c r="E6382" s="91">
        <v>1225062</v>
      </c>
    </row>
    <row r="6383" spans="1:5" x14ac:dyDescent="0.2">
      <c r="A6383" s="89">
        <v>2505</v>
      </c>
      <c r="B6383" s="89" t="s">
        <v>494</v>
      </c>
      <c r="C6383" s="89">
        <v>2019</v>
      </c>
      <c r="D6383" s="89">
        <v>8</v>
      </c>
      <c r="E6383" s="91">
        <v>5910170</v>
      </c>
    </row>
    <row r="6384" spans="1:5" x14ac:dyDescent="0.2">
      <c r="A6384" s="89">
        <v>2505</v>
      </c>
      <c r="B6384" s="89" t="s">
        <v>494</v>
      </c>
      <c r="C6384" s="89">
        <v>2019</v>
      </c>
      <c r="D6384" s="89">
        <v>9</v>
      </c>
      <c r="E6384" s="91">
        <v>10542051</v>
      </c>
    </row>
    <row r="6385" spans="1:5" x14ac:dyDescent="0.2">
      <c r="A6385" s="89">
        <v>2505</v>
      </c>
      <c r="B6385" s="89" t="s">
        <v>494</v>
      </c>
      <c r="C6385" s="89">
        <v>2019</v>
      </c>
      <c r="D6385" s="89">
        <v>10</v>
      </c>
      <c r="E6385" s="91">
        <v>11017153</v>
      </c>
    </row>
    <row r="6386" spans="1:5" x14ac:dyDescent="0.2">
      <c r="A6386" s="89">
        <v>2505</v>
      </c>
      <c r="B6386" s="89" t="s">
        <v>494</v>
      </c>
      <c r="C6386" s="89">
        <v>2019</v>
      </c>
      <c r="D6386" s="89">
        <v>11</v>
      </c>
      <c r="E6386" s="91">
        <v>11118143</v>
      </c>
    </row>
    <row r="6387" spans="1:5" x14ac:dyDescent="0.2">
      <c r="A6387" s="89">
        <v>2505</v>
      </c>
      <c r="B6387" s="89" t="s">
        <v>494</v>
      </c>
      <c r="C6387" s="89">
        <v>2019</v>
      </c>
      <c r="D6387" s="89">
        <v>12</v>
      </c>
      <c r="E6387" s="91">
        <v>10161058</v>
      </c>
    </row>
    <row r="6388" spans="1:5" x14ac:dyDescent="0.2">
      <c r="A6388" s="89">
        <v>2505</v>
      </c>
      <c r="B6388" s="89" t="s">
        <v>494</v>
      </c>
      <c r="C6388" s="89">
        <v>2020</v>
      </c>
      <c r="D6388" s="89">
        <v>1</v>
      </c>
      <c r="E6388" s="91">
        <v>8425385</v>
      </c>
    </row>
    <row r="6389" spans="1:5" x14ac:dyDescent="0.2">
      <c r="A6389" s="89">
        <v>2505</v>
      </c>
      <c r="B6389" s="89" t="s">
        <v>494</v>
      </c>
      <c r="C6389" s="89">
        <v>2020</v>
      </c>
      <c r="D6389" s="89">
        <v>2</v>
      </c>
      <c r="E6389" s="91">
        <v>3591</v>
      </c>
    </row>
    <row r="6390" spans="1:5" x14ac:dyDescent="0.2">
      <c r="A6390" s="89">
        <v>2505</v>
      </c>
      <c r="B6390" s="89" t="s">
        <v>494</v>
      </c>
      <c r="C6390" s="89">
        <v>2020</v>
      </c>
      <c r="D6390" s="89">
        <v>3</v>
      </c>
      <c r="E6390" s="91">
        <v>950</v>
      </c>
    </row>
    <row r="6391" spans="1:5" x14ac:dyDescent="0.2">
      <c r="A6391" s="89">
        <v>2505</v>
      </c>
      <c r="B6391" s="89" t="s">
        <v>494</v>
      </c>
      <c r="C6391" s="89">
        <v>2020</v>
      </c>
      <c r="D6391" s="89">
        <v>4</v>
      </c>
      <c r="E6391" s="91">
        <v>478</v>
      </c>
    </row>
    <row r="6392" spans="1:5" x14ac:dyDescent="0.2">
      <c r="A6392" s="89">
        <v>2505</v>
      </c>
      <c r="B6392" s="89" t="s">
        <v>494</v>
      </c>
      <c r="C6392" s="89">
        <v>2020</v>
      </c>
      <c r="D6392" s="89">
        <v>5</v>
      </c>
      <c r="E6392" s="91">
        <v>128</v>
      </c>
    </row>
    <row r="6393" spans="1:5" x14ac:dyDescent="0.2">
      <c r="A6393" s="89">
        <v>2505</v>
      </c>
      <c r="B6393" s="89" t="s">
        <v>494</v>
      </c>
      <c r="C6393" s="89">
        <v>2020</v>
      </c>
      <c r="D6393" s="89">
        <v>6</v>
      </c>
      <c r="E6393" s="91">
        <v>4</v>
      </c>
    </row>
    <row r="6394" spans="1:5" x14ac:dyDescent="0.2">
      <c r="A6394" s="89">
        <v>2507</v>
      </c>
      <c r="B6394" s="89" t="s">
        <v>604</v>
      </c>
      <c r="C6394" s="89">
        <v>2019</v>
      </c>
      <c r="D6394" s="89">
        <v>9</v>
      </c>
      <c r="E6394" s="91">
        <v>217219</v>
      </c>
    </row>
    <row r="6395" spans="1:5" x14ac:dyDescent="0.2">
      <c r="A6395" s="89">
        <v>2507</v>
      </c>
      <c r="B6395" s="89" t="s">
        <v>604</v>
      </c>
      <c r="C6395" s="89">
        <v>2019</v>
      </c>
      <c r="D6395" s="89">
        <v>10</v>
      </c>
      <c r="E6395" s="91">
        <v>357890</v>
      </c>
    </row>
    <row r="6396" spans="1:5" x14ac:dyDescent="0.2">
      <c r="A6396" s="89">
        <v>2507</v>
      </c>
      <c r="B6396" s="89" t="s">
        <v>604</v>
      </c>
      <c r="C6396" s="89">
        <v>2019</v>
      </c>
      <c r="D6396" s="89">
        <v>11</v>
      </c>
      <c r="E6396" s="91">
        <v>645594</v>
      </c>
    </row>
    <row r="6397" spans="1:5" x14ac:dyDescent="0.2">
      <c r="A6397" s="89">
        <v>2507</v>
      </c>
      <c r="B6397" s="89" t="s">
        <v>604</v>
      </c>
      <c r="C6397" s="89">
        <v>2019</v>
      </c>
      <c r="D6397" s="89">
        <v>12</v>
      </c>
      <c r="E6397" s="91">
        <v>241585</v>
      </c>
    </row>
    <row r="6398" spans="1:5" x14ac:dyDescent="0.2">
      <c r="A6398" s="89">
        <v>2507</v>
      </c>
      <c r="B6398" s="89" t="s">
        <v>604</v>
      </c>
      <c r="C6398" s="89">
        <v>2020</v>
      </c>
      <c r="D6398" s="89">
        <v>1</v>
      </c>
      <c r="E6398" s="91">
        <v>372241</v>
      </c>
    </row>
    <row r="6399" spans="1:5" x14ac:dyDescent="0.2">
      <c r="A6399" s="89">
        <v>2507</v>
      </c>
      <c r="B6399" s="89" t="s">
        <v>604</v>
      </c>
      <c r="C6399" s="89">
        <v>2020</v>
      </c>
      <c r="D6399" s="89">
        <v>2</v>
      </c>
      <c r="E6399" s="91">
        <v>612486</v>
      </c>
    </row>
    <row r="6400" spans="1:5" x14ac:dyDescent="0.2">
      <c r="A6400" s="89">
        <v>2507</v>
      </c>
      <c r="B6400" s="89" t="s">
        <v>604</v>
      </c>
      <c r="C6400" s="89">
        <v>2020</v>
      </c>
      <c r="D6400" s="89">
        <v>3</v>
      </c>
      <c r="E6400" s="91">
        <v>350954</v>
      </c>
    </row>
    <row r="6401" spans="1:5" x14ac:dyDescent="0.2">
      <c r="A6401" s="89">
        <v>2507</v>
      </c>
      <c r="B6401" s="89" t="s">
        <v>604</v>
      </c>
      <c r="C6401" s="89">
        <v>2020</v>
      </c>
      <c r="D6401" s="89">
        <v>4</v>
      </c>
      <c r="E6401" s="91">
        <v>404635</v>
      </c>
    </row>
    <row r="6402" spans="1:5" x14ac:dyDescent="0.2">
      <c r="A6402" s="89">
        <v>2507</v>
      </c>
      <c r="B6402" s="89" t="s">
        <v>604</v>
      </c>
      <c r="C6402" s="89">
        <v>2020</v>
      </c>
      <c r="D6402" s="89">
        <v>5</v>
      </c>
      <c r="E6402" s="91">
        <v>855140</v>
      </c>
    </row>
    <row r="6403" spans="1:5" x14ac:dyDescent="0.2">
      <c r="A6403" s="89">
        <v>2507</v>
      </c>
      <c r="B6403" s="89" t="s">
        <v>604</v>
      </c>
      <c r="C6403" s="89">
        <v>2020</v>
      </c>
      <c r="D6403" s="89">
        <v>6</v>
      </c>
      <c r="E6403" s="91">
        <v>23568</v>
      </c>
    </row>
    <row r="6404" spans="1:5" x14ac:dyDescent="0.2">
      <c r="A6404" s="89">
        <v>2508</v>
      </c>
      <c r="B6404" s="89" t="s">
        <v>493</v>
      </c>
      <c r="C6404" s="89">
        <v>2019</v>
      </c>
      <c r="D6404" s="89">
        <v>7</v>
      </c>
      <c r="E6404" s="91">
        <v>25236</v>
      </c>
    </row>
    <row r="6405" spans="1:5" x14ac:dyDescent="0.2">
      <c r="A6405" s="89">
        <v>2508</v>
      </c>
      <c r="B6405" s="89" t="s">
        <v>493</v>
      </c>
      <c r="C6405" s="89">
        <v>2019</v>
      </c>
      <c r="D6405" s="89">
        <v>8</v>
      </c>
      <c r="E6405" s="91">
        <v>4341539</v>
      </c>
    </row>
    <row r="6406" spans="1:5" x14ac:dyDescent="0.2">
      <c r="A6406" s="89">
        <v>2508</v>
      </c>
      <c r="B6406" s="89" t="s">
        <v>493</v>
      </c>
      <c r="C6406" s="89">
        <v>2019</v>
      </c>
      <c r="D6406" s="89">
        <v>9</v>
      </c>
      <c r="E6406" s="91">
        <v>4904135</v>
      </c>
    </row>
    <row r="6407" spans="1:5" x14ac:dyDescent="0.2">
      <c r="A6407" s="89">
        <v>2508</v>
      </c>
      <c r="B6407" s="89" t="s">
        <v>493</v>
      </c>
      <c r="C6407" s="89">
        <v>2019</v>
      </c>
      <c r="D6407" s="89">
        <v>10</v>
      </c>
      <c r="E6407" s="91">
        <v>4871436</v>
      </c>
    </row>
    <row r="6408" spans="1:5" x14ac:dyDescent="0.2">
      <c r="A6408" s="89">
        <v>2508</v>
      </c>
      <c r="B6408" s="89" t="s">
        <v>493</v>
      </c>
      <c r="C6408" s="89">
        <v>2019</v>
      </c>
      <c r="D6408" s="89">
        <v>11</v>
      </c>
      <c r="E6408" s="91">
        <v>4444067</v>
      </c>
    </row>
    <row r="6409" spans="1:5" x14ac:dyDescent="0.2">
      <c r="A6409" s="89">
        <v>2508</v>
      </c>
      <c r="B6409" s="89" t="s">
        <v>493</v>
      </c>
      <c r="C6409" s="89">
        <v>2019</v>
      </c>
      <c r="D6409" s="89">
        <v>12</v>
      </c>
      <c r="E6409" s="91">
        <v>3762541</v>
      </c>
    </row>
    <row r="6410" spans="1:5" x14ac:dyDescent="0.2">
      <c r="A6410" s="89">
        <v>2508</v>
      </c>
      <c r="B6410" s="89" t="s">
        <v>493</v>
      </c>
      <c r="C6410" s="89">
        <v>2020</v>
      </c>
      <c r="D6410" s="89">
        <v>1</v>
      </c>
      <c r="E6410" s="91">
        <v>5694036</v>
      </c>
    </row>
    <row r="6411" spans="1:5" x14ac:dyDescent="0.2">
      <c r="A6411" s="89">
        <v>2508</v>
      </c>
      <c r="B6411" s="89" t="s">
        <v>493</v>
      </c>
      <c r="C6411" s="89">
        <v>2020</v>
      </c>
      <c r="D6411" s="89">
        <v>2</v>
      </c>
      <c r="E6411" s="91">
        <v>5424239</v>
      </c>
    </row>
    <row r="6412" spans="1:5" x14ac:dyDescent="0.2">
      <c r="A6412" s="89">
        <v>2508</v>
      </c>
      <c r="B6412" s="89" t="s">
        <v>493</v>
      </c>
      <c r="C6412" s="89">
        <v>2020</v>
      </c>
      <c r="D6412" s="89">
        <v>3</v>
      </c>
      <c r="E6412" s="91">
        <v>5364759</v>
      </c>
    </row>
    <row r="6413" spans="1:5" x14ac:dyDescent="0.2">
      <c r="A6413" s="89">
        <v>2508</v>
      </c>
      <c r="B6413" s="89" t="s">
        <v>493</v>
      </c>
      <c r="C6413" s="89">
        <v>2020</v>
      </c>
      <c r="D6413" s="89">
        <v>4</v>
      </c>
      <c r="E6413" s="91">
        <v>5953638</v>
      </c>
    </row>
    <row r="6414" spans="1:5" x14ac:dyDescent="0.2">
      <c r="A6414" s="89">
        <v>2508</v>
      </c>
      <c r="B6414" s="89" t="s">
        <v>493</v>
      </c>
      <c r="C6414" s="89">
        <v>2020</v>
      </c>
      <c r="D6414" s="89">
        <v>5</v>
      </c>
      <c r="E6414" s="91">
        <v>5913609</v>
      </c>
    </row>
    <row r="6415" spans="1:5" x14ac:dyDescent="0.2">
      <c r="A6415" s="89">
        <v>2508</v>
      </c>
      <c r="B6415" s="89" t="s">
        <v>493</v>
      </c>
      <c r="C6415" s="89">
        <v>2020</v>
      </c>
      <c r="D6415" s="89">
        <v>6</v>
      </c>
      <c r="E6415" s="91">
        <v>410819</v>
      </c>
    </row>
    <row r="6416" spans="1:5" x14ac:dyDescent="0.2">
      <c r="A6416" s="89">
        <v>2509</v>
      </c>
      <c r="B6416" s="89" t="s">
        <v>487</v>
      </c>
      <c r="C6416" s="89">
        <v>2019</v>
      </c>
      <c r="D6416" s="89">
        <v>7</v>
      </c>
      <c r="E6416" s="91">
        <v>183934</v>
      </c>
    </row>
    <row r="6417" spans="1:5" x14ac:dyDescent="0.2">
      <c r="A6417" s="89">
        <v>2509</v>
      </c>
      <c r="B6417" s="89" t="s">
        <v>487</v>
      </c>
      <c r="C6417" s="89">
        <v>2019</v>
      </c>
      <c r="D6417" s="89">
        <v>8</v>
      </c>
      <c r="E6417" s="91">
        <v>715814</v>
      </c>
    </row>
    <row r="6418" spans="1:5" x14ac:dyDescent="0.2">
      <c r="A6418" s="89">
        <v>2509</v>
      </c>
      <c r="B6418" s="89" t="s">
        <v>487</v>
      </c>
      <c r="C6418" s="89">
        <v>2019</v>
      </c>
      <c r="D6418" s="89">
        <v>9</v>
      </c>
      <c r="E6418" s="91">
        <v>794995</v>
      </c>
    </row>
    <row r="6419" spans="1:5" x14ac:dyDescent="0.2">
      <c r="A6419" s="89">
        <v>2509</v>
      </c>
      <c r="B6419" s="89" t="s">
        <v>487</v>
      </c>
      <c r="C6419" s="89">
        <v>2019</v>
      </c>
      <c r="D6419" s="89">
        <v>10</v>
      </c>
      <c r="E6419" s="91">
        <v>883668</v>
      </c>
    </row>
    <row r="6420" spans="1:5" x14ac:dyDescent="0.2">
      <c r="A6420" s="89">
        <v>2509</v>
      </c>
      <c r="B6420" s="89" t="s">
        <v>487</v>
      </c>
      <c r="C6420" s="89">
        <v>2019</v>
      </c>
      <c r="D6420" s="89">
        <v>11</v>
      </c>
      <c r="E6420" s="91">
        <v>850156</v>
      </c>
    </row>
    <row r="6421" spans="1:5" x14ac:dyDescent="0.2">
      <c r="A6421" s="89">
        <v>2509</v>
      </c>
      <c r="B6421" s="89" t="s">
        <v>487</v>
      </c>
      <c r="C6421" s="89">
        <v>2019</v>
      </c>
      <c r="D6421" s="89">
        <v>12</v>
      </c>
      <c r="E6421" s="91">
        <v>568965</v>
      </c>
    </row>
    <row r="6422" spans="1:5" x14ac:dyDescent="0.2">
      <c r="A6422" s="89">
        <v>2509</v>
      </c>
      <c r="B6422" s="89" t="s">
        <v>487</v>
      </c>
      <c r="C6422" s="89">
        <v>2020</v>
      </c>
      <c r="D6422" s="89">
        <v>1</v>
      </c>
      <c r="E6422" s="91">
        <v>809701</v>
      </c>
    </row>
    <row r="6423" spans="1:5" x14ac:dyDescent="0.2">
      <c r="A6423" s="89">
        <v>2509</v>
      </c>
      <c r="B6423" s="89" t="s">
        <v>487</v>
      </c>
      <c r="C6423" s="89">
        <v>2020</v>
      </c>
      <c r="D6423" s="89">
        <v>2</v>
      </c>
      <c r="E6423" s="91">
        <v>737263</v>
      </c>
    </row>
    <row r="6424" spans="1:5" x14ac:dyDescent="0.2">
      <c r="A6424" s="89">
        <v>2509</v>
      </c>
      <c r="B6424" s="89" t="s">
        <v>487</v>
      </c>
      <c r="C6424" s="89">
        <v>2020</v>
      </c>
      <c r="D6424" s="89">
        <v>3</v>
      </c>
      <c r="E6424" s="91">
        <v>603203</v>
      </c>
    </row>
    <row r="6425" spans="1:5" x14ac:dyDescent="0.2">
      <c r="A6425" s="89">
        <v>2509</v>
      </c>
      <c r="B6425" s="89" t="s">
        <v>487</v>
      </c>
      <c r="C6425" s="89">
        <v>2020</v>
      </c>
      <c r="D6425" s="89">
        <v>4</v>
      </c>
      <c r="E6425" s="91">
        <v>691371</v>
      </c>
    </row>
    <row r="6426" spans="1:5" x14ac:dyDescent="0.2">
      <c r="A6426" s="89">
        <v>2509</v>
      </c>
      <c r="B6426" s="89" t="s">
        <v>487</v>
      </c>
      <c r="C6426" s="89">
        <v>2020</v>
      </c>
      <c r="D6426" s="89">
        <v>5</v>
      </c>
      <c r="E6426" s="91">
        <v>690028</v>
      </c>
    </row>
    <row r="6427" spans="1:5" x14ac:dyDescent="0.2">
      <c r="A6427" s="89">
        <v>2509</v>
      </c>
      <c r="B6427" s="89" t="s">
        <v>487</v>
      </c>
      <c r="C6427" s="89">
        <v>2020</v>
      </c>
      <c r="D6427" s="89">
        <v>6</v>
      </c>
      <c r="E6427" s="91">
        <v>37716</v>
      </c>
    </row>
    <row r="6428" spans="1:5" x14ac:dyDescent="0.2">
      <c r="A6428" s="89">
        <v>2510</v>
      </c>
      <c r="B6428" s="89" t="s">
        <v>491</v>
      </c>
      <c r="C6428" s="89">
        <v>2019</v>
      </c>
      <c r="D6428" s="89">
        <v>7</v>
      </c>
      <c r="E6428" s="91">
        <v>5</v>
      </c>
    </row>
    <row r="6429" spans="1:5" x14ac:dyDescent="0.2">
      <c r="A6429" s="89">
        <v>2510</v>
      </c>
      <c r="B6429" s="89" t="s">
        <v>491</v>
      </c>
      <c r="C6429" s="89">
        <v>2019</v>
      </c>
      <c r="D6429" s="89">
        <v>8</v>
      </c>
      <c r="E6429" s="91">
        <v>139</v>
      </c>
    </row>
    <row r="6430" spans="1:5" x14ac:dyDescent="0.2">
      <c r="A6430" s="89">
        <v>2510</v>
      </c>
      <c r="B6430" s="89" t="s">
        <v>491</v>
      </c>
      <c r="C6430" s="89">
        <v>2019</v>
      </c>
      <c r="D6430" s="89">
        <v>9</v>
      </c>
      <c r="E6430" s="91">
        <v>203834</v>
      </c>
    </row>
    <row r="6431" spans="1:5" x14ac:dyDescent="0.2">
      <c r="A6431" s="89">
        <v>2510</v>
      </c>
      <c r="B6431" s="89" t="s">
        <v>491</v>
      </c>
      <c r="C6431" s="89">
        <v>2019</v>
      </c>
      <c r="D6431" s="89">
        <v>10</v>
      </c>
      <c r="E6431" s="91">
        <v>619729</v>
      </c>
    </row>
    <row r="6432" spans="1:5" x14ac:dyDescent="0.2">
      <c r="A6432" s="89">
        <v>2510</v>
      </c>
      <c r="B6432" s="89" t="s">
        <v>491</v>
      </c>
      <c r="C6432" s="89">
        <v>2019</v>
      </c>
      <c r="D6432" s="89">
        <v>11</v>
      </c>
      <c r="E6432" s="91">
        <v>2178956</v>
      </c>
    </row>
    <row r="6433" spans="1:5" x14ac:dyDescent="0.2">
      <c r="A6433" s="89">
        <v>2510</v>
      </c>
      <c r="B6433" s="89" t="s">
        <v>491</v>
      </c>
      <c r="C6433" s="89">
        <v>2019</v>
      </c>
      <c r="D6433" s="89">
        <v>12</v>
      </c>
      <c r="E6433" s="91">
        <v>2611104</v>
      </c>
    </row>
    <row r="6434" spans="1:5" x14ac:dyDescent="0.2">
      <c r="A6434" s="89">
        <v>2510</v>
      </c>
      <c r="B6434" s="89" t="s">
        <v>491</v>
      </c>
      <c r="C6434" s="89">
        <v>2020</v>
      </c>
      <c r="D6434" s="89">
        <v>1</v>
      </c>
      <c r="E6434" s="91">
        <v>543645</v>
      </c>
    </row>
    <row r="6435" spans="1:5" x14ac:dyDescent="0.2">
      <c r="A6435" s="89">
        <v>2510</v>
      </c>
      <c r="B6435" s="89" t="s">
        <v>491</v>
      </c>
      <c r="C6435" s="89">
        <v>2020</v>
      </c>
      <c r="D6435" s="89">
        <v>2</v>
      </c>
      <c r="E6435" s="91">
        <v>519497</v>
      </c>
    </row>
    <row r="6436" spans="1:5" x14ac:dyDescent="0.2">
      <c r="A6436" s="89">
        <v>2510</v>
      </c>
      <c r="B6436" s="89" t="s">
        <v>491</v>
      </c>
      <c r="C6436" s="89">
        <v>2020</v>
      </c>
      <c r="D6436" s="89">
        <v>3</v>
      </c>
      <c r="E6436" s="91">
        <v>1278194</v>
      </c>
    </row>
    <row r="6437" spans="1:5" x14ac:dyDescent="0.2">
      <c r="A6437" s="89">
        <v>2510</v>
      </c>
      <c r="B6437" s="89" t="s">
        <v>491</v>
      </c>
      <c r="C6437" s="89">
        <v>2020</v>
      </c>
      <c r="D6437" s="89">
        <v>4</v>
      </c>
      <c r="E6437" s="91">
        <v>1976208</v>
      </c>
    </row>
    <row r="6438" spans="1:5" x14ac:dyDescent="0.2">
      <c r="A6438" s="89">
        <v>2510</v>
      </c>
      <c r="B6438" s="89" t="s">
        <v>491</v>
      </c>
      <c r="C6438" s="89">
        <v>2020</v>
      </c>
      <c r="D6438" s="89">
        <v>5</v>
      </c>
      <c r="E6438" s="91">
        <v>1632218</v>
      </c>
    </row>
    <row r="6439" spans="1:5" x14ac:dyDescent="0.2">
      <c r="A6439" s="89">
        <v>2510</v>
      </c>
      <c r="B6439" s="89" t="s">
        <v>491</v>
      </c>
      <c r="C6439" s="89">
        <v>2020</v>
      </c>
      <c r="D6439" s="89">
        <v>6</v>
      </c>
      <c r="E6439" s="91">
        <v>78761</v>
      </c>
    </row>
    <row r="6440" spans="1:5" x14ac:dyDescent="0.2">
      <c r="A6440" s="89">
        <v>2512</v>
      </c>
      <c r="B6440" s="89" t="s">
        <v>482</v>
      </c>
      <c r="C6440" s="89">
        <v>2019</v>
      </c>
      <c r="D6440" s="89">
        <v>8</v>
      </c>
      <c r="E6440" s="91">
        <v>2719950</v>
      </c>
    </row>
    <row r="6441" spans="1:5" x14ac:dyDescent="0.2">
      <c r="A6441" s="89">
        <v>2512</v>
      </c>
      <c r="B6441" s="89" t="s">
        <v>482</v>
      </c>
      <c r="C6441" s="89">
        <v>2019</v>
      </c>
      <c r="D6441" s="89">
        <v>9</v>
      </c>
      <c r="E6441" s="91">
        <v>2913671</v>
      </c>
    </row>
    <row r="6442" spans="1:5" x14ac:dyDescent="0.2">
      <c r="A6442" s="89">
        <v>2512</v>
      </c>
      <c r="B6442" s="89" t="s">
        <v>482</v>
      </c>
      <c r="C6442" s="89">
        <v>2019</v>
      </c>
      <c r="D6442" s="89">
        <v>10</v>
      </c>
      <c r="E6442" s="91">
        <v>2850159</v>
      </c>
    </row>
    <row r="6443" spans="1:5" x14ac:dyDescent="0.2">
      <c r="A6443" s="89">
        <v>2512</v>
      </c>
      <c r="B6443" s="89" t="s">
        <v>482</v>
      </c>
      <c r="C6443" s="89">
        <v>2019</v>
      </c>
      <c r="D6443" s="89">
        <v>11</v>
      </c>
      <c r="E6443" s="91">
        <v>2665307</v>
      </c>
    </row>
    <row r="6444" spans="1:5" x14ac:dyDescent="0.2">
      <c r="A6444" s="89">
        <v>2512</v>
      </c>
      <c r="B6444" s="89" t="s">
        <v>482</v>
      </c>
      <c r="C6444" s="89">
        <v>2019</v>
      </c>
      <c r="D6444" s="89">
        <v>12</v>
      </c>
      <c r="E6444" s="91">
        <v>2604368</v>
      </c>
    </row>
    <row r="6445" spans="1:5" x14ac:dyDescent="0.2">
      <c r="A6445" s="89">
        <v>2512</v>
      </c>
      <c r="B6445" s="89" t="s">
        <v>482</v>
      </c>
      <c r="C6445" s="89">
        <v>2020</v>
      </c>
      <c r="D6445" s="89">
        <v>1</v>
      </c>
      <c r="E6445" s="91">
        <v>3434568</v>
      </c>
    </row>
    <row r="6446" spans="1:5" x14ac:dyDescent="0.2">
      <c r="A6446" s="89">
        <v>2512</v>
      </c>
      <c r="B6446" s="89" t="s">
        <v>482</v>
      </c>
      <c r="C6446" s="89">
        <v>2020</v>
      </c>
      <c r="D6446" s="89">
        <v>2</v>
      </c>
      <c r="E6446" s="91">
        <v>3119643</v>
      </c>
    </row>
    <row r="6447" spans="1:5" x14ac:dyDescent="0.2">
      <c r="A6447" s="89">
        <v>2512</v>
      </c>
      <c r="B6447" s="89" t="s">
        <v>482</v>
      </c>
      <c r="C6447" s="89">
        <v>2020</v>
      </c>
      <c r="D6447" s="89">
        <v>3</v>
      </c>
      <c r="E6447" s="91">
        <v>2466747</v>
      </c>
    </row>
    <row r="6448" spans="1:5" x14ac:dyDescent="0.2">
      <c r="A6448" s="89">
        <v>2512</v>
      </c>
      <c r="B6448" s="89" t="s">
        <v>482</v>
      </c>
      <c r="C6448" s="89">
        <v>2020</v>
      </c>
      <c r="D6448" s="89">
        <v>4</v>
      </c>
      <c r="E6448" s="91">
        <v>2102950</v>
      </c>
    </row>
    <row r="6449" spans="1:5" x14ac:dyDescent="0.2">
      <c r="A6449" s="89">
        <v>2512</v>
      </c>
      <c r="B6449" s="89" t="s">
        <v>482</v>
      </c>
      <c r="C6449" s="89">
        <v>2020</v>
      </c>
      <c r="D6449" s="89">
        <v>5</v>
      </c>
      <c r="E6449" s="91">
        <v>2821210</v>
      </c>
    </row>
    <row r="6450" spans="1:5" x14ac:dyDescent="0.2">
      <c r="A6450" s="89">
        <v>2512</v>
      </c>
      <c r="B6450" s="89" t="s">
        <v>482</v>
      </c>
      <c r="C6450" s="89">
        <v>2020</v>
      </c>
      <c r="D6450" s="89">
        <v>6</v>
      </c>
      <c r="E6450" s="91">
        <v>252224</v>
      </c>
    </row>
    <row r="6451" spans="1:5" x14ac:dyDescent="0.2">
      <c r="A6451" s="89">
        <v>2513</v>
      </c>
      <c r="B6451" s="89" t="s">
        <v>484</v>
      </c>
      <c r="C6451" s="89">
        <v>2019</v>
      </c>
      <c r="D6451" s="89">
        <v>8</v>
      </c>
      <c r="E6451" s="91">
        <v>1954910</v>
      </c>
    </row>
    <row r="6452" spans="1:5" x14ac:dyDescent="0.2">
      <c r="A6452" s="89">
        <v>2513</v>
      </c>
      <c r="B6452" s="89" t="s">
        <v>484</v>
      </c>
      <c r="C6452" s="89">
        <v>2019</v>
      </c>
      <c r="D6452" s="89">
        <v>9</v>
      </c>
      <c r="E6452" s="91">
        <v>10850317</v>
      </c>
    </row>
    <row r="6453" spans="1:5" x14ac:dyDescent="0.2">
      <c r="A6453" s="89">
        <v>2513</v>
      </c>
      <c r="B6453" s="89" t="s">
        <v>484</v>
      </c>
      <c r="C6453" s="89">
        <v>2019</v>
      </c>
      <c r="D6453" s="89">
        <v>10</v>
      </c>
      <c r="E6453" s="91">
        <v>12917413</v>
      </c>
    </row>
    <row r="6454" spans="1:5" x14ac:dyDescent="0.2">
      <c r="A6454" s="89">
        <v>2513</v>
      </c>
      <c r="B6454" s="89" t="s">
        <v>484</v>
      </c>
      <c r="C6454" s="89">
        <v>2019</v>
      </c>
      <c r="D6454" s="89">
        <v>11</v>
      </c>
      <c r="E6454" s="91">
        <v>19348823</v>
      </c>
    </row>
    <row r="6455" spans="1:5" x14ac:dyDescent="0.2">
      <c r="A6455" s="89">
        <v>2513</v>
      </c>
      <c r="B6455" s="89" t="s">
        <v>484</v>
      </c>
      <c r="C6455" s="89">
        <v>2019</v>
      </c>
      <c r="D6455" s="89">
        <v>12</v>
      </c>
      <c r="E6455" s="91">
        <v>27746910</v>
      </c>
    </row>
    <row r="6456" spans="1:5" x14ac:dyDescent="0.2">
      <c r="A6456" s="89">
        <v>2513</v>
      </c>
      <c r="B6456" s="89" t="s">
        <v>484</v>
      </c>
      <c r="C6456" s="89">
        <v>2020</v>
      </c>
      <c r="D6456" s="89">
        <v>1</v>
      </c>
      <c r="E6456" s="91">
        <v>12633141</v>
      </c>
    </row>
    <row r="6457" spans="1:5" x14ac:dyDescent="0.2">
      <c r="A6457" s="89">
        <v>2513</v>
      </c>
      <c r="B6457" s="89" t="s">
        <v>484</v>
      </c>
      <c r="C6457" s="89">
        <v>2020</v>
      </c>
      <c r="D6457" s="89">
        <v>2</v>
      </c>
      <c r="E6457" s="91">
        <v>12402032</v>
      </c>
    </row>
    <row r="6458" spans="1:5" x14ac:dyDescent="0.2">
      <c r="A6458" s="89">
        <v>2513</v>
      </c>
      <c r="B6458" s="89" t="s">
        <v>484</v>
      </c>
      <c r="C6458" s="89">
        <v>2020</v>
      </c>
      <c r="D6458" s="89">
        <v>3</v>
      </c>
      <c r="E6458" s="91">
        <v>14166348</v>
      </c>
    </row>
    <row r="6459" spans="1:5" x14ac:dyDescent="0.2">
      <c r="A6459" s="89">
        <v>2513</v>
      </c>
      <c r="B6459" s="89" t="s">
        <v>484</v>
      </c>
      <c r="C6459" s="89">
        <v>2020</v>
      </c>
      <c r="D6459" s="89">
        <v>4</v>
      </c>
      <c r="E6459" s="91">
        <v>23134213</v>
      </c>
    </row>
    <row r="6460" spans="1:5" x14ac:dyDescent="0.2">
      <c r="A6460" s="89">
        <v>2513</v>
      </c>
      <c r="B6460" s="89" t="s">
        <v>484</v>
      </c>
      <c r="C6460" s="89">
        <v>2020</v>
      </c>
      <c r="D6460" s="89">
        <v>5</v>
      </c>
      <c r="E6460" s="91">
        <v>25617050</v>
      </c>
    </row>
    <row r="6461" spans="1:5" x14ac:dyDescent="0.2">
      <c r="A6461" s="89">
        <v>2513</v>
      </c>
      <c r="B6461" s="89" t="s">
        <v>484</v>
      </c>
      <c r="C6461" s="89">
        <v>2020</v>
      </c>
      <c r="D6461" s="89">
        <v>6</v>
      </c>
      <c r="E6461" s="91">
        <v>849871</v>
      </c>
    </row>
    <row r="6462" spans="1:5" x14ac:dyDescent="0.2">
      <c r="A6462" s="89">
        <v>2519</v>
      </c>
      <c r="B6462" s="89" t="s">
        <v>510</v>
      </c>
      <c r="C6462" s="89">
        <v>2019</v>
      </c>
      <c r="D6462" s="89">
        <v>8</v>
      </c>
      <c r="E6462" s="91">
        <v>92</v>
      </c>
    </row>
    <row r="6463" spans="1:5" x14ac:dyDescent="0.2">
      <c r="A6463" s="89">
        <v>2519</v>
      </c>
      <c r="B6463" s="89" t="s">
        <v>510</v>
      </c>
      <c r="C6463" s="89">
        <v>2019</v>
      </c>
      <c r="D6463" s="89">
        <v>9</v>
      </c>
      <c r="E6463" s="91">
        <v>588877</v>
      </c>
    </row>
    <row r="6464" spans="1:5" x14ac:dyDescent="0.2">
      <c r="A6464" s="89">
        <v>2519</v>
      </c>
      <c r="B6464" s="89" t="s">
        <v>510</v>
      </c>
      <c r="C6464" s="89">
        <v>2019</v>
      </c>
      <c r="D6464" s="89">
        <v>10</v>
      </c>
      <c r="E6464" s="91">
        <v>577907</v>
      </c>
    </row>
    <row r="6465" spans="1:5" x14ac:dyDescent="0.2">
      <c r="A6465" s="89">
        <v>2519</v>
      </c>
      <c r="B6465" s="89" t="s">
        <v>510</v>
      </c>
      <c r="C6465" s="89">
        <v>2019</v>
      </c>
      <c r="D6465" s="89">
        <v>11</v>
      </c>
      <c r="E6465" s="91">
        <v>866457</v>
      </c>
    </row>
    <row r="6466" spans="1:5" x14ac:dyDescent="0.2">
      <c r="A6466" s="89">
        <v>2519</v>
      </c>
      <c r="B6466" s="89" t="s">
        <v>510</v>
      </c>
      <c r="C6466" s="89">
        <v>2019</v>
      </c>
      <c r="D6466" s="89">
        <v>12</v>
      </c>
      <c r="E6466" s="91">
        <v>856114</v>
      </c>
    </row>
    <row r="6467" spans="1:5" x14ac:dyDescent="0.2">
      <c r="A6467" s="89">
        <v>2519</v>
      </c>
      <c r="B6467" s="89" t="s">
        <v>510</v>
      </c>
      <c r="C6467" s="89">
        <v>2020</v>
      </c>
      <c r="D6467" s="89">
        <v>1</v>
      </c>
      <c r="E6467" s="91">
        <v>549504</v>
      </c>
    </row>
    <row r="6468" spans="1:5" x14ac:dyDescent="0.2">
      <c r="A6468" s="89">
        <v>2519</v>
      </c>
      <c r="B6468" s="89" t="s">
        <v>510</v>
      </c>
      <c r="C6468" s="89">
        <v>2020</v>
      </c>
      <c r="D6468" s="89">
        <v>2</v>
      </c>
      <c r="E6468" s="91">
        <v>416594</v>
      </c>
    </row>
    <row r="6469" spans="1:5" x14ac:dyDescent="0.2">
      <c r="A6469" s="89">
        <v>2519</v>
      </c>
      <c r="B6469" s="89" t="s">
        <v>510</v>
      </c>
      <c r="C6469" s="89">
        <v>2020</v>
      </c>
      <c r="D6469" s="89">
        <v>3</v>
      </c>
      <c r="E6469" s="91">
        <v>782970</v>
      </c>
    </row>
    <row r="6470" spans="1:5" x14ac:dyDescent="0.2">
      <c r="A6470" s="89">
        <v>2519</v>
      </c>
      <c r="B6470" s="89" t="s">
        <v>510</v>
      </c>
      <c r="C6470" s="89">
        <v>2020</v>
      </c>
      <c r="D6470" s="89">
        <v>4</v>
      </c>
      <c r="E6470" s="91">
        <v>568756</v>
      </c>
    </row>
    <row r="6471" spans="1:5" x14ac:dyDescent="0.2">
      <c r="A6471" s="89">
        <v>2519</v>
      </c>
      <c r="B6471" s="89" t="s">
        <v>510</v>
      </c>
      <c r="C6471" s="89">
        <v>2020</v>
      </c>
      <c r="D6471" s="89">
        <v>5</v>
      </c>
      <c r="E6471" s="91">
        <v>1384504</v>
      </c>
    </row>
    <row r="6472" spans="1:5" x14ac:dyDescent="0.2">
      <c r="A6472" s="89">
        <v>2519</v>
      </c>
      <c r="B6472" s="89" t="s">
        <v>510</v>
      </c>
      <c r="C6472" s="89">
        <v>2020</v>
      </c>
      <c r="D6472" s="89">
        <v>6</v>
      </c>
      <c r="E6472" s="91">
        <v>13198</v>
      </c>
    </row>
    <row r="6473" spans="1:5" x14ac:dyDescent="0.2">
      <c r="A6473" s="89">
        <v>2520</v>
      </c>
      <c r="B6473" s="89" t="s">
        <v>485</v>
      </c>
      <c r="C6473" s="89">
        <v>2019</v>
      </c>
      <c r="D6473" s="89">
        <v>8</v>
      </c>
      <c r="E6473" s="91">
        <v>1460948</v>
      </c>
    </row>
    <row r="6474" spans="1:5" x14ac:dyDescent="0.2">
      <c r="A6474" s="89">
        <v>2520</v>
      </c>
      <c r="B6474" s="89" t="s">
        <v>485</v>
      </c>
      <c r="C6474" s="89">
        <v>2019</v>
      </c>
      <c r="D6474" s="89">
        <v>9</v>
      </c>
      <c r="E6474" s="91">
        <v>3377806</v>
      </c>
    </row>
    <row r="6475" spans="1:5" x14ac:dyDescent="0.2">
      <c r="A6475" s="89">
        <v>2520</v>
      </c>
      <c r="B6475" s="89" t="s">
        <v>485</v>
      </c>
      <c r="C6475" s="89">
        <v>2019</v>
      </c>
      <c r="D6475" s="89">
        <v>10</v>
      </c>
      <c r="E6475" s="91">
        <v>3773338</v>
      </c>
    </row>
    <row r="6476" spans="1:5" x14ac:dyDescent="0.2">
      <c r="A6476" s="89">
        <v>2520</v>
      </c>
      <c r="B6476" s="89" t="s">
        <v>485</v>
      </c>
      <c r="C6476" s="89">
        <v>2019</v>
      </c>
      <c r="D6476" s="89">
        <v>11</v>
      </c>
      <c r="E6476" s="91">
        <v>4309216</v>
      </c>
    </row>
    <row r="6477" spans="1:5" x14ac:dyDescent="0.2">
      <c r="A6477" s="89">
        <v>2520</v>
      </c>
      <c r="B6477" s="89" t="s">
        <v>485</v>
      </c>
      <c r="C6477" s="89">
        <v>2019</v>
      </c>
      <c r="D6477" s="89">
        <v>12</v>
      </c>
      <c r="E6477" s="91">
        <v>4967655</v>
      </c>
    </row>
    <row r="6478" spans="1:5" x14ac:dyDescent="0.2">
      <c r="A6478" s="89">
        <v>2520</v>
      </c>
      <c r="B6478" s="89" t="s">
        <v>485</v>
      </c>
      <c r="C6478" s="89">
        <v>2020</v>
      </c>
      <c r="D6478" s="89">
        <v>1</v>
      </c>
      <c r="E6478" s="91">
        <v>4109907</v>
      </c>
    </row>
    <row r="6479" spans="1:5" x14ac:dyDescent="0.2">
      <c r="A6479" s="89">
        <v>2520</v>
      </c>
      <c r="B6479" s="89" t="s">
        <v>485</v>
      </c>
      <c r="C6479" s="89">
        <v>2020</v>
      </c>
      <c r="D6479" s="89">
        <v>2</v>
      </c>
      <c r="E6479" s="91">
        <v>2861062</v>
      </c>
    </row>
    <row r="6480" spans="1:5" x14ac:dyDescent="0.2">
      <c r="A6480" s="89">
        <v>2520</v>
      </c>
      <c r="B6480" s="89" t="s">
        <v>485</v>
      </c>
      <c r="C6480" s="89">
        <v>2020</v>
      </c>
      <c r="D6480" s="89">
        <v>3</v>
      </c>
      <c r="E6480" s="91">
        <v>3043855</v>
      </c>
    </row>
    <row r="6481" spans="1:5" x14ac:dyDescent="0.2">
      <c r="A6481" s="89">
        <v>2520</v>
      </c>
      <c r="B6481" s="89" t="s">
        <v>485</v>
      </c>
      <c r="C6481" s="89">
        <v>2020</v>
      </c>
      <c r="D6481" s="89">
        <v>4</v>
      </c>
      <c r="E6481" s="91">
        <v>5344583</v>
      </c>
    </row>
    <row r="6482" spans="1:5" x14ac:dyDescent="0.2">
      <c r="A6482" s="89">
        <v>2520</v>
      </c>
      <c r="B6482" s="89" t="s">
        <v>485</v>
      </c>
      <c r="C6482" s="89">
        <v>2020</v>
      </c>
      <c r="D6482" s="89">
        <v>5</v>
      </c>
      <c r="E6482" s="91">
        <v>6941284</v>
      </c>
    </row>
    <row r="6483" spans="1:5" x14ac:dyDescent="0.2">
      <c r="A6483" s="89">
        <v>2520</v>
      </c>
      <c r="B6483" s="89" t="s">
        <v>485</v>
      </c>
      <c r="C6483" s="89">
        <v>2020</v>
      </c>
      <c r="D6483" s="89">
        <v>6</v>
      </c>
      <c r="E6483" s="91">
        <v>283721</v>
      </c>
    </row>
    <row r="6484" spans="1:5" x14ac:dyDescent="0.2">
      <c r="A6484" s="89">
        <v>2521</v>
      </c>
      <c r="B6484" s="89" t="s">
        <v>506</v>
      </c>
      <c r="C6484" s="89">
        <v>2019</v>
      </c>
      <c r="D6484" s="89">
        <v>9</v>
      </c>
      <c r="E6484" s="91">
        <v>2707524</v>
      </c>
    </row>
    <row r="6485" spans="1:5" x14ac:dyDescent="0.2">
      <c r="A6485" s="89">
        <v>2521</v>
      </c>
      <c r="B6485" s="89" t="s">
        <v>506</v>
      </c>
      <c r="C6485" s="89">
        <v>2019</v>
      </c>
      <c r="D6485" s="89">
        <v>10</v>
      </c>
      <c r="E6485" s="91">
        <v>4846724</v>
      </c>
    </row>
    <row r="6486" spans="1:5" x14ac:dyDescent="0.2">
      <c r="A6486" s="89">
        <v>2521</v>
      </c>
      <c r="B6486" s="89" t="s">
        <v>506</v>
      </c>
      <c r="C6486" s="89">
        <v>2019</v>
      </c>
      <c r="D6486" s="89">
        <v>11</v>
      </c>
      <c r="E6486" s="91">
        <v>5560911</v>
      </c>
    </row>
    <row r="6487" spans="1:5" x14ac:dyDescent="0.2">
      <c r="A6487" s="89">
        <v>2521</v>
      </c>
      <c r="B6487" s="89" t="s">
        <v>506</v>
      </c>
      <c r="C6487" s="89">
        <v>2019</v>
      </c>
      <c r="D6487" s="89">
        <v>12</v>
      </c>
      <c r="E6487" s="91">
        <v>5139119</v>
      </c>
    </row>
    <row r="6488" spans="1:5" x14ac:dyDescent="0.2">
      <c r="A6488" s="89">
        <v>2521</v>
      </c>
      <c r="B6488" s="89" t="s">
        <v>506</v>
      </c>
      <c r="C6488" s="89">
        <v>2020</v>
      </c>
      <c r="D6488" s="89">
        <v>1</v>
      </c>
      <c r="E6488" s="91">
        <v>4279585</v>
      </c>
    </row>
    <row r="6489" spans="1:5" x14ac:dyDescent="0.2">
      <c r="A6489" s="89">
        <v>2521</v>
      </c>
      <c r="B6489" s="89" t="s">
        <v>506</v>
      </c>
      <c r="C6489" s="89">
        <v>2020</v>
      </c>
      <c r="D6489" s="89">
        <v>2</v>
      </c>
      <c r="E6489" s="91">
        <v>4168059</v>
      </c>
    </row>
    <row r="6490" spans="1:5" x14ac:dyDescent="0.2">
      <c r="A6490" s="89">
        <v>2521</v>
      </c>
      <c r="B6490" s="89" t="s">
        <v>506</v>
      </c>
      <c r="C6490" s="89">
        <v>2020</v>
      </c>
      <c r="D6490" s="89">
        <v>3</v>
      </c>
      <c r="E6490" s="91">
        <v>3892241</v>
      </c>
    </row>
    <row r="6491" spans="1:5" x14ac:dyDescent="0.2">
      <c r="A6491" s="89">
        <v>2521</v>
      </c>
      <c r="B6491" s="89" t="s">
        <v>506</v>
      </c>
      <c r="C6491" s="89">
        <v>2020</v>
      </c>
      <c r="D6491" s="89">
        <v>4</v>
      </c>
      <c r="E6491" s="91">
        <v>818137</v>
      </c>
    </row>
    <row r="6492" spans="1:5" x14ac:dyDescent="0.2">
      <c r="A6492" s="89">
        <v>2522</v>
      </c>
      <c r="B6492" s="89" t="s">
        <v>619</v>
      </c>
      <c r="C6492" s="89">
        <v>2019</v>
      </c>
      <c r="D6492" s="89">
        <v>9</v>
      </c>
      <c r="E6492" s="91">
        <v>142927</v>
      </c>
    </row>
    <row r="6493" spans="1:5" x14ac:dyDescent="0.2">
      <c r="A6493" s="89">
        <v>2522</v>
      </c>
      <c r="B6493" s="89" t="s">
        <v>619</v>
      </c>
      <c r="C6493" s="89">
        <v>2019</v>
      </c>
      <c r="D6493" s="89">
        <v>10</v>
      </c>
      <c r="E6493" s="91">
        <v>599215</v>
      </c>
    </row>
    <row r="6494" spans="1:5" x14ac:dyDescent="0.2">
      <c r="A6494" s="89">
        <v>2522</v>
      </c>
      <c r="B6494" s="89" t="s">
        <v>619</v>
      </c>
      <c r="C6494" s="89">
        <v>2019</v>
      </c>
      <c r="D6494" s="89">
        <v>11</v>
      </c>
      <c r="E6494" s="91">
        <v>720566</v>
      </c>
    </row>
    <row r="6495" spans="1:5" x14ac:dyDescent="0.2">
      <c r="A6495" s="89">
        <v>2522</v>
      </c>
      <c r="B6495" s="89" t="s">
        <v>619</v>
      </c>
      <c r="C6495" s="89">
        <v>2019</v>
      </c>
      <c r="D6495" s="89">
        <v>12</v>
      </c>
      <c r="E6495" s="91">
        <v>507083</v>
      </c>
    </row>
    <row r="6496" spans="1:5" x14ac:dyDescent="0.2">
      <c r="A6496" s="89">
        <v>2522</v>
      </c>
      <c r="B6496" s="89" t="s">
        <v>619</v>
      </c>
      <c r="C6496" s="89">
        <v>2020</v>
      </c>
      <c r="D6496" s="89">
        <v>1</v>
      </c>
      <c r="E6496" s="91">
        <v>385836</v>
      </c>
    </row>
    <row r="6497" spans="1:5" x14ac:dyDescent="0.2">
      <c r="A6497" s="89">
        <v>2522</v>
      </c>
      <c r="B6497" s="89" t="s">
        <v>619</v>
      </c>
      <c r="C6497" s="89">
        <v>2020</v>
      </c>
      <c r="D6497" s="89">
        <v>2</v>
      </c>
      <c r="E6497" s="91">
        <v>318906</v>
      </c>
    </row>
    <row r="6498" spans="1:5" x14ac:dyDescent="0.2">
      <c r="A6498" s="89">
        <v>2522</v>
      </c>
      <c r="B6498" s="89" t="s">
        <v>619</v>
      </c>
      <c r="C6498" s="89">
        <v>2020</v>
      </c>
      <c r="D6498" s="89">
        <v>3</v>
      </c>
      <c r="E6498" s="91">
        <v>381622</v>
      </c>
    </row>
    <row r="6499" spans="1:5" x14ac:dyDescent="0.2">
      <c r="A6499" s="89">
        <v>2522</v>
      </c>
      <c r="B6499" s="89" t="s">
        <v>619</v>
      </c>
      <c r="C6499" s="89">
        <v>2020</v>
      </c>
      <c r="D6499" s="89">
        <v>4</v>
      </c>
      <c r="E6499" s="91">
        <v>335979</v>
      </c>
    </row>
    <row r="6500" spans="1:5" x14ac:dyDescent="0.2">
      <c r="A6500" s="89">
        <v>2522</v>
      </c>
      <c r="B6500" s="89" t="s">
        <v>619</v>
      </c>
      <c r="C6500" s="89">
        <v>2020</v>
      </c>
      <c r="D6500" s="89">
        <v>5</v>
      </c>
      <c r="E6500" s="91">
        <v>418061</v>
      </c>
    </row>
    <row r="6501" spans="1:5" x14ac:dyDescent="0.2">
      <c r="A6501" s="89">
        <v>2522</v>
      </c>
      <c r="B6501" s="89" t="s">
        <v>619</v>
      </c>
      <c r="C6501" s="89">
        <v>2020</v>
      </c>
      <c r="D6501" s="89">
        <v>6</v>
      </c>
      <c r="E6501" s="91">
        <v>14794</v>
      </c>
    </row>
    <row r="6502" spans="1:5" x14ac:dyDescent="0.2">
      <c r="A6502" s="89">
        <v>2523</v>
      </c>
      <c r="B6502" s="89" t="s">
        <v>488</v>
      </c>
      <c r="C6502" s="89">
        <v>2019</v>
      </c>
      <c r="D6502" s="89">
        <v>8</v>
      </c>
      <c r="E6502" s="91">
        <v>80634</v>
      </c>
    </row>
    <row r="6503" spans="1:5" x14ac:dyDescent="0.2">
      <c r="A6503" s="89">
        <v>2523</v>
      </c>
      <c r="B6503" s="89" t="s">
        <v>488</v>
      </c>
      <c r="C6503" s="89">
        <v>2019</v>
      </c>
      <c r="D6503" s="89">
        <v>9</v>
      </c>
      <c r="E6503" s="91">
        <v>274517</v>
      </c>
    </row>
    <row r="6504" spans="1:5" x14ac:dyDescent="0.2">
      <c r="A6504" s="89">
        <v>2523</v>
      </c>
      <c r="B6504" s="89" t="s">
        <v>488</v>
      </c>
      <c r="C6504" s="89">
        <v>2019</v>
      </c>
      <c r="D6504" s="89">
        <v>10</v>
      </c>
      <c r="E6504" s="91">
        <v>270385</v>
      </c>
    </row>
    <row r="6505" spans="1:5" x14ac:dyDescent="0.2">
      <c r="A6505" s="89">
        <v>2523</v>
      </c>
      <c r="B6505" s="89" t="s">
        <v>488</v>
      </c>
      <c r="C6505" s="89">
        <v>2019</v>
      </c>
      <c r="D6505" s="89">
        <v>11</v>
      </c>
      <c r="E6505" s="91">
        <v>295947</v>
      </c>
    </row>
    <row r="6506" spans="1:5" x14ac:dyDescent="0.2">
      <c r="A6506" s="89">
        <v>2523</v>
      </c>
      <c r="B6506" s="89" t="s">
        <v>488</v>
      </c>
      <c r="C6506" s="89">
        <v>2019</v>
      </c>
      <c r="D6506" s="89">
        <v>12</v>
      </c>
      <c r="E6506" s="91">
        <v>235076</v>
      </c>
    </row>
    <row r="6507" spans="1:5" x14ac:dyDescent="0.2">
      <c r="A6507" s="89">
        <v>2523</v>
      </c>
      <c r="B6507" s="89" t="s">
        <v>488</v>
      </c>
      <c r="C6507" s="89">
        <v>2020</v>
      </c>
      <c r="D6507" s="89">
        <v>1</v>
      </c>
      <c r="E6507" s="91">
        <v>323814</v>
      </c>
    </row>
    <row r="6508" spans="1:5" x14ac:dyDescent="0.2">
      <c r="A6508" s="89">
        <v>2523</v>
      </c>
      <c r="B6508" s="89" t="s">
        <v>488</v>
      </c>
      <c r="C6508" s="89">
        <v>2020</v>
      </c>
      <c r="D6508" s="89">
        <v>2</v>
      </c>
      <c r="E6508" s="91">
        <v>317039</v>
      </c>
    </row>
    <row r="6509" spans="1:5" x14ac:dyDescent="0.2">
      <c r="A6509" s="89">
        <v>2523</v>
      </c>
      <c r="B6509" s="89" t="s">
        <v>488</v>
      </c>
      <c r="C6509" s="89">
        <v>2020</v>
      </c>
      <c r="D6509" s="89">
        <v>3</v>
      </c>
      <c r="E6509" s="91">
        <v>329783</v>
      </c>
    </row>
    <row r="6510" spans="1:5" x14ac:dyDescent="0.2">
      <c r="A6510" s="89">
        <v>2523</v>
      </c>
      <c r="B6510" s="89" t="s">
        <v>488</v>
      </c>
      <c r="C6510" s="89">
        <v>2020</v>
      </c>
      <c r="D6510" s="89">
        <v>4</v>
      </c>
      <c r="E6510" s="91">
        <v>419842</v>
      </c>
    </row>
    <row r="6511" spans="1:5" x14ac:dyDescent="0.2">
      <c r="A6511" s="89">
        <v>2523</v>
      </c>
      <c r="B6511" s="89" t="s">
        <v>488</v>
      </c>
      <c r="C6511" s="89">
        <v>2020</v>
      </c>
      <c r="D6511" s="89">
        <v>5</v>
      </c>
      <c r="E6511" s="91">
        <v>554407</v>
      </c>
    </row>
    <row r="6512" spans="1:5" x14ac:dyDescent="0.2">
      <c r="A6512" s="89">
        <v>2523</v>
      </c>
      <c r="B6512" s="89" t="s">
        <v>488</v>
      </c>
      <c r="C6512" s="89">
        <v>2020</v>
      </c>
      <c r="D6512" s="89">
        <v>6</v>
      </c>
      <c r="E6512" s="91">
        <v>35696</v>
      </c>
    </row>
    <row r="6513" spans="1:5" x14ac:dyDescent="0.2">
      <c r="A6513" s="89">
        <v>2524</v>
      </c>
      <c r="B6513" s="89" t="s">
        <v>492</v>
      </c>
      <c r="C6513" s="89">
        <v>2019</v>
      </c>
      <c r="D6513" s="89">
        <v>9</v>
      </c>
      <c r="E6513" s="91">
        <v>675699</v>
      </c>
    </row>
    <row r="6514" spans="1:5" x14ac:dyDescent="0.2">
      <c r="A6514" s="89">
        <v>2524</v>
      </c>
      <c r="B6514" s="89" t="s">
        <v>492</v>
      </c>
      <c r="C6514" s="89">
        <v>2019</v>
      </c>
      <c r="D6514" s="89">
        <v>10</v>
      </c>
      <c r="E6514" s="91">
        <v>690489</v>
      </c>
    </row>
    <row r="6515" spans="1:5" x14ac:dyDescent="0.2">
      <c r="A6515" s="89">
        <v>2524</v>
      </c>
      <c r="B6515" s="89" t="s">
        <v>492</v>
      </c>
      <c r="C6515" s="89">
        <v>2019</v>
      </c>
      <c r="D6515" s="89">
        <v>11</v>
      </c>
      <c r="E6515" s="91">
        <v>1444483</v>
      </c>
    </row>
    <row r="6516" spans="1:5" x14ac:dyDescent="0.2">
      <c r="A6516" s="89">
        <v>2524</v>
      </c>
      <c r="B6516" s="89" t="s">
        <v>492</v>
      </c>
      <c r="C6516" s="89">
        <v>2019</v>
      </c>
      <c r="D6516" s="89">
        <v>12</v>
      </c>
      <c r="E6516" s="91">
        <v>903513</v>
      </c>
    </row>
    <row r="6517" spans="1:5" x14ac:dyDescent="0.2">
      <c r="A6517" s="89">
        <v>2524</v>
      </c>
      <c r="B6517" s="89" t="s">
        <v>492</v>
      </c>
      <c r="C6517" s="89">
        <v>2020</v>
      </c>
      <c r="D6517" s="89">
        <v>1</v>
      </c>
      <c r="E6517" s="91">
        <v>669163</v>
      </c>
    </row>
    <row r="6518" spans="1:5" x14ac:dyDescent="0.2">
      <c r="A6518" s="89">
        <v>2524</v>
      </c>
      <c r="B6518" s="89" t="s">
        <v>492</v>
      </c>
      <c r="C6518" s="89">
        <v>2020</v>
      </c>
      <c r="D6518" s="89">
        <v>2</v>
      </c>
      <c r="E6518" s="91">
        <v>457717</v>
      </c>
    </row>
    <row r="6519" spans="1:5" x14ac:dyDescent="0.2">
      <c r="A6519" s="89">
        <v>2524</v>
      </c>
      <c r="B6519" s="89" t="s">
        <v>492</v>
      </c>
      <c r="C6519" s="89">
        <v>2020</v>
      </c>
      <c r="D6519" s="89">
        <v>3</v>
      </c>
      <c r="E6519" s="91">
        <v>396124</v>
      </c>
    </row>
    <row r="6520" spans="1:5" x14ac:dyDescent="0.2">
      <c r="A6520" s="89">
        <v>2524</v>
      </c>
      <c r="B6520" s="89" t="s">
        <v>492</v>
      </c>
      <c r="C6520" s="89">
        <v>2020</v>
      </c>
      <c r="D6520" s="89">
        <v>4</v>
      </c>
      <c r="E6520" s="91">
        <v>332197</v>
      </c>
    </row>
    <row r="6521" spans="1:5" x14ac:dyDescent="0.2">
      <c r="A6521" s="89">
        <v>2524</v>
      </c>
      <c r="B6521" s="89" t="s">
        <v>492</v>
      </c>
      <c r="C6521" s="89">
        <v>2020</v>
      </c>
      <c r="D6521" s="89">
        <v>5</v>
      </c>
      <c r="E6521" s="91">
        <v>898490</v>
      </c>
    </row>
    <row r="6522" spans="1:5" x14ac:dyDescent="0.2">
      <c r="A6522" s="89">
        <v>2524</v>
      </c>
      <c r="B6522" s="89" t="s">
        <v>492</v>
      </c>
      <c r="C6522" s="89">
        <v>2020</v>
      </c>
      <c r="D6522" s="89">
        <v>6</v>
      </c>
      <c r="E6522" s="91">
        <v>65547</v>
      </c>
    </row>
    <row r="6523" spans="1:5" x14ac:dyDescent="0.2">
      <c r="A6523" s="89">
        <v>2527</v>
      </c>
      <c r="B6523" s="89" t="s">
        <v>766</v>
      </c>
      <c r="C6523" s="89">
        <v>2019</v>
      </c>
      <c r="D6523" s="89">
        <v>9</v>
      </c>
      <c r="E6523" s="91">
        <v>512783</v>
      </c>
    </row>
    <row r="6524" spans="1:5" x14ac:dyDescent="0.2">
      <c r="A6524" s="89">
        <v>2527</v>
      </c>
      <c r="B6524" s="89" t="s">
        <v>766</v>
      </c>
      <c r="C6524" s="89">
        <v>2019</v>
      </c>
      <c r="D6524" s="89">
        <v>10</v>
      </c>
      <c r="E6524" s="91">
        <v>1207228</v>
      </c>
    </row>
    <row r="6525" spans="1:5" x14ac:dyDescent="0.2">
      <c r="A6525" s="89">
        <v>2527</v>
      </c>
      <c r="B6525" s="89" t="s">
        <v>766</v>
      </c>
      <c r="C6525" s="89">
        <v>2019</v>
      </c>
      <c r="D6525" s="89">
        <v>11</v>
      </c>
      <c r="E6525" s="91">
        <v>1257135</v>
      </c>
    </row>
    <row r="6526" spans="1:5" x14ac:dyDescent="0.2">
      <c r="A6526" s="89">
        <v>2527</v>
      </c>
      <c r="B6526" s="89" t="s">
        <v>766</v>
      </c>
      <c r="C6526" s="89">
        <v>2019</v>
      </c>
      <c r="D6526" s="89">
        <v>12</v>
      </c>
      <c r="E6526" s="91">
        <v>1196598</v>
      </c>
    </row>
    <row r="6527" spans="1:5" x14ac:dyDescent="0.2">
      <c r="A6527" s="89">
        <v>2527</v>
      </c>
      <c r="B6527" s="89" t="s">
        <v>766</v>
      </c>
      <c r="C6527" s="89">
        <v>2020</v>
      </c>
      <c r="D6527" s="89">
        <v>1</v>
      </c>
      <c r="E6527" s="91">
        <v>1254458</v>
      </c>
    </row>
    <row r="6528" spans="1:5" x14ac:dyDescent="0.2">
      <c r="A6528" s="89">
        <v>2527</v>
      </c>
      <c r="B6528" s="89" t="s">
        <v>766</v>
      </c>
      <c r="C6528" s="89">
        <v>2020</v>
      </c>
      <c r="D6528" s="89">
        <v>2</v>
      </c>
      <c r="E6528" s="91">
        <v>504592</v>
      </c>
    </row>
    <row r="6529" spans="1:5" x14ac:dyDescent="0.2">
      <c r="A6529" s="89">
        <v>2527</v>
      </c>
      <c r="B6529" s="89" t="s">
        <v>766</v>
      </c>
      <c r="C6529" s="89">
        <v>2020</v>
      </c>
      <c r="D6529" s="89">
        <v>3</v>
      </c>
      <c r="E6529" s="91">
        <v>88453</v>
      </c>
    </row>
    <row r="6530" spans="1:5" x14ac:dyDescent="0.2">
      <c r="A6530" s="89">
        <v>2527</v>
      </c>
      <c r="B6530" s="89" t="s">
        <v>766</v>
      </c>
      <c r="C6530" s="89">
        <v>2020</v>
      </c>
      <c r="D6530" s="89">
        <v>4</v>
      </c>
      <c r="E6530" s="91">
        <v>54</v>
      </c>
    </row>
    <row r="6531" spans="1:5" x14ac:dyDescent="0.2">
      <c r="A6531" s="89">
        <v>2527</v>
      </c>
      <c r="B6531" s="89" t="s">
        <v>766</v>
      </c>
      <c r="C6531" s="89">
        <v>2020</v>
      </c>
      <c r="D6531" s="89">
        <v>5</v>
      </c>
      <c r="E6531" s="91">
        <v>7</v>
      </c>
    </row>
    <row r="6532" spans="1:5" x14ac:dyDescent="0.2">
      <c r="A6532" s="89">
        <v>2528</v>
      </c>
      <c r="B6532" s="89" t="s">
        <v>498</v>
      </c>
      <c r="C6532" s="89">
        <v>2019</v>
      </c>
      <c r="D6532" s="89">
        <v>9</v>
      </c>
      <c r="E6532" s="91">
        <v>428766</v>
      </c>
    </row>
    <row r="6533" spans="1:5" x14ac:dyDescent="0.2">
      <c r="A6533" s="89">
        <v>2528</v>
      </c>
      <c r="B6533" s="89" t="s">
        <v>498</v>
      </c>
      <c r="C6533" s="89">
        <v>2019</v>
      </c>
      <c r="D6533" s="89">
        <v>10</v>
      </c>
      <c r="E6533" s="91">
        <v>1200328</v>
      </c>
    </row>
    <row r="6534" spans="1:5" x14ac:dyDescent="0.2">
      <c r="A6534" s="89">
        <v>2528</v>
      </c>
      <c r="B6534" s="89" t="s">
        <v>498</v>
      </c>
      <c r="C6534" s="89">
        <v>2019</v>
      </c>
      <c r="D6534" s="89">
        <v>11</v>
      </c>
      <c r="E6534" s="91">
        <v>1305046</v>
      </c>
    </row>
    <row r="6535" spans="1:5" x14ac:dyDescent="0.2">
      <c r="A6535" s="89">
        <v>2528</v>
      </c>
      <c r="B6535" s="89" t="s">
        <v>498</v>
      </c>
      <c r="C6535" s="89">
        <v>2019</v>
      </c>
      <c r="D6535" s="89">
        <v>12</v>
      </c>
      <c r="E6535" s="91">
        <v>1121173</v>
      </c>
    </row>
    <row r="6536" spans="1:5" x14ac:dyDescent="0.2">
      <c r="A6536" s="89">
        <v>2528</v>
      </c>
      <c r="B6536" s="89" t="s">
        <v>498</v>
      </c>
      <c r="C6536" s="89">
        <v>2020</v>
      </c>
      <c r="D6536" s="89">
        <v>1</v>
      </c>
      <c r="E6536" s="91">
        <v>1310828</v>
      </c>
    </row>
    <row r="6537" spans="1:5" x14ac:dyDescent="0.2">
      <c r="A6537" s="89">
        <v>2528</v>
      </c>
      <c r="B6537" s="89" t="s">
        <v>498</v>
      </c>
      <c r="C6537" s="89">
        <v>2020</v>
      </c>
      <c r="D6537" s="89">
        <v>2</v>
      </c>
      <c r="E6537" s="91">
        <v>1177139</v>
      </c>
    </row>
    <row r="6538" spans="1:5" x14ac:dyDescent="0.2">
      <c r="A6538" s="89">
        <v>2528</v>
      </c>
      <c r="B6538" s="89" t="s">
        <v>498</v>
      </c>
      <c r="C6538" s="89">
        <v>2020</v>
      </c>
      <c r="D6538" s="89">
        <v>3</v>
      </c>
      <c r="E6538" s="91">
        <v>983332</v>
      </c>
    </row>
    <row r="6539" spans="1:5" x14ac:dyDescent="0.2">
      <c r="A6539" s="89">
        <v>2528</v>
      </c>
      <c r="B6539" s="89" t="s">
        <v>498</v>
      </c>
      <c r="C6539" s="89">
        <v>2020</v>
      </c>
      <c r="D6539" s="89">
        <v>4</v>
      </c>
      <c r="E6539" s="91">
        <v>899156</v>
      </c>
    </row>
    <row r="6540" spans="1:5" x14ac:dyDescent="0.2">
      <c r="A6540" s="89">
        <v>2528</v>
      </c>
      <c r="B6540" s="89" t="s">
        <v>498</v>
      </c>
      <c r="C6540" s="89">
        <v>2020</v>
      </c>
      <c r="D6540" s="89">
        <v>5</v>
      </c>
      <c r="E6540" s="91">
        <v>1279599</v>
      </c>
    </row>
    <row r="6541" spans="1:5" x14ac:dyDescent="0.2">
      <c r="A6541" s="89">
        <v>2528</v>
      </c>
      <c r="B6541" s="89" t="s">
        <v>498</v>
      </c>
      <c r="C6541" s="89">
        <v>2020</v>
      </c>
      <c r="D6541" s="89">
        <v>6</v>
      </c>
      <c r="E6541" s="91">
        <v>39974</v>
      </c>
    </row>
    <row r="6542" spans="1:5" x14ac:dyDescent="0.2">
      <c r="A6542" s="89">
        <v>2529</v>
      </c>
      <c r="B6542" s="89" t="s">
        <v>626</v>
      </c>
      <c r="C6542" s="89">
        <v>2019</v>
      </c>
      <c r="D6542" s="89">
        <v>9</v>
      </c>
      <c r="E6542" s="91">
        <v>9621</v>
      </c>
    </row>
    <row r="6543" spans="1:5" x14ac:dyDescent="0.2">
      <c r="A6543" s="89">
        <v>2529</v>
      </c>
      <c r="B6543" s="89" t="s">
        <v>626</v>
      </c>
      <c r="C6543" s="89">
        <v>2019</v>
      </c>
      <c r="D6543" s="89">
        <v>10</v>
      </c>
      <c r="E6543" s="91">
        <v>280989</v>
      </c>
    </row>
    <row r="6544" spans="1:5" x14ac:dyDescent="0.2">
      <c r="A6544" s="89">
        <v>2529</v>
      </c>
      <c r="B6544" s="89" t="s">
        <v>626</v>
      </c>
      <c r="C6544" s="89">
        <v>2019</v>
      </c>
      <c r="D6544" s="89">
        <v>11</v>
      </c>
      <c r="E6544" s="91">
        <v>239162</v>
      </c>
    </row>
    <row r="6545" spans="1:5" x14ac:dyDescent="0.2">
      <c r="A6545" s="89">
        <v>2529</v>
      </c>
      <c r="B6545" s="89" t="s">
        <v>626</v>
      </c>
      <c r="C6545" s="89">
        <v>2019</v>
      </c>
      <c r="D6545" s="89">
        <v>12</v>
      </c>
      <c r="E6545" s="91">
        <v>174506</v>
      </c>
    </row>
    <row r="6546" spans="1:5" x14ac:dyDescent="0.2">
      <c r="A6546" s="89">
        <v>2529</v>
      </c>
      <c r="B6546" s="89" t="s">
        <v>626</v>
      </c>
      <c r="C6546" s="89">
        <v>2020</v>
      </c>
      <c r="D6546" s="89">
        <v>1</v>
      </c>
      <c r="E6546" s="91">
        <v>235292</v>
      </c>
    </row>
    <row r="6547" spans="1:5" x14ac:dyDescent="0.2">
      <c r="A6547" s="89">
        <v>2529</v>
      </c>
      <c r="B6547" s="89" t="s">
        <v>626</v>
      </c>
      <c r="C6547" s="89">
        <v>2020</v>
      </c>
      <c r="D6547" s="89">
        <v>2</v>
      </c>
      <c r="E6547" s="91">
        <v>243432</v>
      </c>
    </row>
    <row r="6548" spans="1:5" x14ac:dyDescent="0.2">
      <c r="A6548" s="89">
        <v>2529</v>
      </c>
      <c r="B6548" s="89" t="s">
        <v>626</v>
      </c>
      <c r="C6548" s="89">
        <v>2020</v>
      </c>
      <c r="D6548" s="89">
        <v>3</v>
      </c>
      <c r="E6548" s="91">
        <v>300499</v>
      </c>
    </row>
    <row r="6549" spans="1:5" x14ac:dyDescent="0.2">
      <c r="A6549" s="89">
        <v>2529</v>
      </c>
      <c r="B6549" s="89" t="s">
        <v>626</v>
      </c>
      <c r="C6549" s="89">
        <v>2020</v>
      </c>
      <c r="D6549" s="89">
        <v>4</v>
      </c>
      <c r="E6549" s="91">
        <v>196641</v>
      </c>
    </row>
    <row r="6550" spans="1:5" x14ac:dyDescent="0.2">
      <c r="A6550" s="89">
        <v>2529</v>
      </c>
      <c r="B6550" s="89" t="s">
        <v>626</v>
      </c>
      <c r="C6550" s="89">
        <v>2020</v>
      </c>
      <c r="D6550" s="89">
        <v>5</v>
      </c>
      <c r="E6550" s="91">
        <v>164730</v>
      </c>
    </row>
    <row r="6551" spans="1:5" x14ac:dyDescent="0.2">
      <c r="A6551" s="89">
        <v>2529</v>
      </c>
      <c r="B6551" s="89" t="s">
        <v>626</v>
      </c>
      <c r="C6551" s="89">
        <v>2020</v>
      </c>
      <c r="D6551" s="89">
        <v>6</v>
      </c>
      <c r="E6551" s="91">
        <v>9349</v>
      </c>
    </row>
    <row r="6552" spans="1:5" x14ac:dyDescent="0.2">
      <c r="A6552" s="89">
        <v>2530</v>
      </c>
      <c r="B6552" s="89" t="s">
        <v>501</v>
      </c>
      <c r="C6552" s="89">
        <v>2019</v>
      </c>
      <c r="D6552" s="89">
        <v>9</v>
      </c>
      <c r="E6552" s="91">
        <v>4069599</v>
      </c>
    </row>
    <row r="6553" spans="1:5" x14ac:dyDescent="0.2">
      <c r="A6553" s="89">
        <v>2530</v>
      </c>
      <c r="B6553" s="89" t="s">
        <v>501</v>
      </c>
      <c r="C6553" s="89">
        <v>2019</v>
      </c>
      <c r="D6553" s="89">
        <v>10</v>
      </c>
      <c r="E6553" s="91">
        <v>28276564</v>
      </c>
    </row>
    <row r="6554" spans="1:5" x14ac:dyDescent="0.2">
      <c r="A6554" s="89">
        <v>2530</v>
      </c>
      <c r="B6554" s="89" t="s">
        <v>501</v>
      </c>
      <c r="C6554" s="89">
        <v>2019</v>
      </c>
      <c r="D6554" s="89">
        <v>11</v>
      </c>
      <c r="E6554" s="91">
        <v>25609072</v>
      </c>
    </row>
    <row r="6555" spans="1:5" x14ac:dyDescent="0.2">
      <c r="A6555" s="89">
        <v>2530</v>
      </c>
      <c r="B6555" s="89" t="s">
        <v>501</v>
      </c>
      <c r="C6555" s="89">
        <v>2019</v>
      </c>
      <c r="D6555" s="89">
        <v>12</v>
      </c>
      <c r="E6555" s="91">
        <v>20684736</v>
      </c>
    </row>
    <row r="6556" spans="1:5" x14ac:dyDescent="0.2">
      <c r="A6556" s="89">
        <v>2530</v>
      </c>
      <c r="B6556" s="89" t="s">
        <v>501</v>
      </c>
      <c r="C6556" s="89">
        <v>2020</v>
      </c>
      <c r="D6556" s="89">
        <v>1</v>
      </c>
      <c r="E6556" s="91">
        <v>27645072</v>
      </c>
    </row>
    <row r="6557" spans="1:5" x14ac:dyDescent="0.2">
      <c r="A6557" s="89">
        <v>2530</v>
      </c>
      <c r="B6557" s="89" t="s">
        <v>501</v>
      </c>
      <c r="C6557" s="89">
        <v>2020</v>
      </c>
      <c r="D6557" s="89">
        <v>2</v>
      </c>
      <c r="E6557" s="91">
        <v>22061753</v>
      </c>
    </row>
    <row r="6558" spans="1:5" x14ac:dyDescent="0.2">
      <c r="A6558" s="89">
        <v>2530</v>
      </c>
      <c r="B6558" s="89" t="s">
        <v>501</v>
      </c>
      <c r="C6558" s="89">
        <v>2020</v>
      </c>
      <c r="D6558" s="89">
        <v>3</v>
      </c>
      <c r="E6558" s="91">
        <v>38553425</v>
      </c>
    </row>
    <row r="6559" spans="1:5" x14ac:dyDescent="0.2">
      <c r="A6559" s="89">
        <v>2530</v>
      </c>
      <c r="B6559" s="89" t="s">
        <v>501</v>
      </c>
      <c r="C6559" s="89">
        <v>2020</v>
      </c>
      <c r="D6559" s="89">
        <v>4</v>
      </c>
      <c r="E6559" s="91">
        <v>34522866</v>
      </c>
    </row>
    <row r="6560" spans="1:5" x14ac:dyDescent="0.2">
      <c r="A6560" s="89">
        <v>2530</v>
      </c>
      <c r="B6560" s="89" t="s">
        <v>501</v>
      </c>
      <c r="C6560" s="89">
        <v>2020</v>
      </c>
      <c r="D6560" s="89">
        <v>5</v>
      </c>
      <c r="E6560" s="91">
        <v>28251464</v>
      </c>
    </row>
    <row r="6561" spans="1:5" x14ac:dyDescent="0.2">
      <c r="A6561" s="89">
        <v>2530</v>
      </c>
      <c r="B6561" s="89" t="s">
        <v>501</v>
      </c>
      <c r="C6561" s="89">
        <v>2020</v>
      </c>
      <c r="D6561" s="89">
        <v>6</v>
      </c>
      <c r="E6561" s="91">
        <v>2139060</v>
      </c>
    </row>
    <row r="6562" spans="1:5" x14ac:dyDescent="0.2">
      <c r="A6562" s="89">
        <v>2531</v>
      </c>
      <c r="B6562" s="89" t="s">
        <v>502</v>
      </c>
      <c r="C6562" s="89">
        <v>2019</v>
      </c>
      <c r="D6562" s="89">
        <v>9</v>
      </c>
      <c r="E6562" s="91">
        <v>1646585</v>
      </c>
    </row>
    <row r="6563" spans="1:5" x14ac:dyDescent="0.2">
      <c r="A6563" s="89">
        <v>2531</v>
      </c>
      <c r="B6563" s="89" t="s">
        <v>502</v>
      </c>
      <c r="C6563" s="89">
        <v>2019</v>
      </c>
      <c r="D6563" s="89">
        <v>10</v>
      </c>
      <c r="E6563" s="91">
        <v>12511336</v>
      </c>
    </row>
    <row r="6564" spans="1:5" x14ac:dyDescent="0.2">
      <c r="A6564" s="89">
        <v>2531</v>
      </c>
      <c r="B6564" s="89" t="s">
        <v>502</v>
      </c>
      <c r="C6564" s="89">
        <v>2019</v>
      </c>
      <c r="D6564" s="89">
        <v>11</v>
      </c>
      <c r="E6564" s="91">
        <v>12009051</v>
      </c>
    </row>
    <row r="6565" spans="1:5" x14ac:dyDescent="0.2">
      <c r="A6565" s="89">
        <v>2531</v>
      </c>
      <c r="B6565" s="89" t="s">
        <v>502</v>
      </c>
      <c r="C6565" s="89">
        <v>2019</v>
      </c>
      <c r="D6565" s="89">
        <v>12</v>
      </c>
      <c r="E6565" s="91">
        <v>10977349</v>
      </c>
    </row>
    <row r="6566" spans="1:5" x14ac:dyDescent="0.2">
      <c r="A6566" s="89">
        <v>2531</v>
      </c>
      <c r="B6566" s="89" t="s">
        <v>502</v>
      </c>
      <c r="C6566" s="89">
        <v>2020</v>
      </c>
      <c r="D6566" s="89">
        <v>1</v>
      </c>
      <c r="E6566" s="91">
        <v>14777590</v>
      </c>
    </row>
    <row r="6567" spans="1:5" x14ac:dyDescent="0.2">
      <c r="A6567" s="89">
        <v>2531</v>
      </c>
      <c r="B6567" s="89" t="s">
        <v>502</v>
      </c>
      <c r="C6567" s="89">
        <v>2020</v>
      </c>
      <c r="D6567" s="89">
        <v>2</v>
      </c>
      <c r="E6567" s="91">
        <v>12045955</v>
      </c>
    </row>
    <row r="6568" spans="1:5" x14ac:dyDescent="0.2">
      <c r="A6568" s="89">
        <v>2531</v>
      </c>
      <c r="B6568" s="89" t="s">
        <v>502</v>
      </c>
      <c r="C6568" s="89">
        <v>2020</v>
      </c>
      <c r="D6568" s="89">
        <v>3</v>
      </c>
      <c r="E6568" s="91">
        <v>19343526</v>
      </c>
    </row>
    <row r="6569" spans="1:5" x14ac:dyDescent="0.2">
      <c r="A6569" s="89">
        <v>2531</v>
      </c>
      <c r="B6569" s="89" t="s">
        <v>502</v>
      </c>
      <c r="C6569" s="89">
        <v>2020</v>
      </c>
      <c r="D6569" s="89">
        <v>4</v>
      </c>
      <c r="E6569" s="91">
        <v>18479882</v>
      </c>
    </row>
    <row r="6570" spans="1:5" x14ac:dyDescent="0.2">
      <c r="A6570" s="89">
        <v>2531</v>
      </c>
      <c r="B6570" s="89" t="s">
        <v>502</v>
      </c>
      <c r="C6570" s="89">
        <v>2020</v>
      </c>
      <c r="D6570" s="89">
        <v>5</v>
      </c>
      <c r="E6570" s="91">
        <v>14261859</v>
      </c>
    </row>
    <row r="6571" spans="1:5" x14ac:dyDescent="0.2">
      <c r="A6571" s="89">
        <v>2531</v>
      </c>
      <c r="B6571" s="89" t="s">
        <v>502</v>
      </c>
      <c r="C6571" s="89">
        <v>2020</v>
      </c>
      <c r="D6571" s="89">
        <v>6</v>
      </c>
      <c r="E6571" s="91">
        <v>940115</v>
      </c>
    </row>
    <row r="6572" spans="1:5" x14ac:dyDescent="0.2">
      <c r="A6572" s="89">
        <v>2532</v>
      </c>
      <c r="B6572" s="89" t="s">
        <v>500</v>
      </c>
      <c r="C6572" s="89">
        <v>2019</v>
      </c>
      <c r="D6572" s="89">
        <v>9</v>
      </c>
      <c r="E6572" s="91">
        <v>1037782</v>
      </c>
    </row>
    <row r="6573" spans="1:5" x14ac:dyDescent="0.2">
      <c r="A6573" s="89">
        <v>2532</v>
      </c>
      <c r="B6573" s="89" t="s">
        <v>500</v>
      </c>
      <c r="C6573" s="89">
        <v>2019</v>
      </c>
      <c r="D6573" s="89">
        <v>10</v>
      </c>
      <c r="E6573" s="91">
        <v>8532159</v>
      </c>
    </row>
    <row r="6574" spans="1:5" x14ac:dyDescent="0.2">
      <c r="A6574" s="89">
        <v>2532</v>
      </c>
      <c r="B6574" s="89" t="s">
        <v>500</v>
      </c>
      <c r="C6574" s="89">
        <v>2019</v>
      </c>
      <c r="D6574" s="89">
        <v>11</v>
      </c>
      <c r="E6574" s="91">
        <v>7711308</v>
      </c>
    </row>
    <row r="6575" spans="1:5" x14ac:dyDescent="0.2">
      <c r="A6575" s="89">
        <v>2532</v>
      </c>
      <c r="B6575" s="89" t="s">
        <v>500</v>
      </c>
      <c r="C6575" s="89">
        <v>2019</v>
      </c>
      <c r="D6575" s="89">
        <v>12</v>
      </c>
      <c r="E6575" s="91">
        <v>7580432</v>
      </c>
    </row>
    <row r="6576" spans="1:5" x14ac:dyDescent="0.2">
      <c r="A6576" s="89">
        <v>2532</v>
      </c>
      <c r="B6576" s="89" t="s">
        <v>500</v>
      </c>
      <c r="C6576" s="89">
        <v>2020</v>
      </c>
      <c r="D6576" s="89">
        <v>1</v>
      </c>
      <c r="E6576" s="91">
        <v>8771315</v>
      </c>
    </row>
    <row r="6577" spans="1:5" x14ac:dyDescent="0.2">
      <c r="A6577" s="89">
        <v>2532</v>
      </c>
      <c r="B6577" s="89" t="s">
        <v>500</v>
      </c>
      <c r="C6577" s="89">
        <v>2020</v>
      </c>
      <c r="D6577" s="89">
        <v>2</v>
      </c>
      <c r="E6577" s="91">
        <v>8123068</v>
      </c>
    </row>
    <row r="6578" spans="1:5" x14ac:dyDescent="0.2">
      <c r="A6578" s="89">
        <v>2532</v>
      </c>
      <c r="B6578" s="89" t="s">
        <v>500</v>
      </c>
      <c r="C6578" s="89">
        <v>2020</v>
      </c>
      <c r="D6578" s="89">
        <v>3</v>
      </c>
      <c r="E6578" s="91">
        <v>11373227</v>
      </c>
    </row>
    <row r="6579" spans="1:5" x14ac:dyDescent="0.2">
      <c r="A6579" s="89">
        <v>2532</v>
      </c>
      <c r="B6579" s="89" t="s">
        <v>500</v>
      </c>
      <c r="C6579" s="89">
        <v>2020</v>
      </c>
      <c r="D6579" s="89">
        <v>4</v>
      </c>
      <c r="E6579" s="91">
        <v>9238310</v>
      </c>
    </row>
    <row r="6580" spans="1:5" x14ac:dyDescent="0.2">
      <c r="A6580" s="89">
        <v>2532</v>
      </c>
      <c r="B6580" s="89" t="s">
        <v>500</v>
      </c>
      <c r="C6580" s="89">
        <v>2020</v>
      </c>
      <c r="D6580" s="89">
        <v>5</v>
      </c>
      <c r="E6580" s="91">
        <v>8987976</v>
      </c>
    </row>
    <row r="6581" spans="1:5" x14ac:dyDescent="0.2">
      <c r="A6581" s="89">
        <v>2532</v>
      </c>
      <c r="B6581" s="89" t="s">
        <v>500</v>
      </c>
      <c r="C6581" s="89">
        <v>2020</v>
      </c>
      <c r="D6581" s="89">
        <v>6</v>
      </c>
      <c r="E6581" s="91">
        <v>673984</v>
      </c>
    </row>
    <row r="6582" spans="1:5" x14ac:dyDescent="0.2">
      <c r="A6582" s="89">
        <v>2533</v>
      </c>
      <c r="B6582" s="89" t="s">
        <v>520</v>
      </c>
      <c r="C6582" s="89">
        <v>2019</v>
      </c>
      <c r="D6582" s="89">
        <v>10</v>
      </c>
      <c r="E6582" s="91">
        <v>14240524</v>
      </c>
    </row>
    <row r="6583" spans="1:5" x14ac:dyDescent="0.2">
      <c r="A6583" s="89">
        <v>2533</v>
      </c>
      <c r="B6583" s="89" t="s">
        <v>520</v>
      </c>
      <c r="C6583" s="89">
        <v>2019</v>
      </c>
      <c r="D6583" s="89">
        <v>11</v>
      </c>
      <c r="E6583" s="91">
        <v>17075152</v>
      </c>
    </row>
    <row r="6584" spans="1:5" x14ac:dyDescent="0.2">
      <c r="A6584" s="89">
        <v>2533</v>
      </c>
      <c r="B6584" s="89" t="s">
        <v>520</v>
      </c>
      <c r="C6584" s="89">
        <v>2019</v>
      </c>
      <c r="D6584" s="89">
        <v>12</v>
      </c>
      <c r="E6584" s="91">
        <v>14696522</v>
      </c>
    </row>
    <row r="6585" spans="1:5" x14ac:dyDescent="0.2">
      <c r="A6585" s="89">
        <v>2533</v>
      </c>
      <c r="B6585" s="89" t="s">
        <v>520</v>
      </c>
      <c r="C6585" s="89">
        <v>2020</v>
      </c>
      <c r="D6585" s="89">
        <v>1</v>
      </c>
      <c r="E6585" s="91">
        <v>20107078</v>
      </c>
    </row>
    <row r="6586" spans="1:5" x14ac:dyDescent="0.2">
      <c r="A6586" s="89">
        <v>2533</v>
      </c>
      <c r="B6586" s="89" t="s">
        <v>520</v>
      </c>
      <c r="C6586" s="89">
        <v>2020</v>
      </c>
      <c r="D6586" s="89">
        <v>2</v>
      </c>
      <c r="E6586" s="91">
        <v>17876218</v>
      </c>
    </row>
    <row r="6587" spans="1:5" x14ac:dyDescent="0.2">
      <c r="A6587" s="89">
        <v>2533</v>
      </c>
      <c r="B6587" s="89" t="s">
        <v>520</v>
      </c>
      <c r="C6587" s="89">
        <v>2020</v>
      </c>
      <c r="D6587" s="89">
        <v>3</v>
      </c>
      <c r="E6587" s="91">
        <v>30124808</v>
      </c>
    </row>
    <row r="6588" spans="1:5" x14ac:dyDescent="0.2">
      <c r="A6588" s="89">
        <v>2533</v>
      </c>
      <c r="B6588" s="89" t="s">
        <v>520</v>
      </c>
      <c r="C6588" s="89">
        <v>2020</v>
      </c>
      <c r="D6588" s="89">
        <v>4</v>
      </c>
      <c r="E6588" s="91">
        <v>25761712</v>
      </c>
    </row>
    <row r="6589" spans="1:5" x14ac:dyDescent="0.2">
      <c r="A6589" s="89">
        <v>2533</v>
      </c>
      <c r="B6589" s="89" t="s">
        <v>520</v>
      </c>
      <c r="C6589" s="89">
        <v>2020</v>
      </c>
      <c r="D6589" s="89">
        <v>5</v>
      </c>
      <c r="E6589" s="91">
        <v>18679407</v>
      </c>
    </row>
    <row r="6590" spans="1:5" x14ac:dyDescent="0.2">
      <c r="A6590" s="89">
        <v>2533</v>
      </c>
      <c r="B6590" s="89" t="s">
        <v>520</v>
      </c>
      <c r="C6590" s="89">
        <v>2020</v>
      </c>
      <c r="D6590" s="89">
        <v>6</v>
      </c>
      <c r="E6590" s="91">
        <v>1185240</v>
      </c>
    </row>
    <row r="6591" spans="1:5" x14ac:dyDescent="0.2">
      <c r="A6591" s="89">
        <v>2534</v>
      </c>
      <c r="B6591" s="89" t="s">
        <v>505</v>
      </c>
      <c r="C6591" s="89">
        <v>2019</v>
      </c>
      <c r="D6591" s="89">
        <v>9</v>
      </c>
      <c r="E6591" s="91">
        <v>54380</v>
      </c>
    </row>
    <row r="6592" spans="1:5" x14ac:dyDescent="0.2">
      <c r="A6592" s="89">
        <v>2534</v>
      </c>
      <c r="B6592" s="89" t="s">
        <v>505</v>
      </c>
      <c r="C6592" s="89">
        <v>2019</v>
      </c>
      <c r="D6592" s="89">
        <v>10</v>
      </c>
      <c r="E6592" s="91">
        <v>344501</v>
      </c>
    </row>
    <row r="6593" spans="1:5" x14ac:dyDescent="0.2">
      <c r="A6593" s="89">
        <v>2534</v>
      </c>
      <c r="B6593" s="89" t="s">
        <v>505</v>
      </c>
      <c r="C6593" s="89">
        <v>2019</v>
      </c>
      <c r="D6593" s="89">
        <v>11</v>
      </c>
      <c r="E6593" s="91">
        <v>455611</v>
      </c>
    </row>
    <row r="6594" spans="1:5" x14ac:dyDescent="0.2">
      <c r="A6594" s="89">
        <v>2534</v>
      </c>
      <c r="B6594" s="89" t="s">
        <v>505</v>
      </c>
      <c r="C6594" s="89">
        <v>2019</v>
      </c>
      <c r="D6594" s="89">
        <v>12</v>
      </c>
      <c r="E6594" s="91">
        <v>332847</v>
      </c>
    </row>
    <row r="6595" spans="1:5" x14ac:dyDescent="0.2">
      <c r="A6595" s="89">
        <v>2534</v>
      </c>
      <c r="B6595" s="89" t="s">
        <v>505</v>
      </c>
      <c r="C6595" s="89">
        <v>2020</v>
      </c>
      <c r="D6595" s="89">
        <v>1</v>
      </c>
      <c r="E6595" s="91">
        <v>324779</v>
      </c>
    </row>
    <row r="6596" spans="1:5" x14ac:dyDescent="0.2">
      <c r="A6596" s="89">
        <v>2534</v>
      </c>
      <c r="B6596" s="89" t="s">
        <v>505</v>
      </c>
      <c r="C6596" s="89">
        <v>2020</v>
      </c>
      <c r="D6596" s="89">
        <v>2</v>
      </c>
      <c r="E6596" s="91">
        <v>304754</v>
      </c>
    </row>
    <row r="6597" spans="1:5" x14ac:dyDescent="0.2">
      <c r="A6597" s="89">
        <v>2534</v>
      </c>
      <c r="B6597" s="89" t="s">
        <v>505</v>
      </c>
      <c r="C6597" s="89">
        <v>2020</v>
      </c>
      <c r="D6597" s="89">
        <v>3</v>
      </c>
      <c r="E6597" s="91">
        <v>219500</v>
      </c>
    </row>
    <row r="6598" spans="1:5" x14ac:dyDescent="0.2">
      <c r="A6598" s="89">
        <v>2534</v>
      </c>
      <c r="B6598" s="89" t="s">
        <v>505</v>
      </c>
      <c r="C6598" s="89">
        <v>2020</v>
      </c>
      <c r="D6598" s="89">
        <v>4</v>
      </c>
      <c r="E6598" s="91">
        <v>216340</v>
      </c>
    </row>
    <row r="6599" spans="1:5" x14ac:dyDescent="0.2">
      <c r="A6599" s="89">
        <v>2534</v>
      </c>
      <c r="B6599" s="89" t="s">
        <v>505</v>
      </c>
      <c r="C6599" s="89">
        <v>2020</v>
      </c>
      <c r="D6599" s="89">
        <v>5</v>
      </c>
      <c r="E6599" s="91">
        <v>287688</v>
      </c>
    </row>
    <row r="6600" spans="1:5" x14ac:dyDescent="0.2">
      <c r="A6600" s="89">
        <v>2534</v>
      </c>
      <c r="B6600" s="89" t="s">
        <v>505</v>
      </c>
      <c r="C6600" s="89">
        <v>2020</v>
      </c>
      <c r="D6600" s="89">
        <v>6</v>
      </c>
      <c r="E6600" s="91">
        <v>26347</v>
      </c>
    </row>
    <row r="6601" spans="1:5" x14ac:dyDescent="0.2">
      <c r="A6601" s="89">
        <v>2535</v>
      </c>
      <c r="B6601" s="89" t="s">
        <v>507</v>
      </c>
      <c r="C6601" s="89">
        <v>2019</v>
      </c>
      <c r="D6601" s="89">
        <v>9</v>
      </c>
      <c r="E6601" s="91">
        <v>281299</v>
      </c>
    </row>
    <row r="6602" spans="1:5" x14ac:dyDescent="0.2">
      <c r="A6602" s="89">
        <v>2535</v>
      </c>
      <c r="B6602" s="89" t="s">
        <v>507</v>
      </c>
      <c r="C6602" s="89">
        <v>2019</v>
      </c>
      <c r="D6602" s="89">
        <v>10</v>
      </c>
      <c r="E6602" s="91">
        <v>1063177</v>
      </c>
    </row>
    <row r="6603" spans="1:5" x14ac:dyDescent="0.2">
      <c r="A6603" s="89">
        <v>2535</v>
      </c>
      <c r="B6603" s="89" t="s">
        <v>507</v>
      </c>
      <c r="C6603" s="89">
        <v>2019</v>
      </c>
      <c r="D6603" s="89">
        <v>11</v>
      </c>
      <c r="E6603" s="91">
        <v>1875109</v>
      </c>
    </row>
    <row r="6604" spans="1:5" x14ac:dyDescent="0.2">
      <c r="A6604" s="89">
        <v>2535</v>
      </c>
      <c r="B6604" s="89" t="s">
        <v>507</v>
      </c>
      <c r="C6604" s="89">
        <v>2019</v>
      </c>
      <c r="D6604" s="89">
        <v>12</v>
      </c>
      <c r="E6604" s="91">
        <v>1414040</v>
      </c>
    </row>
    <row r="6605" spans="1:5" x14ac:dyDescent="0.2">
      <c r="A6605" s="89">
        <v>2535</v>
      </c>
      <c r="B6605" s="89" t="s">
        <v>507</v>
      </c>
      <c r="C6605" s="89">
        <v>2020</v>
      </c>
      <c r="D6605" s="89">
        <v>1</v>
      </c>
      <c r="E6605" s="91">
        <v>1798643</v>
      </c>
    </row>
    <row r="6606" spans="1:5" x14ac:dyDescent="0.2">
      <c r="A6606" s="89">
        <v>2535</v>
      </c>
      <c r="B6606" s="89" t="s">
        <v>507</v>
      </c>
      <c r="C6606" s="89">
        <v>2020</v>
      </c>
      <c r="D6606" s="89">
        <v>2</v>
      </c>
      <c r="E6606" s="91">
        <v>1673684</v>
      </c>
    </row>
    <row r="6607" spans="1:5" x14ac:dyDescent="0.2">
      <c r="A6607" s="89">
        <v>2535</v>
      </c>
      <c r="B6607" s="89" t="s">
        <v>507</v>
      </c>
      <c r="C6607" s="89">
        <v>2020</v>
      </c>
      <c r="D6607" s="89">
        <v>3</v>
      </c>
      <c r="E6607" s="91">
        <v>1196330</v>
      </c>
    </row>
    <row r="6608" spans="1:5" x14ac:dyDescent="0.2">
      <c r="A6608" s="89">
        <v>2535</v>
      </c>
      <c r="B6608" s="89" t="s">
        <v>507</v>
      </c>
      <c r="C6608" s="89">
        <v>2020</v>
      </c>
      <c r="D6608" s="89">
        <v>4</v>
      </c>
      <c r="E6608" s="91">
        <v>851971</v>
      </c>
    </row>
    <row r="6609" spans="1:5" x14ac:dyDescent="0.2">
      <c r="A6609" s="89">
        <v>2535</v>
      </c>
      <c r="B6609" s="89" t="s">
        <v>507</v>
      </c>
      <c r="C6609" s="89">
        <v>2020</v>
      </c>
      <c r="D6609" s="89">
        <v>5</v>
      </c>
      <c r="E6609" s="91">
        <v>1584207</v>
      </c>
    </row>
    <row r="6610" spans="1:5" x14ac:dyDescent="0.2">
      <c r="A6610" s="89">
        <v>2535</v>
      </c>
      <c r="B6610" s="89" t="s">
        <v>507</v>
      </c>
      <c r="C6610" s="89">
        <v>2020</v>
      </c>
      <c r="D6610" s="89">
        <v>6</v>
      </c>
      <c r="E6610" s="91">
        <v>80702</v>
      </c>
    </row>
    <row r="6611" spans="1:5" x14ac:dyDescent="0.2">
      <c r="A6611" s="89">
        <v>2536</v>
      </c>
      <c r="B6611" s="89" t="s">
        <v>499</v>
      </c>
      <c r="C6611" s="89">
        <v>2019</v>
      </c>
      <c r="D6611" s="89">
        <v>10</v>
      </c>
      <c r="E6611" s="91">
        <v>2012010</v>
      </c>
    </row>
    <row r="6612" spans="1:5" x14ac:dyDescent="0.2">
      <c r="A6612" s="89">
        <v>2536</v>
      </c>
      <c r="B6612" s="89" t="s">
        <v>499</v>
      </c>
      <c r="C6612" s="89">
        <v>2019</v>
      </c>
      <c r="D6612" s="89">
        <v>11</v>
      </c>
      <c r="E6612" s="91">
        <v>2499504</v>
      </c>
    </row>
    <row r="6613" spans="1:5" x14ac:dyDescent="0.2">
      <c r="A6613" s="89">
        <v>2536</v>
      </c>
      <c r="B6613" s="89" t="s">
        <v>499</v>
      </c>
      <c r="C6613" s="89">
        <v>2019</v>
      </c>
      <c r="D6613" s="89">
        <v>12</v>
      </c>
      <c r="E6613" s="91">
        <v>2702469</v>
      </c>
    </row>
    <row r="6614" spans="1:5" x14ac:dyDescent="0.2">
      <c r="A6614" s="89">
        <v>2536</v>
      </c>
      <c r="B6614" s="89" t="s">
        <v>499</v>
      </c>
      <c r="C6614" s="89">
        <v>2020</v>
      </c>
      <c r="D6614" s="89">
        <v>1</v>
      </c>
      <c r="E6614" s="91">
        <v>2945737</v>
      </c>
    </row>
    <row r="6615" spans="1:5" x14ac:dyDescent="0.2">
      <c r="A6615" s="89">
        <v>2536</v>
      </c>
      <c r="B6615" s="89" t="s">
        <v>499</v>
      </c>
      <c r="C6615" s="89">
        <v>2020</v>
      </c>
      <c r="D6615" s="89">
        <v>2</v>
      </c>
      <c r="E6615" s="91">
        <v>2687685</v>
      </c>
    </row>
    <row r="6616" spans="1:5" x14ac:dyDescent="0.2">
      <c r="A6616" s="89">
        <v>2536</v>
      </c>
      <c r="B6616" s="89" t="s">
        <v>499</v>
      </c>
      <c r="C6616" s="89">
        <v>2020</v>
      </c>
      <c r="D6616" s="89">
        <v>3</v>
      </c>
      <c r="E6616" s="91">
        <v>2871922</v>
      </c>
    </row>
    <row r="6617" spans="1:5" x14ac:dyDescent="0.2">
      <c r="A6617" s="89">
        <v>2536</v>
      </c>
      <c r="B6617" s="89" t="s">
        <v>499</v>
      </c>
      <c r="C6617" s="89">
        <v>2020</v>
      </c>
      <c r="D6617" s="89">
        <v>4</v>
      </c>
      <c r="E6617" s="91">
        <v>4644335</v>
      </c>
    </row>
    <row r="6618" spans="1:5" x14ac:dyDescent="0.2">
      <c r="A6618" s="89">
        <v>2536</v>
      </c>
      <c r="B6618" s="89" t="s">
        <v>499</v>
      </c>
      <c r="C6618" s="89">
        <v>2020</v>
      </c>
      <c r="D6618" s="89">
        <v>5</v>
      </c>
      <c r="E6618" s="91">
        <v>3401241</v>
      </c>
    </row>
    <row r="6619" spans="1:5" x14ac:dyDescent="0.2">
      <c r="A6619" s="89">
        <v>2536</v>
      </c>
      <c r="B6619" s="89" t="s">
        <v>499</v>
      </c>
      <c r="C6619" s="89">
        <v>2020</v>
      </c>
      <c r="D6619" s="89">
        <v>6</v>
      </c>
      <c r="E6619" s="91">
        <v>100964</v>
      </c>
    </row>
    <row r="6620" spans="1:5" x14ac:dyDescent="0.2">
      <c r="A6620" s="89">
        <v>2537</v>
      </c>
      <c r="B6620" s="89" t="s">
        <v>567</v>
      </c>
      <c r="C6620" s="89">
        <v>2019</v>
      </c>
      <c r="D6620" s="89">
        <v>9</v>
      </c>
      <c r="E6620" s="91">
        <v>704024</v>
      </c>
    </row>
    <row r="6621" spans="1:5" x14ac:dyDescent="0.2">
      <c r="A6621" s="89">
        <v>2537</v>
      </c>
      <c r="B6621" s="89" t="s">
        <v>567</v>
      </c>
      <c r="C6621" s="89">
        <v>2019</v>
      </c>
      <c r="D6621" s="89">
        <v>10</v>
      </c>
      <c r="E6621" s="91">
        <v>72631449</v>
      </c>
    </row>
    <row r="6622" spans="1:5" x14ac:dyDescent="0.2">
      <c r="A6622" s="89">
        <v>2537</v>
      </c>
      <c r="B6622" s="89" t="s">
        <v>567</v>
      </c>
      <c r="C6622" s="89">
        <v>2019</v>
      </c>
      <c r="D6622" s="89">
        <v>11</v>
      </c>
      <c r="E6622" s="91">
        <v>53854106</v>
      </c>
    </row>
    <row r="6623" spans="1:5" x14ac:dyDescent="0.2">
      <c r="A6623" s="89">
        <v>2537</v>
      </c>
      <c r="B6623" s="89" t="s">
        <v>567</v>
      </c>
      <c r="C6623" s="89">
        <v>2019</v>
      </c>
      <c r="D6623" s="89">
        <v>12</v>
      </c>
      <c r="E6623" s="91">
        <v>44220093</v>
      </c>
    </row>
    <row r="6624" spans="1:5" x14ac:dyDescent="0.2">
      <c r="A6624" s="89">
        <v>2537</v>
      </c>
      <c r="B6624" s="89" t="s">
        <v>567</v>
      </c>
      <c r="C6624" s="89">
        <v>2020</v>
      </c>
      <c r="D6624" s="89">
        <v>1</v>
      </c>
      <c r="E6624" s="91">
        <v>60489479</v>
      </c>
    </row>
    <row r="6625" spans="1:5" x14ac:dyDescent="0.2">
      <c r="A6625" s="89">
        <v>2537</v>
      </c>
      <c r="B6625" s="89" t="s">
        <v>567</v>
      </c>
      <c r="C6625" s="89">
        <v>2020</v>
      </c>
      <c r="D6625" s="89">
        <v>2</v>
      </c>
      <c r="E6625" s="91">
        <v>51411749</v>
      </c>
    </row>
    <row r="6626" spans="1:5" x14ac:dyDescent="0.2">
      <c r="A6626" s="89">
        <v>2537</v>
      </c>
      <c r="B6626" s="89" t="s">
        <v>567</v>
      </c>
      <c r="C6626" s="89">
        <v>2020</v>
      </c>
      <c r="D6626" s="89">
        <v>3</v>
      </c>
      <c r="E6626" s="91">
        <v>99984286</v>
      </c>
    </row>
    <row r="6627" spans="1:5" x14ac:dyDescent="0.2">
      <c r="A6627" s="89">
        <v>2537</v>
      </c>
      <c r="B6627" s="89" t="s">
        <v>567</v>
      </c>
      <c r="C6627" s="89">
        <v>2020</v>
      </c>
      <c r="D6627" s="89">
        <v>4</v>
      </c>
      <c r="E6627" s="91">
        <v>83783980</v>
      </c>
    </row>
    <row r="6628" spans="1:5" x14ac:dyDescent="0.2">
      <c r="A6628" s="89">
        <v>2537</v>
      </c>
      <c r="B6628" s="89" t="s">
        <v>567</v>
      </c>
      <c r="C6628" s="89">
        <v>2020</v>
      </c>
      <c r="D6628" s="89">
        <v>5</v>
      </c>
      <c r="E6628" s="91">
        <v>78155564</v>
      </c>
    </row>
    <row r="6629" spans="1:5" x14ac:dyDescent="0.2">
      <c r="A6629" s="89">
        <v>2537</v>
      </c>
      <c r="B6629" s="89" t="s">
        <v>567</v>
      </c>
      <c r="C6629" s="89">
        <v>2020</v>
      </c>
      <c r="D6629" s="89">
        <v>6</v>
      </c>
      <c r="E6629" s="91">
        <v>6779504</v>
      </c>
    </row>
    <row r="6630" spans="1:5" x14ac:dyDescent="0.2">
      <c r="A6630" s="89">
        <v>2538</v>
      </c>
      <c r="B6630" s="89" t="s">
        <v>524</v>
      </c>
      <c r="C6630" s="89">
        <v>2019</v>
      </c>
      <c r="D6630" s="89">
        <v>10</v>
      </c>
      <c r="E6630" s="91">
        <v>494684</v>
      </c>
    </row>
    <row r="6631" spans="1:5" x14ac:dyDescent="0.2">
      <c r="A6631" s="89">
        <v>2538</v>
      </c>
      <c r="B6631" s="89" t="s">
        <v>524</v>
      </c>
      <c r="C6631" s="89">
        <v>2019</v>
      </c>
      <c r="D6631" s="89">
        <v>11</v>
      </c>
      <c r="E6631" s="91">
        <v>1084335</v>
      </c>
    </row>
    <row r="6632" spans="1:5" x14ac:dyDescent="0.2">
      <c r="A6632" s="89">
        <v>2538</v>
      </c>
      <c r="B6632" s="89" t="s">
        <v>524</v>
      </c>
      <c r="C6632" s="89">
        <v>2019</v>
      </c>
      <c r="D6632" s="89">
        <v>12</v>
      </c>
      <c r="E6632" s="91">
        <v>967807</v>
      </c>
    </row>
    <row r="6633" spans="1:5" x14ac:dyDescent="0.2">
      <c r="A6633" s="89">
        <v>2538</v>
      </c>
      <c r="B6633" s="89" t="s">
        <v>524</v>
      </c>
      <c r="C6633" s="89">
        <v>2020</v>
      </c>
      <c r="D6633" s="89">
        <v>1</v>
      </c>
      <c r="E6633" s="91">
        <v>715555</v>
      </c>
    </row>
    <row r="6634" spans="1:5" x14ac:dyDescent="0.2">
      <c r="A6634" s="89">
        <v>2538</v>
      </c>
      <c r="B6634" s="89" t="s">
        <v>524</v>
      </c>
      <c r="C6634" s="89">
        <v>2020</v>
      </c>
      <c r="D6634" s="89">
        <v>2</v>
      </c>
      <c r="E6634" s="91">
        <v>667875</v>
      </c>
    </row>
    <row r="6635" spans="1:5" x14ac:dyDescent="0.2">
      <c r="A6635" s="89">
        <v>2538</v>
      </c>
      <c r="B6635" s="89" t="s">
        <v>524</v>
      </c>
      <c r="C6635" s="89">
        <v>2020</v>
      </c>
      <c r="D6635" s="89">
        <v>3</v>
      </c>
      <c r="E6635" s="91">
        <v>1124260</v>
      </c>
    </row>
    <row r="6636" spans="1:5" x14ac:dyDescent="0.2">
      <c r="A6636" s="89">
        <v>2538</v>
      </c>
      <c r="B6636" s="89" t="s">
        <v>524</v>
      </c>
      <c r="C6636" s="89">
        <v>2020</v>
      </c>
      <c r="D6636" s="89">
        <v>4</v>
      </c>
      <c r="E6636" s="91">
        <v>2233250</v>
      </c>
    </row>
    <row r="6637" spans="1:5" x14ac:dyDescent="0.2">
      <c r="A6637" s="89">
        <v>2538</v>
      </c>
      <c r="B6637" s="89" t="s">
        <v>524</v>
      </c>
      <c r="C6637" s="89">
        <v>2020</v>
      </c>
      <c r="D6637" s="89">
        <v>5</v>
      </c>
      <c r="E6637" s="91">
        <v>2689284</v>
      </c>
    </row>
    <row r="6638" spans="1:5" x14ac:dyDescent="0.2">
      <c r="A6638" s="89">
        <v>2538</v>
      </c>
      <c r="B6638" s="89" t="s">
        <v>524</v>
      </c>
      <c r="C6638" s="89">
        <v>2020</v>
      </c>
      <c r="D6638" s="89">
        <v>6</v>
      </c>
      <c r="E6638" s="91">
        <v>106596</v>
      </c>
    </row>
    <row r="6639" spans="1:5" x14ac:dyDescent="0.2">
      <c r="A6639" s="89">
        <v>2539</v>
      </c>
      <c r="B6639" s="89" t="s">
        <v>515</v>
      </c>
      <c r="C6639" s="89">
        <v>2019</v>
      </c>
      <c r="D6639" s="89">
        <v>10</v>
      </c>
      <c r="E6639" s="91">
        <v>1701587</v>
      </c>
    </row>
    <row r="6640" spans="1:5" x14ac:dyDescent="0.2">
      <c r="A6640" s="89">
        <v>2539</v>
      </c>
      <c r="B6640" s="89" t="s">
        <v>515</v>
      </c>
      <c r="C6640" s="89">
        <v>2019</v>
      </c>
      <c r="D6640" s="89">
        <v>11</v>
      </c>
      <c r="E6640" s="91">
        <v>3701629</v>
      </c>
    </row>
    <row r="6641" spans="1:5" x14ac:dyDescent="0.2">
      <c r="A6641" s="89">
        <v>2539</v>
      </c>
      <c r="B6641" s="89" t="s">
        <v>515</v>
      </c>
      <c r="C6641" s="89">
        <v>2019</v>
      </c>
      <c r="D6641" s="89">
        <v>12</v>
      </c>
      <c r="E6641" s="91">
        <v>4862796</v>
      </c>
    </row>
    <row r="6642" spans="1:5" x14ac:dyDescent="0.2">
      <c r="A6642" s="89">
        <v>2539</v>
      </c>
      <c r="B6642" s="89" t="s">
        <v>515</v>
      </c>
      <c r="C6642" s="89">
        <v>2020</v>
      </c>
      <c r="D6642" s="89">
        <v>1</v>
      </c>
      <c r="E6642" s="91">
        <v>3282177</v>
      </c>
    </row>
    <row r="6643" spans="1:5" x14ac:dyDescent="0.2">
      <c r="A6643" s="89">
        <v>2539</v>
      </c>
      <c r="B6643" s="89" t="s">
        <v>515</v>
      </c>
      <c r="C6643" s="89">
        <v>2020</v>
      </c>
      <c r="D6643" s="89">
        <v>2</v>
      </c>
      <c r="E6643" s="91">
        <v>2537398</v>
      </c>
    </row>
    <row r="6644" spans="1:5" x14ac:dyDescent="0.2">
      <c r="A6644" s="89">
        <v>2539</v>
      </c>
      <c r="B6644" s="89" t="s">
        <v>515</v>
      </c>
      <c r="C6644" s="89">
        <v>2020</v>
      </c>
      <c r="D6644" s="89">
        <v>3</v>
      </c>
      <c r="E6644" s="91">
        <v>2223242</v>
      </c>
    </row>
    <row r="6645" spans="1:5" x14ac:dyDescent="0.2">
      <c r="A6645" s="89">
        <v>2539</v>
      </c>
      <c r="B6645" s="89" t="s">
        <v>515</v>
      </c>
      <c r="C6645" s="89">
        <v>2020</v>
      </c>
      <c r="D6645" s="89">
        <v>4</v>
      </c>
      <c r="E6645" s="91">
        <v>1927211</v>
      </c>
    </row>
    <row r="6646" spans="1:5" x14ac:dyDescent="0.2">
      <c r="A6646" s="89">
        <v>2539</v>
      </c>
      <c r="B6646" s="89" t="s">
        <v>515</v>
      </c>
      <c r="C6646" s="89">
        <v>2020</v>
      </c>
      <c r="D6646" s="89">
        <v>5</v>
      </c>
      <c r="E6646" s="91">
        <v>1580716</v>
      </c>
    </row>
    <row r="6647" spans="1:5" x14ac:dyDescent="0.2">
      <c r="A6647" s="89">
        <v>2539</v>
      </c>
      <c r="B6647" s="89" t="s">
        <v>515</v>
      </c>
      <c r="C6647" s="89">
        <v>2020</v>
      </c>
      <c r="D6647" s="89">
        <v>6</v>
      </c>
      <c r="E6647" s="91">
        <v>139833</v>
      </c>
    </row>
    <row r="6648" spans="1:5" x14ac:dyDescent="0.2">
      <c r="A6648" s="89">
        <v>2540</v>
      </c>
      <c r="B6648" s="89" t="s">
        <v>526</v>
      </c>
      <c r="C6648" s="89">
        <v>2019</v>
      </c>
      <c r="D6648" s="89">
        <v>10</v>
      </c>
      <c r="E6648" s="91">
        <v>253032</v>
      </c>
    </row>
    <row r="6649" spans="1:5" x14ac:dyDescent="0.2">
      <c r="A6649" s="89">
        <v>2540</v>
      </c>
      <c r="B6649" s="89" t="s">
        <v>526</v>
      </c>
      <c r="C6649" s="89">
        <v>2019</v>
      </c>
      <c r="D6649" s="89">
        <v>11</v>
      </c>
      <c r="E6649" s="91">
        <v>1006893</v>
      </c>
    </row>
    <row r="6650" spans="1:5" x14ac:dyDescent="0.2">
      <c r="A6650" s="89">
        <v>2540</v>
      </c>
      <c r="B6650" s="89" t="s">
        <v>526</v>
      </c>
      <c r="C6650" s="89">
        <v>2019</v>
      </c>
      <c r="D6650" s="89">
        <v>12</v>
      </c>
      <c r="E6650" s="91">
        <v>1160437</v>
      </c>
    </row>
    <row r="6651" spans="1:5" x14ac:dyDescent="0.2">
      <c r="A6651" s="89">
        <v>2540</v>
      </c>
      <c r="B6651" s="89" t="s">
        <v>526</v>
      </c>
      <c r="C6651" s="89">
        <v>2020</v>
      </c>
      <c r="D6651" s="89">
        <v>1</v>
      </c>
      <c r="E6651" s="91">
        <v>1123238</v>
      </c>
    </row>
    <row r="6652" spans="1:5" x14ac:dyDescent="0.2">
      <c r="A6652" s="89">
        <v>2540</v>
      </c>
      <c r="B6652" s="89" t="s">
        <v>526</v>
      </c>
      <c r="C6652" s="89">
        <v>2020</v>
      </c>
      <c r="D6652" s="89">
        <v>2</v>
      </c>
      <c r="E6652" s="91">
        <v>785211</v>
      </c>
    </row>
    <row r="6653" spans="1:5" x14ac:dyDescent="0.2">
      <c r="A6653" s="89">
        <v>2540</v>
      </c>
      <c r="B6653" s="89" t="s">
        <v>526</v>
      </c>
      <c r="C6653" s="89">
        <v>2020</v>
      </c>
      <c r="D6653" s="89">
        <v>3</v>
      </c>
      <c r="E6653" s="91">
        <v>1461314</v>
      </c>
    </row>
    <row r="6654" spans="1:5" x14ac:dyDescent="0.2">
      <c r="A6654" s="89">
        <v>2540</v>
      </c>
      <c r="B6654" s="89" t="s">
        <v>526</v>
      </c>
      <c r="C6654" s="89">
        <v>2020</v>
      </c>
      <c r="D6654" s="89">
        <v>4</v>
      </c>
      <c r="E6654" s="91">
        <v>1808217</v>
      </c>
    </row>
    <row r="6655" spans="1:5" x14ac:dyDescent="0.2">
      <c r="A6655" s="89">
        <v>2540</v>
      </c>
      <c r="B6655" s="89" t="s">
        <v>526</v>
      </c>
      <c r="C6655" s="89">
        <v>2020</v>
      </c>
      <c r="D6655" s="89">
        <v>5</v>
      </c>
      <c r="E6655" s="91">
        <v>1534375</v>
      </c>
    </row>
    <row r="6656" spans="1:5" x14ac:dyDescent="0.2">
      <c r="A6656" s="89">
        <v>2540</v>
      </c>
      <c r="B6656" s="89" t="s">
        <v>526</v>
      </c>
      <c r="C6656" s="89">
        <v>2020</v>
      </c>
      <c r="D6656" s="89">
        <v>6</v>
      </c>
      <c r="E6656" s="91">
        <v>85853</v>
      </c>
    </row>
    <row r="6657" spans="1:5" x14ac:dyDescent="0.2">
      <c r="A6657" s="89">
        <v>2541</v>
      </c>
      <c r="B6657" s="89" t="s">
        <v>546</v>
      </c>
      <c r="C6657" s="89">
        <v>2019</v>
      </c>
      <c r="D6657" s="89">
        <v>10</v>
      </c>
      <c r="E6657" s="91">
        <v>34</v>
      </c>
    </row>
    <row r="6658" spans="1:5" x14ac:dyDescent="0.2">
      <c r="A6658" s="89">
        <v>2541</v>
      </c>
      <c r="B6658" s="89" t="s">
        <v>546</v>
      </c>
      <c r="C6658" s="89">
        <v>2019</v>
      </c>
      <c r="D6658" s="89">
        <v>11</v>
      </c>
      <c r="E6658" s="91">
        <v>4775191</v>
      </c>
    </row>
    <row r="6659" spans="1:5" x14ac:dyDescent="0.2">
      <c r="A6659" s="89">
        <v>2541</v>
      </c>
      <c r="B6659" s="89" t="s">
        <v>546</v>
      </c>
      <c r="C6659" s="89">
        <v>2019</v>
      </c>
      <c r="D6659" s="89">
        <v>12</v>
      </c>
      <c r="E6659" s="91">
        <v>3621102</v>
      </c>
    </row>
    <row r="6660" spans="1:5" x14ac:dyDescent="0.2">
      <c r="A6660" s="89">
        <v>2541</v>
      </c>
      <c r="B6660" s="89" t="s">
        <v>546</v>
      </c>
      <c r="C6660" s="89">
        <v>2020</v>
      </c>
      <c r="D6660" s="89">
        <v>1</v>
      </c>
      <c r="E6660" s="91">
        <v>4598710</v>
      </c>
    </row>
    <row r="6661" spans="1:5" x14ac:dyDescent="0.2">
      <c r="A6661" s="89">
        <v>2541</v>
      </c>
      <c r="B6661" s="89" t="s">
        <v>546</v>
      </c>
      <c r="C6661" s="89">
        <v>2020</v>
      </c>
      <c r="D6661" s="89">
        <v>2</v>
      </c>
      <c r="E6661" s="91">
        <v>3561374</v>
      </c>
    </row>
    <row r="6662" spans="1:5" x14ac:dyDescent="0.2">
      <c r="A6662" s="89">
        <v>2541</v>
      </c>
      <c r="B6662" s="89" t="s">
        <v>546</v>
      </c>
      <c r="C6662" s="89">
        <v>2020</v>
      </c>
      <c r="D6662" s="89">
        <v>3</v>
      </c>
      <c r="E6662" s="91">
        <v>4250276</v>
      </c>
    </row>
    <row r="6663" spans="1:5" x14ac:dyDescent="0.2">
      <c r="A6663" s="89">
        <v>2541</v>
      </c>
      <c r="B6663" s="89" t="s">
        <v>546</v>
      </c>
      <c r="C6663" s="89">
        <v>2020</v>
      </c>
      <c r="D6663" s="89">
        <v>4</v>
      </c>
      <c r="E6663" s="91">
        <v>956970</v>
      </c>
    </row>
    <row r="6664" spans="1:5" x14ac:dyDescent="0.2">
      <c r="A6664" s="89">
        <v>2541</v>
      </c>
      <c r="B6664" s="89" t="s">
        <v>546</v>
      </c>
      <c r="C6664" s="89">
        <v>2020</v>
      </c>
      <c r="D6664" s="89">
        <v>5</v>
      </c>
      <c r="E6664" s="91">
        <v>606886</v>
      </c>
    </row>
    <row r="6665" spans="1:5" x14ac:dyDescent="0.2">
      <c r="A6665" s="89">
        <v>2541</v>
      </c>
      <c r="B6665" s="89" t="s">
        <v>546</v>
      </c>
      <c r="C6665" s="89">
        <v>2020</v>
      </c>
      <c r="D6665" s="89">
        <v>6</v>
      </c>
      <c r="E6665" s="91">
        <v>29555</v>
      </c>
    </row>
    <row r="6666" spans="1:5" x14ac:dyDescent="0.2">
      <c r="A6666" s="89">
        <v>2542</v>
      </c>
      <c r="B6666" s="89" t="s">
        <v>511</v>
      </c>
      <c r="C6666" s="89">
        <v>2019</v>
      </c>
      <c r="D6666" s="89">
        <v>10</v>
      </c>
      <c r="E6666" s="91">
        <v>3268437</v>
      </c>
    </row>
    <row r="6667" spans="1:5" x14ac:dyDescent="0.2">
      <c r="A6667" s="89">
        <v>2542</v>
      </c>
      <c r="B6667" s="89" t="s">
        <v>511</v>
      </c>
      <c r="C6667" s="89">
        <v>2019</v>
      </c>
      <c r="D6667" s="89">
        <v>11</v>
      </c>
      <c r="E6667" s="91">
        <v>17085486</v>
      </c>
    </row>
    <row r="6668" spans="1:5" x14ac:dyDescent="0.2">
      <c r="A6668" s="89">
        <v>2542</v>
      </c>
      <c r="B6668" s="89" t="s">
        <v>511</v>
      </c>
      <c r="C6668" s="89">
        <v>2019</v>
      </c>
      <c r="D6668" s="89">
        <v>12</v>
      </c>
      <c r="E6668" s="91">
        <v>9694625</v>
      </c>
    </row>
    <row r="6669" spans="1:5" x14ac:dyDescent="0.2">
      <c r="A6669" s="89">
        <v>2542</v>
      </c>
      <c r="B6669" s="89" t="s">
        <v>511</v>
      </c>
      <c r="C6669" s="89">
        <v>2020</v>
      </c>
      <c r="D6669" s="89">
        <v>1</v>
      </c>
      <c r="E6669" s="91">
        <v>7594572</v>
      </c>
    </row>
    <row r="6670" spans="1:5" x14ac:dyDescent="0.2">
      <c r="A6670" s="89">
        <v>2542</v>
      </c>
      <c r="B6670" s="89" t="s">
        <v>511</v>
      </c>
      <c r="C6670" s="89">
        <v>2020</v>
      </c>
      <c r="D6670" s="89">
        <v>2</v>
      </c>
      <c r="E6670" s="91">
        <v>6308891</v>
      </c>
    </row>
    <row r="6671" spans="1:5" x14ac:dyDescent="0.2">
      <c r="A6671" s="89">
        <v>2542</v>
      </c>
      <c r="B6671" s="89" t="s">
        <v>511</v>
      </c>
      <c r="C6671" s="89">
        <v>2020</v>
      </c>
      <c r="D6671" s="89">
        <v>3</v>
      </c>
      <c r="E6671" s="91">
        <v>5764063</v>
      </c>
    </row>
    <row r="6672" spans="1:5" x14ac:dyDescent="0.2">
      <c r="A6672" s="89">
        <v>2542</v>
      </c>
      <c r="B6672" s="89" t="s">
        <v>511</v>
      </c>
      <c r="C6672" s="89">
        <v>2020</v>
      </c>
      <c r="D6672" s="89">
        <v>4</v>
      </c>
      <c r="E6672" s="91">
        <v>7013540</v>
      </c>
    </row>
    <row r="6673" spans="1:5" x14ac:dyDescent="0.2">
      <c r="A6673" s="89">
        <v>2542</v>
      </c>
      <c r="B6673" s="89" t="s">
        <v>511</v>
      </c>
      <c r="C6673" s="89">
        <v>2020</v>
      </c>
      <c r="D6673" s="89">
        <v>5</v>
      </c>
      <c r="E6673" s="91">
        <v>6426237</v>
      </c>
    </row>
    <row r="6674" spans="1:5" x14ac:dyDescent="0.2">
      <c r="A6674" s="89">
        <v>2542</v>
      </c>
      <c r="B6674" s="89" t="s">
        <v>511</v>
      </c>
      <c r="C6674" s="89">
        <v>2020</v>
      </c>
      <c r="D6674" s="89">
        <v>6</v>
      </c>
      <c r="E6674" s="91">
        <v>446455</v>
      </c>
    </row>
    <row r="6675" spans="1:5" x14ac:dyDescent="0.2">
      <c r="A6675" s="89">
        <v>2543</v>
      </c>
      <c r="B6675" s="89" t="s">
        <v>571</v>
      </c>
      <c r="C6675" s="89">
        <v>2019</v>
      </c>
      <c r="D6675" s="89">
        <v>11</v>
      </c>
      <c r="E6675" s="91">
        <v>39054907</v>
      </c>
    </row>
    <row r="6676" spans="1:5" x14ac:dyDescent="0.2">
      <c r="A6676" s="89">
        <v>2543</v>
      </c>
      <c r="B6676" s="89" t="s">
        <v>571</v>
      </c>
      <c r="C6676" s="89">
        <v>2019</v>
      </c>
      <c r="D6676" s="89">
        <v>12</v>
      </c>
      <c r="E6676" s="91">
        <v>46611610</v>
      </c>
    </row>
    <row r="6677" spans="1:5" x14ac:dyDescent="0.2">
      <c r="A6677" s="89">
        <v>2543</v>
      </c>
      <c r="B6677" s="89" t="s">
        <v>571</v>
      </c>
      <c r="C6677" s="89">
        <v>2020</v>
      </c>
      <c r="D6677" s="89">
        <v>1</v>
      </c>
      <c r="E6677" s="91">
        <v>42159090</v>
      </c>
    </row>
    <row r="6678" spans="1:5" x14ac:dyDescent="0.2">
      <c r="A6678" s="89">
        <v>2543</v>
      </c>
      <c r="B6678" s="89" t="s">
        <v>571</v>
      </c>
      <c r="C6678" s="89">
        <v>2020</v>
      </c>
      <c r="D6678" s="89">
        <v>2</v>
      </c>
      <c r="E6678" s="91">
        <v>36253222</v>
      </c>
    </row>
    <row r="6679" spans="1:5" x14ac:dyDescent="0.2">
      <c r="A6679" s="89">
        <v>2543</v>
      </c>
      <c r="B6679" s="89" t="s">
        <v>571</v>
      </c>
      <c r="C6679" s="89">
        <v>2020</v>
      </c>
      <c r="D6679" s="89">
        <v>3</v>
      </c>
      <c r="E6679" s="91">
        <v>36498957</v>
      </c>
    </row>
    <row r="6680" spans="1:5" x14ac:dyDescent="0.2">
      <c r="A6680" s="89">
        <v>2543</v>
      </c>
      <c r="B6680" s="89" t="s">
        <v>571</v>
      </c>
      <c r="C6680" s="89">
        <v>2020</v>
      </c>
      <c r="D6680" s="89">
        <v>4</v>
      </c>
      <c r="E6680" s="91">
        <v>33851254</v>
      </c>
    </row>
    <row r="6681" spans="1:5" x14ac:dyDescent="0.2">
      <c r="A6681" s="89">
        <v>2543</v>
      </c>
      <c r="B6681" s="89" t="s">
        <v>571</v>
      </c>
      <c r="C6681" s="89">
        <v>2020</v>
      </c>
      <c r="D6681" s="89">
        <v>5</v>
      </c>
      <c r="E6681" s="91">
        <v>41360280</v>
      </c>
    </row>
    <row r="6682" spans="1:5" x14ac:dyDescent="0.2">
      <c r="A6682" s="89">
        <v>2543</v>
      </c>
      <c r="B6682" s="89" t="s">
        <v>571</v>
      </c>
      <c r="C6682" s="89">
        <v>2020</v>
      </c>
      <c r="D6682" s="89">
        <v>6</v>
      </c>
      <c r="E6682" s="91">
        <v>1863656</v>
      </c>
    </row>
    <row r="6683" spans="1:5" x14ac:dyDescent="0.2">
      <c r="A6683" s="89">
        <v>2544</v>
      </c>
      <c r="B6683" s="89" t="s">
        <v>521</v>
      </c>
      <c r="C6683" s="89">
        <v>2019</v>
      </c>
      <c r="D6683" s="89">
        <v>10</v>
      </c>
      <c r="E6683" s="91">
        <v>74401</v>
      </c>
    </row>
    <row r="6684" spans="1:5" x14ac:dyDescent="0.2">
      <c r="A6684" s="89">
        <v>2544</v>
      </c>
      <c r="B6684" s="89" t="s">
        <v>521</v>
      </c>
      <c r="C6684" s="89">
        <v>2019</v>
      </c>
      <c r="D6684" s="89">
        <v>11</v>
      </c>
      <c r="E6684" s="91">
        <v>714843</v>
      </c>
    </row>
    <row r="6685" spans="1:5" x14ac:dyDescent="0.2">
      <c r="A6685" s="89">
        <v>2544</v>
      </c>
      <c r="B6685" s="89" t="s">
        <v>521</v>
      </c>
      <c r="C6685" s="89">
        <v>2019</v>
      </c>
      <c r="D6685" s="89">
        <v>12</v>
      </c>
      <c r="E6685" s="91">
        <v>375725</v>
      </c>
    </row>
    <row r="6686" spans="1:5" x14ac:dyDescent="0.2">
      <c r="A6686" s="89">
        <v>2544</v>
      </c>
      <c r="B6686" s="89" t="s">
        <v>521</v>
      </c>
      <c r="C6686" s="89">
        <v>2020</v>
      </c>
      <c r="D6686" s="89">
        <v>1</v>
      </c>
      <c r="E6686" s="91">
        <v>432121</v>
      </c>
    </row>
    <row r="6687" spans="1:5" x14ac:dyDescent="0.2">
      <c r="A6687" s="89">
        <v>2544</v>
      </c>
      <c r="B6687" s="89" t="s">
        <v>521</v>
      </c>
      <c r="C6687" s="89">
        <v>2020</v>
      </c>
      <c r="D6687" s="89">
        <v>2</v>
      </c>
      <c r="E6687" s="91">
        <v>271996</v>
      </c>
    </row>
    <row r="6688" spans="1:5" x14ac:dyDescent="0.2">
      <c r="A6688" s="89">
        <v>2544</v>
      </c>
      <c r="B6688" s="89" t="s">
        <v>521</v>
      </c>
      <c r="C6688" s="89">
        <v>2020</v>
      </c>
      <c r="D6688" s="89">
        <v>3</v>
      </c>
      <c r="E6688" s="91">
        <v>460696</v>
      </c>
    </row>
    <row r="6689" spans="1:5" x14ac:dyDescent="0.2">
      <c r="A6689" s="89">
        <v>2544</v>
      </c>
      <c r="B6689" s="89" t="s">
        <v>521</v>
      </c>
      <c r="C6689" s="89">
        <v>2020</v>
      </c>
      <c r="D6689" s="89">
        <v>4</v>
      </c>
      <c r="E6689" s="91">
        <v>722528</v>
      </c>
    </row>
    <row r="6690" spans="1:5" x14ac:dyDescent="0.2">
      <c r="A6690" s="89">
        <v>2544</v>
      </c>
      <c r="B6690" s="89" t="s">
        <v>521</v>
      </c>
      <c r="C6690" s="89">
        <v>2020</v>
      </c>
      <c r="D6690" s="89">
        <v>5</v>
      </c>
      <c r="E6690" s="91">
        <v>696486</v>
      </c>
    </row>
    <row r="6691" spans="1:5" x14ac:dyDescent="0.2">
      <c r="A6691" s="89">
        <v>2544</v>
      </c>
      <c r="B6691" s="89" t="s">
        <v>521</v>
      </c>
      <c r="C6691" s="89">
        <v>2020</v>
      </c>
      <c r="D6691" s="89">
        <v>6</v>
      </c>
      <c r="E6691" s="91">
        <v>35135</v>
      </c>
    </row>
    <row r="6692" spans="1:5" x14ac:dyDescent="0.2">
      <c r="A6692" s="89">
        <v>2545</v>
      </c>
      <c r="B6692" s="89" t="s">
        <v>545</v>
      </c>
      <c r="C6692" s="89">
        <v>2019</v>
      </c>
      <c r="D6692" s="89">
        <v>11</v>
      </c>
      <c r="E6692" s="91">
        <v>105695</v>
      </c>
    </row>
    <row r="6693" spans="1:5" x14ac:dyDescent="0.2">
      <c r="A6693" s="89">
        <v>2545</v>
      </c>
      <c r="B6693" s="89" t="s">
        <v>545</v>
      </c>
      <c r="C6693" s="89">
        <v>2019</v>
      </c>
      <c r="D6693" s="89">
        <v>12</v>
      </c>
      <c r="E6693" s="91">
        <v>144879</v>
      </c>
    </row>
    <row r="6694" spans="1:5" x14ac:dyDescent="0.2">
      <c r="A6694" s="89">
        <v>2545</v>
      </c>
      <c r="B6694" s="89" t="s">
        <v>545</v>
      </c>
      <c r="C6694" s="89">
        <v>2020</v>
      </c>
      <c r="D6694" s="89">
        <v>1</v>
      </c>
      <c r="E6694" s="91">
        <v>179461</v>
      </c>
    </row>
    <row r="6695" spans="1:5" x14ac:dyDescent="0.2">
      <c r="A6695" s="89">
        <v>2545</v>
      </c>
      <c r="B6695" s="89" t="s">
        <v>545</v>
      </c>
      <c r="C6695" s="89">
        <v>2020</v>
      </c>
      <c r="D6695" s="89">
        <v>2</v>
      </c>
      <c r="E6695" s="91">
        <v>184674</v>
      </c>
    </row>
    <row r="6696" spans="1:5" x14ac:dyDescent="0.2">
      <c r="A6696" s="89">
        <v>2545</v>
      </c>
      <c r="B6696" s="89" t="s">
        <v>545</v>
      </c>
      <c r="C6696" s="89">
        <v>2020</v>
      </c>
      <c r="D6696" s="89">
        <v>3</v>
      </c>
      <c r="E6696" s="91">
        <v>193376</v>
      </c>
    </row>
    <row r="6697" spans="1:5" x14ac:dyDescent="0.2">
      <c r="A6697" s="89">
        <v>2545</v>
      </c>
      <c r="B6697" s="89" t="s">
        <v>545</v>
      </c>
      <c r="C6697" s="89">
        <v>2020</v>
      </c>
      <c r="D6697" s="89">
        <v>4</v>
      </c>
      <c r="E6697" s="91">
        <v>222149</v>
      </c>
    </row>
    <row r="6698" spans="1:5" x14ac:dyDescent="0.2">
      <c r="A6698" s="89">
        <v>2545</v>
      </c>
      <c r="B6698" s="89" t="s">
        <v>545</v>
      </c>
      <c r="C6698" s="89">
        <v>2020</v>
      </c>
      <c r="D6698" s="89">
        <v>5</v>
      </c>
      <c r="E6698" s="91">
        <v>218645</v>
      </c>
    </row>
    <row r="6699" spans="1:5" x14ac:dyDescent="0.2">
      <c r="A6699" s="89">
        <v>2545</v>
      </c>
      <c r="B6699" s="89" t="s">
        <v>545</v>
      </c>
      <c r="C6699" s="89">
        <v>2020</v>
      </c>
      <c r="D6699" s="89">
        <v>6</v>
      </c>
      <c r="E6699" s="91">
        <v>11956</v>
      </c>
    </row>
    <row r="6700" spans="1:5" x14ac:dyDescent="0.2">
      <c r="A6700" s="89">
        <v>2547</v>
      </c>
      <c r="B6700" s="89" t="s">
        <v>517</v>
      </c>
      <c r="C6700" s="89">
        <v>2019</v>
      </c>
      <c r="D6700" s="89">
        <v>10</v>
      </c>
      <c r="E6700" s="91">
        <v>1467</v>
      </c>
    </row>
    <row r="6701" spans="1:5" x14ac:dyDescent="0.2">
      <c r="A6701" s="89">
        <v>2547</v>
      </c>
      <c r="B6701" s="89" t="s">
        <v>517</v>
      </c>
      <c r="C6701" s="89">
        <v>2019</v>
      </c>
      <c r="D6701" s="89">
        <v>11</v>
      </c>
      <c r="E6701" s="91">
        <v>24178</v>
      </c>
    </row>
    <row r="6702" spans="1:5" x14ac:dyDescent="0.2">
      <c r="A6702" s="89">
        <v>2547</v>
      </c>
      <c r="B6702" s="89" t="s">
        <v>517</v>
      </c>
      <c r="C6702" s="89">
        <v>2019</v>
      </c>
      <c r="D6702" s="89">
        <v>12</v>
      </c>
      <c r="E6702" s="91">
        <v>20356</v>
      </c>
    </row>
    <row r="6703" spans="1:5" x14ac:dyDescent="0.2">
      <c r="A6703" s="89">
        <v>2547</v>
      </c>
      <c r="B6703" s="89" t="s">
        <v>517</v>
      </c>
      <c r="C6703" s="89">
        <v>2020</v>
      </c>
      <c r="D6703" s="89">
        <v>1</v>
      </c>
      <c r="E6703" s="91">
        <v>30794</v>
      </c>
    </row>
    <row r="6704" spans="1:5" x14ac:dyDescent="0.2">
      <c r="A6704" s="89">
        <v>2547</v>
      </c>
      <c r="B6704" s="89" t="s">
        <v>517</v>
      </c>
      <c r="C6704" s="89">
        <v>2020</v>
      </c>
      <c r="D6704" s="89">
        <v>2</v>
      </c>
      <c r="E6704" s="91">
        <v>31083</v>
      </c>
    </row>
    <row r="6705" spans="1:5" x14ac:dyDescent="0.2">
      <c r="A6705" s="89">
        <v>2547</v>
      </c>
      <c r="B6705" s="89" t="s">
        <v>517</v>
      </c>
      <c r="C6705" s="89">
        <v>2020</v>
      </c>
      <c r="D6705" s="89">
        <v>3</v>
      </c>
      <c r="E6705" s="91">
        <v>33523</v>
      </c>
    </row>
    <row r="6706" spans="1:5" x14ac:dyDescent="0.2">
      <c r="A6706" s="89">
        <v>2547</v>
      </c>
      <c r="B6706" s="89" t="s">
        <v>517</v>
      </c>
      <c r="C6706" s="89">
        <v>2020</v>
      </c>
      <c r="D6706" s="89">
        <v>4</v>
      </c>
      <c r="E6706" s="91">
        <v>41059</v>
      </c>
    </row>
    <row r="6707" spans="1:5" x14ac:dyDescent="0.2">
      <c r="A6707" s="89">
        <v>2547</v>
      </c>
      <c r="B6707" s="89" t="s">
        <v>517</v>
      </c>
      <c r="C6707" s="89">
        <v>2020</v>
      </c>
      <c r="D6707" s="89">
        <v>5</v>
      </c>
      <c r="E6707" s="91">
        <v>43541</v>
      </c>
    </row>
    <row r="6708" spans="1:5" x14ac:dyDescent="0.2">
      <c r="A6708" s="89">
        <v>2547</v>
      </c>
      <c r="B6708" s="89" t="s">
        <v>517</v>
      </c>
      <c r="C6708" s="89">
        <v>2020</v>
      </c>
      <c r="D6708" s="89">
        <v>6</v>
      </c>
      <c r="E6708" s="91">
        <v>3461</v>
      </c>
    </row>
    <row r="6709" spans="1:5" x14ac:dyDescent="0.2">
      <c r="A6709" s="89">
        <v>2549</v>
      </c>
      <c r="B6709" s="89" t="s">
        <v>530</v>
      </c>
      <c r="C6709" s="89">
        <v>2019</v>
      </c>
      <c r="D6709" s="89">
        <v>11</v>
      </c>
      <c r="E6709" s="91">
        <v>3080614</v>
      </c>
    </row>
    <row r="6710" spans="1:5" x14ac:dyDescent="0.2">
      <c r="A6710" s="89">
        <v>2549</v>
      </c>
      <c r="B6710" s="89" t="s">
        <v>530</v>
      </c>
      <c r="C6710" s="89">
        <v>2019</v>
      </c>
      <c r="D6710" s="89">
        <v>12</v>
      </c>
      <c r="E6710" s="91">
        <v>4889330</v>
      </c>
    </row>
    <row r="6711" spans="1:5" x14ac:dyDescent="0.2">
      <c r="A6711" s="89">
        <v>2549</v>
      </c>
      <c r="B6711" s="89" t="s">
        <v>530</v>
      </c>
      <c r="C6711" s="89">
        <v>2020</v>
      </c>
      <c r="D6711" s="89">
        <v>1</v>
      </c>
      <c r="E6711" s="91">
        <v>4394694</v>
      </c>
    </row>
    <row r="6712" spans="1:5" x14ac:dyDescent="0.2">
      <c r="A6712" s="89">
        <v>2549</v>
      </c>
      <c r="B6712" s="89" t="s">
        <v>530</v>
      </c>
      <c r="C6712" s="89">
        <v>2020</v>
      </c>
      <c r="D6712" s="89">
        <v>2</v>
      </c>
      <c r="E6712" s="91">
        <v>3786371</v>
      </c>
    </row>
    <row r="6713" spans="1:5" x14ac:dyDescent="0.2">
      <c r="A6713" s="89">
        <v>2549</v>
      </c>
      <c r="B6713" s="89" t="s">
        <v>530</v>
      </c>
      <c r="C6713" s="89">
        <v>2020</v>
      </c>
      <c r="D6713" s="89">
        <v>3</v>
      </c>
      <c r="E6713" s="91">
        <v>3607774</v>
      </c>
    </row>
    <row r="6714" spans="1:5" x14ac:dyDescent="0.2">
      <c r="A6714" s="89">
        <v>2549</v>
      </c>
      <c r="B6714" s="89" t="s">
        <v>530</v>
      </c>
      <c r="C6714" s="89">
        <v>2020</v>
      </c>
      <c r="D6714" s="89">
        <v>4</v>
      </c>
      <c r="E6714" s="91">
        <v>4457767</v>
      </c>
    </row>
    <row r="6715" spans="1:5" x14ac:dyDescent="0.2">
      <c r="A6715" s="89">
        <v>2549</v>
      </c>
      <c r="B6715" s="89" t="s">
        <v>530</v>
      </c>
      <c r="C6715" s="89">
        <v>2020</v>
      </c>
      <c r="D6715" s="89">
        <v>5</v>
      </c>
      <c r="E6715" s="91">
        <v>4268331</v>
      </c>
    </row>
    <row r="6716" spans="1:5" x14ac:dyDescent="0.2">
      <c r="A6716" s="89">
        <v>2549</v>
      </c>
      <c r="B6716" s="89" t="s">
        <v>530</v>
      </c>
      <c r="C6716" s="89">
        <v>2020</v>
      </c>
      <c r="D6716" s="89">
        <v>6</v>
      </c>
      <c r="E6716" s="91">
        <v>171727</v>
      </c>
    </row>
    <row r="6717" spans="1:5" x14ac:dyDescent="0.2">
      <c r="A6717" s="89">
        <v>2550</v>
      </c>
      <c r="B6717" s="89" t="s">
        <v>608</v>
      </c>
      <c r="C6717" s="89">
        <v>2019</v>
      </c>
      <c r="D6717" s="89">
        <v>11</v>
      </c>
      <c r="E6717" s="91">
        <v>154501</v>
      </c>
    </row>
    <row r="6718" spans="1:5" x14ac:dyDescent="0.2">
      <c r="A6718" s="89">
        <v>2550</v>
      </c>
      <c r="B6718" s="89" t="s">
        <v>608</v>
      </c>
      <c r="C6718" s="89">
        <v>2019</v>
      </c>
      <c r="D6718" s="89">
        <v>12</v>
      </c>
      <c r="E6718" s="91">
        <v>356578</v>
      </c>
    </row>
    <row r="6719" spans="1:5" x14ac:dyDescent="0.2">
      <c r="A6719" s="89">
        <v>2550</v>
      </c>
      <c r="B6719" s="89" t="s">
        <v>608</v>
      </c>
      <c r="C6719" s="89">
        <v>2020</v>
      </c>
      <c r="D6719" s="89">
        <v>1</v>
      </c>
      <c r="E6719" s="91">
        <v>875540</v>
      </c>
    </row>
    <row r="6720" spans="1:5" x14ac:dyDescent="0.2">
      <c r="A6720" s="89">
        <v>2550</v>
      </c>
      <c r="B6720" s="89" t="s">
        <v>608</v>
      </c>
      <c r="C6720" s="89">
        <v>2020</v>
      </c>
      <c r="D6720" s="89">
        <v>2</v>
      </c>
      <c r="E6720" s="91">
        <v>417535</v>
      </c>
    </row>
    <row r="6721" spans="1:5" x14ac:dyDescent="0.2">
      <c r="A6721" s="89">
        <v>2550</v>
      </c>
      <c r="B6721" s="89" t="s">
        <v>608</v>
      </c>
      <c r="C6721" s="89">
        <v>2020</v>
      </c>
      <c r="D6721" s="89">
        <v>3</v>
      </c>
      <c r="E6721" s="91">
        <v>330168</v>
      </c>
    </row>
    <row r="6722" spans="1:5" x14ac:dyDescent="0.2">
      <c r="A6722" s="89">
        <v>2550</v>
      </c>
      <c r="B6722" s="89" t="s">
        <v>608</v>
      </c>
      <c r="C6722" s="89">
        <v>2020</v>
      </c>
      <c r="D6722" s="89">
        <v>4</v>
      </c>
      <c r="E6722" s="91">
        <v>431617</v>
      </c>
    </row>
    <row r="6723" spans="1:5" x14ac:dyDescent="0.2">
      <c r="A6723" s="89">
        <v>2550</v>
      </c>
      <c r="B6723" s="89" t="s">
        <v>608</v>
      </c>
      <c r="C6723" s="89">
        <v>2020</v>
      </c>
      <c r="D6723" s="89">
        <v>5</v>
      </c>
      <c r="E6723" s="91">
        <v>462378</v>
      </c>
    </row>
    <row r="6724" spans="1:5" x14ac:dyDescent="0.2">
      <c r="A6724" s="89">
        <v>2550</v>
      </c>
      <c r="B6724" s="89" t="s">
        <v>608</v>
      </c>
      <c r="C6724" s="89">
        <v>2020</v>
      </c>
      <c r="D6724" s="89">
        <v>6</v>
      </c>
      <c r="E6724" s="91">
        <v>19285</v>
      </c>
    </row>
    <row r="6725" spans="1:5" x14ac:dyDescent="0.2">
      <c r="A6725" s="89">
        <v>2551</v>
      </c>
      <c r="B6725" s="89" t="s">
        <v>519</v>
      </c>
      <c r="C6725" s="89">
        <v>2019</v>
      </c>
      <c r="D6725" s="89">
        <v>11</v>
      </c>
      <c r="E6725" s="91">
        <v>2699461</v>
      </c>
    </row>
    <row r="6726" spans="1:5" x14ac:dyDescent="0.2">
      <c r="A6726" s="89">
        <v>2551</v>
      </c>
      <c r="B6726" s="89" t="s">
        <v>519</v>
      </c>
      <c r="C6726" s="89">
        <v>2019</v>
      </c>
      <c r="D6726" s="89">
        <v>12</v>
      </c>
      <c r="E6726" s="91">
        <v>3985615</v>
      </c>
    </row>
    <row r="6727" spans="1:5" x14ac:dyDescent="0.2">
      <c r="A6727" s="89">
        <v>2551</v>
      </c>
      <c r="B6727" s="89" t="s">
        <v>519</v>
      </c>
      <c r="C6727" s="89">
        <v>2020</v>
      </c>
      <c r="D6727" s="89">
        <v>1</v>
      </c>
      <c r="E6727" s="91">
        <v>6902410</v>
      </c>
    </row>
    <row r="6728" spans="1:5" x14ac:dyDescent="0.2">
      <c r="A6728" s="89">
        <v>2551</v>
      </c>
      <c r="B6728" s="89" t="s">
        <v>519</v>
      </c>
      <c r="C6728" s="89">
        <v>2020</v>
      </c>
      <c r="D6728" s="89">
        <v>2</v>
      </c>
      <c r="E6728" s="91">
        <v>7536129</v>
      </c>
    </row>
    <row r="6729" spans="1:5" x14ac:dyDescent="0.2">
      <c r="A6729" s="89">
        <v>2551</v>
      </c>
      <c r="B6729" s="89" t="s">
        <v>519</v>
      </c>
      <c r="C6729" s="89">
        <v>2020</v>
      </c>
      <c r="D6729" s="89">
        <v>3</v>
      </c>
      <c r="E6729" s="91">
        <v>8133223</v>
      </c>
    </row>
    <row r="6730" spans="1:5" x14ac:dyDescent="0.2">
      <c r="A6730" s="89">
        <v>2551</v>
      </c>
      <c r="B6730" s="89" t="s">
        <v>519</v>
      </c>
      <c r="C6730" s="89">
        <v>2020</v>
      </c>
      <c r="D6730" s="89">
        <v>4</v>
      </c>
      <c r="E6730" s="91">
        <v>5939735</v>
      </c>
    </row>
    <row r="6731" spans="1:5" x14ac:dyDescent="0.2">
      <c r="A6731" s="89">
        <v>2551</v>
      </c>
      <c r="B6731" s="89" t="s">
        <v>519</v>
      </c>
      <c r="C6731" s="89">
        <v>2020</v>
      </c>
      <c r="D6731" s="89">
        <v>5</v>
      </c>
      <c r="E6731" s="91">
        <v>5341714</v>
      </c>
    </row>
    <row r="6732" spans="1:5" x14ac:dyDescent="0.2">
      <c r="A6732" s="89">
        <v>2551</v>
      </c>
      <c r="B6732" s="89" t="s">
        <v>519</v>
      </c>
      <c r="C6732" s="89">
        <v>2020</v>
      </c>
      <c r="D6732" s="89">
        <v>6</v>
      </c>
      <c r="E6732" s="91">
        <v>564792</v>
      </c>
    </row>
    <row r="6733" spans="1:5" x14ac:dyDescent="0.2">
      <c r="A6733" s="89">
        <v>2552</v>
      </c>
      <c r="B6733" s="89" t="s">
        <v>525</v>
      </c>
      <c r="C6733" s="89">
        <v>2019</v>
      </c>
      <c r="D6733" s="89">
        <v>11</v>
      </c>
      <c r="E6733" s="91">
        <v>1004823</v>
      </c>
    </row>
    <row r="6734" spans="1:5" x14ac:dyDescent="0.2">
      <c r="A6734" s="89">
        <v>2552</v>
      </c>
      <c r="B6734" s="89" t="s">
        <v>525</v>
      </c>
      <c r="C6734" s="89">
        <v>2019</v>
      </c>
      <c r="D6734" s="89">
        <v>12</v>
      </c>
      <c r="E6734" s="91">
        <v>1381120</v>
      </c>
    </row>
    <row r="6735" spans="1:5" x14ac:dyDescent="0.2">
      <c r="A6735" s="89">
        <v>2552</v>
      </c>
      <c r="B6735" s="89" t="s">
        <v>525</v>
      </c>
      <c r="C6735" s="89">
        <v>2020</v>
      </c>
      <c r="D6735" s="89">
        <v>1</v>
      </c>
      <c r="E6735" s="91">
        <v>1234093</v>
      </c>
    </row>
    <row r="6736" spans="1:5" x14ac:dyDescent="0.2">
      <c r="A6736" s="89">
        <v>2552</v>
      </c>
      <c r="B6736" s="89" t="s">
        <v>525</v>
      </c>
      <c r="C6736" s="89">
        <v>2020</v>
      </c>
      <c r="D6736" s="89">
        <v>2</v>
      </c>
      <c r="E6736" s="91">
        <v>1084977</v>
      </c>
    </row>
    <row r="6737" spans="1:5" x14ac:dyDescent="0.2">
      <c r="A6737" s="89">
        <v>2552</v>
      </c>
      <c r="B6737" s="89" t="s">
        <v>525</v>
      </c>
      <c r="C6737" s="89">
        <v>2020</v>
      </c>
      <c r="D6737" s="89">
        <v>3</v>
      </c>
      <c r="E6737" s="91">
        <v>940230</v>
      </c>
    </row>
    <row r="6738" spans="1:5" x14ac:dyDescent="0.2">
      <c r="A6738" s="89">
        <v>2552</v>
      </c>
      <c r="B6738" s="89" t="s">
        <v>525</v>
      </c>
      <c r="C6738" s="89">
        <v>2020</v>
      </c>
      <c r="D6738" s="89">
        <v>4</v>
      </c>
      <c r="E6738" s="91">
        <v>1208088</v>
      </c>
    </row>
    <row r="6739" spans="1:5" x14ac:dyDescent="0.2">
      <c r="A6739" s="89">
        <v>2552</v>
      </c>
      <c r="B6739" s="89" t="s">
        <v>525</v>
      </c>
      <c r="C6739" s="89">
        <v>2020</v>
      </c>
      <c r="D6739" s="89">
        <v>5</v>
      </c>
      <c r="E6739" s="91">
        <v>1404869</v>
      </c>
    </row>
    <row r="6740" spans="1:5" x14ac:dyDescent="0.2">
      <c r="A6740" s="89">
        <v>2552</v>
      </c>
      <c r="B6740" s="89" t="s">
        <v>525</v>
      </c>
      <c r="C6740" s="89">
        <v>2020</v>
      </c>
      <c r="D6740" s="89">
        <v>6</v>
      </c>
      <c r="E6740" s="91">
        <v>56611</v>
      </c>
    </row>
    <row r="6741" spans="1:5" x14ac:dyDescent="0.2">
      <c r="A6741" s="89">
        <v>2553</v>
      </c>
      <c r="B6741" s="89" t="s">
        <v>627</v>
      </c>
      <c r="C6741" s="89">
        <v>2019</v>
      </c>
      <c r="D6741" s="89">
        <v>11</v>
      </c>
      <c r="E6741" s="91">
        <v>80157</v>
      </c>
    </row>
    <row r="6742" spans="1:5" x14ac:dyDescent="0.2">
      <c r="A6742" s="89">
        <v>2553</v>
      </c>
      <c r="B6742" s="89" t="s">
        <v>627</v>
      </c>
      <c r="C6742" s="89">
        <v>2019</v>
      </c>
      <c r="D6742" s="89">
        <v>12</v>
      </c>
      <c r="E6742" s="91">
        <v>122445</v>
      </c>
    </row>
    <row r="6743" spans="1:5" x14ac:dyDescent="0.2">
      <c r="A6743" s="89">
        <v>2553</v>
      </c>
      <c r="B6743" s="89" t="s">
        <v>627</v>
      </c>
      <c r="C6743" s="89">
        <v>2020</v>
      </c>
      <c r="D6743" s="89">
        <v>1</v>
      </c>
      <c r="E6743" s="91">
        <v>115249</v>
      </c>
    </row>
    <row r="6744" spans="1:5" x14ac:dyDescent="0.2">
      <c r="A6744" s="89">
        <v>2553</v>
      </c>
      <c r="B6744" s="89" t="s">
        <v>627</v>
      </c>
      <c r="C6744" s="89">
        <v>2020</v>
      </c>
      <c r="D6744" s="89">
        <v>2</v>
      </c>
      <c r="E6744" s="91">
        <v>145145</v>
      </c>
    </row>
    <row r="6745" spans="1:5" x14ac:dyDescent="0.2">
      <c r="A6745" s="89">
        <v>2553</v>
      </c>
      <c r="B6745" s="89" t="s">
        <v>627</v>
      </c>
      <c r="C6745" s="89">
        <v>2020</v>
      </c>
      <c r="D6745" s="89">
        <v>3</v>
      </c>
      <c r="E6745" s="91">
        <v>191289</v>
      </c>
    </row>
    <row r="6746" spans="1:5" x14ac:dyDescent="0.2">
      <c r="A6746" s="89">
        <v>2553</v>
      </c>
      <c r="B6746" s="89" t="s">
        <v>627</v>
      </c>
      <c r="C6746" s="89">
        <v>2020</v>
      </c>
      <c r="D6746" s="89">
        <v>4</v>
      </c>
      <c r="E6746" s="91">
        <v>292761</v>
      </c>
    </row>
    <row r="6747" spans="1:5" x14ac:dyDescent="0.2">
      <c r="A6747" s="89">
        <v>2553</v>
      </c>
      <c r="B6747" s="89" t="s">
        <v>627</v>
      </c>
      <c r="C6747" s="89">
        <v>2020</v>
      </c>
      <c r="D6747" s="89">
        <v>5</v>
      </c>
      <c r="E6747" s="91">
        <v>225684</v>
      </c>
    </row>
    <row r="6748" spans="1:5" x14ac:dyDescent="0.2">
      <c r="A6748" s="89">
        <v>2553</v>
      </c>
      <c r="B6748" s="89" t="s">
        <v>627</v>
      </c>
      <c r="C6748" s="89">
        <v>2020</v>
      </c>
      <c r="D6748" s="89">
        <v>6</v>
      </c>
      <c r="E6748" s="91">
        <v>13698</v>
      </c>
    </row>
    <row r="6749" spans="1:5" x14ac:dyDescent="0.2">
      <c r="A6749" s="89">
        <v>2554</v>
      </c>
      <c r="B6749" s="89" t="s">
        <v>662</v>
      </c>
      <c r="C6749" s="89">
        <v>2019</v>
      </c>
      <c r="D6749" s="89">
        <v>12</v>
      </c>
      <c r="E6749" s="91">
        <v>6580</v>
      </c>
    </row>
    <row r="6750" spans="1:5" x14ac:dyDescent="0.2">
      <c r="A6750" s="89">
        <v>2554</v>
      </c>
      <c r="B6750" s="89" t="s">
        <v>662</v>
      </c>
      <c r="C6750" s="89">
        <v>2020</v>
      </c>
      <c r="D6750" s="89">
        <v>1</v>
      </c>
      <c r="E6750" s="91">
        <v>4424</v>
      </c>
    </row>
    <row r="6751" spans="1:5" x14ac:dyDescent="0.2">
      <c r="A6751" s="89">
        <v>2554</v>
      </c>
      <c r="B6751" s="89" t="s">
        <v>662</v>
      </c>
      <c r="C6751" s="89">
        <v>2020</v>
      </c>
      <c r="D6751" s="89">
        <v>2</v>
      </c>
      <c r="E6751" s="91">
        <v>2507</v>
      </c>
    </row>
    <row r="6752" spans="1:5" x14ac:dyDescent="0.2">
      <c r="A6752" s="89">
        <v>2554</v>
      </c>
      <c r="B6752" s="89" t="s">
        <v>662</v>
      </c>
      <c r="C6752" s="89">
        <v>2020</v>
      </c>
      <c r="D6752" s="89">
        <v>3</v>
      </c>
      <c r="E6752" s="91">
        <v>3583</v>
      </c>
    </row>
    <row r="6753" spans="1:5" x14ac:dyDescent="0.2">
      <c r="A6753" s="89">
        <v>2554</v>
      </c>
      <c r="B6753" s="89" t="s">
        <v>662</v>
      </c>
      <c r="C6753" s="89">
        <v>2020</v>
      </c>
      <c r="D6753" s="89">
        <v>4</v>
      </c>
      <c r="E6753" s="91">
        <v>965</v>
      </c>
    </row>
    <row r="6754" spans="1:5" x14ac:dyDescent="0.2">
      <c r="A6754" s="89">
        <v>2554</v>
      </c>
      <c r="B6754" s="89" t="s">
        <v>662</v>
      </c>
      <c r="C6754" s="89">
        <v>2020</v>
      </c>
      <c r="D6754" s="89">
        <v>5</v>
      </c>
      <c r="E6754" s="91">
        <v>58</v>
      </c>
    </row>
    <row r="6755" spans="1:5" x14ac:dyDescent="0.2">
      <c r="A6755" s="89">
        <v>2554</v>
      </c>
      <c r="B6755" s="89" t="s">
        <v>662</v>
      </c>
      <c r="C6755" s="89">
        <v>2020</v>
      </c>
      <c r="D6755" s="89">
        <v>6</v>
      </c>
      <c r="E6755" s="91">
        <v>5</v>
      </c>
    </row>
    <row r="6756" spans="1:5" x14ac:dyDescent="0.2">
      <c r="A6756" s="89">
        <v>2555</v>
      </c>
      <c r="B6756" s="89" t="s">
        <v>528</v>
      </c>
      <c r="C6756" s="89">
        <v>2019</v>
      </c>
      <c r="D6756" s="89">
        <v>11</v>
      </c>
      <c r="E6756" s="91">
        <v>12343</v>
      </c>
    </row>
    <row r="6757" spans="1:5" x14ac:dyDescent="0.2">
      <c r="A6757" s="89">
        <v>2555</v>
      </c>
      <c r="B6757" s="89" t="s">
        <v>528</v>
      </c>
      <c r="C6757" s="89">
        <v>2019</v>
      </c>
      <c r="D6757" s="89">
        <v>12</v>
      </c>
      <c r="E6757" s="91">
        <v>114815</v>
      </c>
    </row>
    <row r="6758" spans="1:5" x14ac:dyDescent="0.2">
      <c r="A6758" s="89">
        <v>2555</v>
      </c>
      <c r="B6758" s="89" t="s">
        <v>528</v>
      </c>
      <c r="C6758" s="89">
        <v>2020</v>
      </c>
      <c r="D6758" s="89">
        <v>1</v>
      </c>
      <c r="E6758" s="91">
        <v>159461</v>
      </c>
    </row>
    <row r="6759" spans="1:5" x14ac:dyDescent="0.2">
      <c r="A6759" s="89">
        <v>2555</v>
      </c>
      <c r="B6759" s="89" t="s">
        <v>528</v>
      </c>
      <c r="C6759" s="89">
        <v>2020</v>
      </c>
      <c r="D6759" s="89">
        <v>2</v>
      </c>
      <c r="E6759" s="91">
        <v>138606</v>
      </c>
    </row>
    <row r="6760" spans="1:5" x14ac:dyDescent="0.2">
      <c r="A6760" s="89">
        <v>2555</v>
      </c>
      <c r="B6760" s="89" t="s">
        <v>528</v>
      </c>
      <c r="C6760" s="89">
        <v>2020</v>
      </c>
      <c r="D6760" s="89">
        <v>3</v>
      </c>
      <c r="E6760" s="91">
        <v>115515</v>
      </c>
    </row>
    <row r="6761" spans="1:5" x14ac:dyDescent="0.2">
      <c r="A6761" s="89">
        <v>2555</v>
      </c>
      <c r="B6761" s="89" t="s">
        <v>528</v>
      </c>
      <c r="C6761" s="89">
        <v>2020</v>
      </c>
      <c r="D6761" s="89">
        <v>4</v>
      </c>
      <c r="E6761" s="91">
        <v>106381</v>
      </c>
    </row>
    <row r="6762" spans="1:5" x14ac:dyDescent="0.2">
      <c r="A6762" s="89">
        <v>2555</v>
      </c>
      <c r="B6762" s="89" t="s">
        <v>528</v>
      </c>
      <c r="C6762" s="89">
        <v>2020</v>
      </c>
      <c r="D6762" s="89">
        <v>5</v>
      </c>
      <c r="E6762" s="91">
        <v>103037</v>
      </c>
    </row>
    <row r="6763" spans="1:5" x14ac:dyDescent="0.2">
      <c r="A6763" s="89">
        <v>2555</v>
      </c>
      <c r="B6763" s="89" t="s">
        <v>528</v>
      </c>
      <c r="C6763" s="89">
        <v>2020</v>
      </c>
      <c r="D6763" s="89">
        <v>6</v>
      </c>
      <c r="E6763" s="91">
        <v>7713</v>
      </c>
    </row>
    <row r="6764" spans="1:5" x14ac:dyDescent="0.2">
      <c r="A6764" s="89">
        <v>2556</v>
      </c>
      <c r="B6764" s="89" t="s">
        <v>531</v>
      </c>
      <c r="C6764" s="89">
        <v>2019</v>
      </c>
      <c r="D6764" s="89">
        <v>11</v>
      </c>
      <c r="E6764" s="91">
        <v>147900</v>
      </c>
    </row>
    <row r="6765" spans="1:5" x14ac:dyDescent="0.2">
      <c r="A6765" s="89">
        <v>2556</v>
      </c>
      <c r="B6765" s="89" t="s">
        <v>531</v>
      </c>
      <c r="C6765" s="89">
        <v>2019</v>
      </c>
      <c r="D6765" s="89">
        <v>12</v>
      </c>
      <c r="E6765" s="91">
        <v>243549</v>
      </c>
    </row>
    <row r="6766" spans="1:5" x14ac:dyDescent="0.2">
      <c r="A6766" s="89">
        <v>2556</v>
      </c>
      <c r="B6766" s="89" t="s">
        <v>531</v>
      </c>
      <c r="C6766" s="89">
        <v>2020</v>
      </c>
      <c r="D6766" s="89">
        <v>1</v>
      </c>
      <c r="E6766" s="91">
        <v>142761</v>
      </c>
    </row>
    <row r="6767" spans="1:5" x14ac:dyDescent="0.2">
      <c r="A6767" s="89">
        <v>2556</v>
      </c>
      <c r="B6767" s="89" t="s">
        <v>531</v>
      </c>
      <c r="C6767" s="89">
        <v>2020</v>
      </c>
      <c r="D6767" s="89">
        <v>2</v>
      </c>
      <c r="E6767" s="91">
        <v>231524</v>
      </c>
    </row>
    <row r="6768" spans="1:5" x14ac:dyDescent="0.2">
      <c r="A6768" s="89">
        <v>2556</v>
      </c>
      <c r="B6768" s="89" t="s">
        <v>531</v>
      </c>
      <c r="C6768" s="89">
        <v>2020</v>
      </c>
      <c r="D6768" s="89">
        <v>3</v>
      </c>
      <c r="E6768" s="91">
        <v>1053324</v>
      </c>
    </row>
    <row r="6769" spans="1:5" x14ac:dyDescent="0.2">
      <c r="A6769" s="89">
        <v>2556</v>
      </c>
      <c r="B6769" s="89" t="s">
        <v>531</v>
      </c>
      <c r="C6769" s="89">
        <v>2020</v>
      </c>
      <c r="D6769" s="89">
        <v>4</v>
      </c>
      <c r="E6769" s="91">
        <v>2489030</v>
      </c>
    </row>
    <row r="6770" spans="1:5" x14ac:dyDescent="0.2">
      <c r="A6770" s="89">
        <v>2556</v>
      </c>
      <c r="B6770" s="89" t="s">
        <v>531</v>
      </c>
      <c r="C6770" s="89">
        <v>2020</v>
      </c>
      <c r="D6770" s="89">
        <v>5</v>
      </c>
      <c r="E6770" s="91">
        <v>1223204</v>
      </c>
    </row>
    <row r="6771" spans="1:5" x14ac:dyDescent="0.2">
      <c r="A6771" s="89">
        <v>2556</v>
      </c>
      <c r="B6771" s="89" t="s">
        <v>531</v>
      </c>
      <c r="C6771" s="89">
        <v>2020</v>
      </c>
      <c r="D6771" s="89">
        <v>6</v>
      </c>
      <c r="E6771" s="91">
        <v>71333</v>
      </c>
    </row>
    <row r="6772" spans="1:5" x14ac:dyDescent="0.2">
      <c r="A6772" s="89">
        <v>2557</v>
      </c>
      <c r="B6772" s="89" t="s">
        <v>595</v>
      </c>
      <c r="C6772" s="89">
        <v>2019</v>
      </c>
      <c r="D6772" s="89">
        <v>12</v>
      </c>
      <c r="E6772" s="91">
        <v>744450</v>
      </c>
    </row>
    <row r="6773" spans="1:5" x14ac:dyDescent="0.2">
      <c r="A6773" s="89">
        <v>2557</v>
      </c>
      <c r="B6773" s="89" t="s">
        <v>595</v>
      </c>
      <c r="C6773" s="89">
        <v>2020</v>
      </c>
      <c r="D6773" s="89">
        <v>1</v>
      </c>
      <c r="E6773" s="91">
        <v>2355053</v>
      </c>
    </row>
    <row r="6774" spans="1:5" x14ac:dyDescent="0.2">
      <c r="A6774" s="89">
        <v>2557</v>
      </c>
      <c r="B6774" s="89" t="s">
        <v>595</v>
      </c>
      <c r="C6774" s="89">
        <v>2020</v>
      </c>
      <c r="D6774" s="89">
        <v>2</v>
      </c>
      <c r="E6774" s="91">
        <v>3387517</v>
      </c>
    </row>
    <row r="6775" spans="1:5" x14ac:dyDescent="0.2">
      <c r="A6775" s="89">
        <v>2557</v>
      </c>
      <c r="B6775" s="89" t="s">
        <v>595</v>
      </c>
      <c r="C6775" s="89">
        <v>2020</v>
      </c>
      <c r="D6775" s="89">
        <v>3</v>
      </c>
      <c r="E6775" s="91">
        <v>2447812</v>
      </c>
    </row>
    <row r="6776" spans="1:5" x14ac:dyDescent="0.2">
      <c r="A6776" s="89">
        <v>2557</v>
      </c>
      <c r="B6776" s="89" t="s">
        <v>595</v>
      </c>
      <c r="C6776" s="89">
        <v>2020</v>
      </c>
      <c r="D6776" s="89">
        <v>4</v>
      </c>
      <c r="E6776" s="91">
        <v>1831763</v>
      </c>
    </row>
    <row r="6777" spans="1:5" x14ac:dyDescent="0.2">
      <c r="A6777" s="89">
        <v>2557</v>
      </c>
      <c r="B6777" s="89" t="s">
        <v>595</v>
      </c>
      <c r="C6777" s="89">
        <v>2020</v>
      </c>
      <c r="D6777" s="89">
        <v>5</v>
      </c>
      <c r="E6777" s="91">
        <v>1515213</v>
      </c>
    </row>
    <row r="6778" spans="1:5" x14ac:dyDescent="0.2">
      <c r="A6778" s="89">
        <v>2557</v>
      </c>
      <c r="B6778" s="89" t="s">
        <v>595</v>
      </c>
      <c r="C6778" s="89">
        <v>2020</v>
      </c>
      <c r="D6778" s="89">
        <v>6</v>
      </c>
      <c r="E6778" s="91">
        <v>60330</v>
      </c>
    </row>
    <row r="6779" spans="1:5" x14ac:dyDescent="0.2">
      <c r="A6779" s="89">
        <v>2558</v>
      </c>
      <c r="B6779" s="89" t="s">
        <v>543</v>
      </c>
      <c r="C6779" s="89">
        <v>2019</v>
      </c>
      <c r="D6779" s="89">
        <v>12</v>
      </c>
      <c r="E6779" s="91">
        <v>3484664</v>
      </c>
    </row>
    <row r="6780" spans="1:5" x14ac:dyDescent="0.2">
      <c r="A6780" s="89">
        <v>2558</v>
      </c>
      <c r="B6780" s="89" t="s">
        <v>543</v>
      </c>
      <c r="C6780" s="89">
        <v>2020</v>
      </c>
      <c r="D6780" s="89">
        <v>1</v>
      </c>
      <c r="E6780" s="91">
        <v>5925660</v>
      </c>
    </row>
    <row r="6781" spans="1:5" x14ac:dyDescent="0.2">
      <c r="A6781" s="89">
        <v>2558</v>
      </c>
      <c r="B6781" s="89" t="s">
        <v>543</v>
      </c>
      <c r="C6781" s="89">
        <v>2020</v>
      </c>
      <c r="D6781" s="89">
        <v>2</v>
      </c>
      <c r="E6781" s="91">
        <v>5939647</v>
      </c>
    </row>
    <row r="6782" spans="1:5" x14ac:dyDescent="0.2">
      <c r="A6782" s="89">
        <v>2558</v>
      </c>
      <c r="B6782" s="89" t="s">
        <v>543</v>
      </c>
      <c r="C6782" s="89">
        <v>2020</v>
      </c>
      <c r="D6782" s="89">
        <v>3</v>
      </c>
      <c r="E6782" s="91">
        <v>2467139</v>
      </c>
    </row>
    <row r="6783" spans="1:5" x14ac:dyDescent="0.2">
      <c r="A6783" s="89">
        <v>2558</v>
      </c>
      <c r="B6783" s="89" t="s">
        <v>543</v>
      </c>
      <c r="C6783" s="89">
        <v>2020</v>
      </c>
      <c r="D6783" s="89">
        <v>4</v>
      </c>
      <c r="E6783" s="91">
        <v>1524593</v>
      </c>
    </row>
    <row r="6784" spans="1:5" x14ac:dyDescent="0.2">
      <c r="A6784" s="89">
        <v>2558</v>
      </c>
      <c r="B6784" s="89" t="s">
        <v>543</v>
      </c>
      <c r="C6784" s="89">
        <v>2020</v>
      </c>
      <c r="D6784" s="89">
        <v>5</v>
      </c>
      <c r="E6784" s="91">
        <v>566350</v>
      </c>
    </row>
    <row r="6785" spans="1:5" x14ac:dyDescent="0.2">
      <c r="A6785" s="89">
        <v>2558</v>
      </c>
      <c r="B6785" s="89" t="s">
        <v>543</v>
      </c>
      <c r="C6785" s="89">
        <v>2020</v>
      </c>
      <c r="D6785" s="89">
        <v>6</v>
      </c>
      <c r="E6785" s="91">
        <v>21312</v>
      </c>
    </row>
    <row r="6786" spans="1:5" x14ac:dyDescent="0.2">
      <c r="A6786" s="89">
        <v>2559</v>
      </c>
      <c r="B6786" s="89" t="s">
        <v>641</v>
      </c>
      <c r="C6786" s="89">
        <v>2019</v>
      </c>
      <c r="D6786" s="89">
        <v>12</v>
      </c>
      <c r="E6786" s="91">
        <v>6426</v>
      </c>
    </row>
    <row r="6787" spans="1:5" x14ac:dyDescent="0.2">
      <c r="A6787" s="89">
        <v>2559</v>
      </c>
      <c r="B6787" s="89" t="s">
        <v>641</v>
      </c>
      <c r="C6787" s="89">
        <v>2020</v>
      </c>
      <c r="D6787" s="89">
        <v>1</v>
      </c>
      <c r="E6787" s="91">
        <v>233430</v>
      </c>
    </row>
    <row r="6788" spans="1:5" x14ac:dyDescent="0.2">
      <c r="A6788" s="89">
        <v>2559</v>
      </c>
      <c r="B6788" s="89" t="s">
        <v>641</v>
      </c>
      <c r="C6788" s="89">
        <v>2020</v>
      </c>
      <c r="D6788" s="89">
        <v>2</v>
      </c>
      <c r="E6788" s="91">
        <v>197077</v>
      </c>
    </row>
    <row r="6789" spans="1:5" x14ac:dyDescent="0.2">
      <c r="A6789" s="89">
        <v>2559</v>
      </c>
      <c r="B6789" s="89" t="s">
        <v>641</v>
      </c>
      <c r="C6789" s="89">
        <v>2020</v>
      </c>
      <c r="D6789" s="89">
        <v>3</v>
      </c>
      <c r="E6789" s="91">
        <v>69381</v>
      </c>
    </row>
    <row r="6790" spans="1:5" x14ac:dyDescent="0.2">
      <c r="A6790" s="89">
        <v>2559</v>
      </c>
      <c r="B6790" s="89" t="s">
        <v>641</v>
      </c>
      <c r="C6790" s="89">
        <v>2020</v>
      </c>
      <c r="D6790" s="89">
        <v>4</v>
      </c>
      <c r="E6790" s="91">
        <v>18061</v>
      </c>
    </row>
    <row r="6791" spans="1:5" x14ac:dyDescent="0.2">
      <c r="A6791" s="89">
        <v>2559</v>
      </c>
      <c r="B6791" s="89" t="s">
        <v>641</v>
      </c>
      <c r="C6791" s="89">
        <v>2020</v>
      </c>
      <c r="D6791" s="89">
        <v>5</v>
      </c>
      <c r="E6791" s="91">
        <v>8977</v>
      </c>
    </row>
    <row r="6792" spans="1:5" x14ac:dyDescent="0.2">
      <c r="A6792" s="89">
        <v>2559</v>
      </c>
      <c r="B6792" s="89" t="s">
        <v>641</v>
      </c>
      <c r="C6792" s="89">
        <v>2020</v>
      </c>
      <c r="D6792" s="89">
        <v>6</v>
      </c>
      <c r="E6792" s="91">
        <v>882</v>
      </c>
    </row>
    <row r="6793" spans="1:5" x14ac:dyDescent="0.2">
      <c r="A6793" s="89">
        <v>2560</v>
      </c>
      <c r="B6793" s="89" t="s">
        <v>547</v>
      </c>
      <c r="C6793" s="89">
        <v>2019</v>
      </c>
      <c r="D6793" s="89">
        <v>12</v>
      </c>
      <c r="E6793" s="91">
        <v>43356</v>
      </c>
    </row>
    <row r="6794" spans="1:5" x14ac:dyDescent="0.2">
      <c r="A6794" s="89">
        <v>2560</v>
      </c>
      <c r="B6794" s="89" t="s">
        <v>547</v>
      </c>
      <c r="C6794" s="89">
        <v>2020</v>
      </c>
      <c r="D6794" s="89">
        <v>1</v>
      </c>
      <c r="E6794" s="91">
        <v>393613</v>
      </c>
    </row>
    <row r="6795" spans="1:5" x14ac:dyDescent="0.2">
      <c r="A6795" s="89">
        <v>2560</v>
      </c>
      <c r="B6795" s="89" t="s">
        <v>547</v>
      </c>
      <c r="C6795" s="89">
        <v>2020</v>
      </c>
      <c r="D6795" s="89">
        <v>2</v>
      </c>
      <c r="E6795" s="91">
        <v>377861</v>
      </c>
    </row>
    <row r="6796" spans="1:5" x14ac:dyDescent="0.2">
      <c r="A6796" s="89">
        <v>2560</v>
      </c>
      <c r="B6796" s="89" t="s">
        <v>547</v>
      </c>
      <c r="C6796" s="89">
        <v>2020</v>
      </c>
      <c r="D6796" s="89">
        <v>3</v>
      </c>
      <c r="E6796" s="91">
        <v>359704</v>
      </c>
    </row>
    <row r="6797" spans="1:5" x14ac:dyDescent="0.2">
      <c r="A6797" s="89">
        <v>2560</v>
      </c>
      <c r="B6797" s="89" t="s">
        <v>547</v>
      </c>
      <c r="C6797" s="89">
        <v>2020</v>
      </c>
      <c r="D6797" s="89">
        <v>4</v>
      </c>
      <c r="E6797" s="91">
        <v>435593</v>
      </c>
    </row>
    <row r="6798" spans="1:5" x14ac:dyDescent="0.2">
      <c r="A6798" s="89">
        <v>2560</v>
      </c>
      <c r="B6798" s="89" t="s">
        <v>547</v>
      </c>
      <c r="C6798" s="89">
        <v>2020</v>
      </c>
      <c r="D6798" s="89">
        <v>5</v>
      </c>
      <c r="E6798" s="91">
        <v>482192</v>
      </c>
    </row>
    <row r="6799" spans="1:5" x14ac:dyDescent="0.2">
      <c r="A6799" s="89">
        <v>2560</v>
      </c>
      <c r="B6799" s="89" t="s">
        <v>547</v>
      </c>
      <c r="C6799" s="89">
        <v>2020</v>
      </c>
      <c r="D6799" s="89">
        <v>6</v>
      </c>
      <c r="E6799" s="91">
        <v>29717</v>
      </c>
    </row>
    <row r="6800" spans="1:5" x14ac:dyDescent="0.2">
      <c r="A6800" s="89">
        <v>2561</v>
      </c>
      <c r="B6800" s="89" t="s">
        <v>555</v>
      </c>
      <c r="C6800" s="89">
        <v>2020</v>
      </c>
      <c r="D6800" s="89">
        <v>2</v>
      </c>
      <c r="E6800" s="91">
        <v>506334</v>
      </c>
    </row>
    <row r="6801" spans="1:5" x14ac:dyDescent="0.2">
      <c r="A6801" s="89">
        <v>2561</v>
      </c>
      <c r="B6801" s="89" t="s">
        <v>555</v>
      </c>
      <c r="C6801" s="89">
        <v>2020</v>
      </c>
      <c r="D6801" s="89">
        <v>3</v>
      </c>
      <c r="E6801" s="91">
        <v>293213</v>
      </c>
    </row>
    <row r="6802" spans="1:5" x14ac:dyDescent="0.2">
      <c r="A6802" s="89">
        <v>2561</v>
      </c>
      <c r="B6802" s="89" t="s">
        <v>555</v>
      </c>
      <c r="C6802" s="89">
        <v>2020</v>
      </c>
      <c r="D6802" s="89">
        <v>4</v>
      </c>
      <c r="E6802" s="91">
        <v>167804</v>
      </c>
    </row>
    <row r="6803" spans="1:5" x14ac:dyDescent="0.2">
      <c r="A6803" s="89">
        <v>2561</v>
      </c>
      <c r="B6803" s="89" t="s">
        <v>555</v>
      </c>
      <c r="C6803" s="89">
        <v>2020</v>
      </c>
      <c r="D6803" s="89">
        <v>5</v>
      </c>
      <c r="E6803" s="91">
        <v>166571</v>
      </c>
    </row>
    <row r="6804" spans="1:5" x14ac:dyDescent="0.2">
      <c r="A6804" s="89">
        <v>2561</v>
      </c>
      <c r="B6804" s="89" t="s">
        <v>555</v>
      </c>
      <c r="C6804" s="89">
        <v>2020</v>
      </c>
      <c r="D6804" s="89">
        <v>6</v>
      </c>
      <c r="E6804" s="91">
        <v>7875</v>
      </c>
    </row>
    <row r="6805" spans="1:5" x14ac:dyDescent="0.2">
      <c r="A6805" s="89">
        <v>2562</v>
      </c>
      <c r="B6805" s="89" t="s">
        <v>556</v>
      </c>
      <c r="C6805" s="89">
        <v>2020</v>
      </c>
      <c r="D6805" s="89">
        <v>1</v>
      </c>
      <c r="E6805" s="91">
        <v>298613</v>
      </c>
    </row>
    <row r="6806" spans="1:5" x14ac:dyDescent="0.2">
      <c r="A6806" s="89">
        <v>2562</v>
      </c>
      <c r="B6806" s="89" t="s">
        <v>556</v>
      </c>
      <c r="C6806" s="89">
        <v>2020</v>
      </c>
      <c r="D6806" s="89">
        <v>2</v>
      </c>
      <c r="E6806" s="91">
        <v>762221</v>
      </c>
    </row>
    <row r="6807" spans="1:5" x14ac:dyDescent="0.2">
      <c r="A6807" s="89">
        <v>2562</v>
      </c>
      <c r="B6807" s="89" t="s">
        <v>556</v>
      </c>
      <c r="C6807" s="89">
        <v>2020</v>
      </c>
      <c r="D6807" s="89">
        <v>3</v>
      </c>
      <c r="E6807" s="91">
        <v>366786</v>
      </c>
    </row>
    <row r="6808" spans="1:5" x14ac:dyDescent="0.2">
      <c r="A6808" s="89">
        <v>2562</v>
      </c>
      <c r="B6808" s="89" t="s">
        <v>556</v>
      </c>
      <c r="C6808" s="89">
        <v>2020</v>
      </c>
      <c r="D6808" s="89">
        <v>4</v>
      </c>
      <c r="E6808" s="91">
        <v>210725</v>
      </c>
    </row>
    <row r="6809" spans="1:5" x14ac:dyDescent="0.2">
      <c r="A6809" s="89">
        <v>2562</v>
      </c>
      <c r="B6809" s="89" t="s">
        <v>556</v>
      </c>
      <c r="C6809" s="89">
        <v>2020</v>
      </c>
      <c r="D6809" s="89">
        <v>5</v>
      </c>
      <c r="E6809" s="91">
        <v>172838</v>
      </c>
    </row>
    <row r="6810" spans="1:5" x14ac:dyDescent="0.2">
      <c r="A6810" s="89">
        <v>2562</v>
      </c>
      <c r="B6810" s="89" t="s">
        <v>556</v>
      </c>
      <c r="C6810" s="89">
        <v>2020</v>
      </c>
      <c r="D6810" s="89">
        <v>6</v>
      </c>
      <c r="E6810" s="91">
        <v>10935</v>
      </c>
    </row>
    <row r="6811" spans="1:5" x14ac:dyDescent="0.2">
      <c r="A6811" s="89">
        <v>2563</v>
      </c>
      <c r="B6811" s="89" t="s">
        <v>548</v>
      </c>
      <c r="C6811" s="89">
        <v>2020</v>
      </c>
      <c r="D6811" s="89">
        <v>1</v>
      </c>
      <c r="E6811" s="91">
        <v>258497</v>
      </c>
    </row>
    <row r="6812" spans="1:5" x14ac:dyDescent="0.2">
      <c r="A6812" s="89">
        <v>2563</v>
      </c>
      <c r="B6812" s="89" t="s">
        <v>548</v>
      </c>
      <c r="C6812" s="89">
        <v>2020</v>
      </c>
      <c r="D6812" s="89">
        <v>2</v>
      </c>
      <c r="E6812" s="91">
        <v>330141</v>
      </c>
    </row>
    <row r="6813" spans="1:5" x14ac:dyDescent="0.2">
      <c r="A6813" s="89">
        <v>2563</v>
      </c>
      <c r="B6813" s="89" t="s">
        <v>548</v>
      </c>
      <c r="C6813" s="89">
        <v>2020</v>
      </c>
      <c r="D6813" s="89">
        <v>3</v>
      </c>
      <c r="E6813" s="91">
        <v>183134</v>
      </c>
    </row>
    <row r="6814" spans="1:5" x14ac:dyDescent="0.2">
      <c r="A6814" s="89">
        <v>2563</v>
      </c>
      <c r="B6814" s="89" t="s">
        <v>548</v>
      </c>
      <c r="C6814" s="89">
        <v>2020</v>
      </c>
      <c r="D6814" s="89">
        <v>4</v>
      </c>
      <c r="E6814" s="91">
        <v>113662</v>
      </c>
    </row>
    <row r="6815" spans="1:5" x14ac:dyDescent="0.2">
      <c r="A6815" s="89">
        <v>2563</v>
      </c>
      <c r="B6815" s="89" t="s">
        <v>548</v>
      </c>
      <c r="C6815" s="89">
        <v>2020</v>
      </c>
      <c r="D6815" s="89">
        <v>5</v>
      </c>
      <c r="E6815" s="91">
        <v>113321</v>
      </c>
    </row>
    <row r="6816" spans="1:5" x14ac:dyDescent="0.2">
      <c r="A6816" s="89">
        <v>2563</v>
      </c>
      <c r="B6816" s="89" t="s">
        <v>548</v>
      </c>
      <c r="C6816" s="89">
        <v>2020</v>
      </c>
      <c r="D6816" s="89">
        <v>6</v>
      </c>
      <c r="E6816" s="91">
        <v>6823</v>
      </c>
    </row>
    <row r="6817" spans="1:5" x14ac:dyDescent="0.2">
      <c r="A6817" s="89">
        <v>2564</v>
      </c>
      <c r="B6817" s="89" t="s">
        <v>549</v>
      </c>
      <c r="C6817" s="89">
        <v>2020</v>
      </c>
      <c r="D6817" s="89">
        <v>1</v>
      </c>
      <c r="E6817" s="91">
        <v>37124</v>
      </c>
    </row>
    <row r="6818" spans="1:5" x14ac:dyDescent="0.2">
      <c r="A6818" s="89">
        <v>2564</v>
      </c>
      <c r="B6818" s="89" t="s">
        <v>549</v>
      </c>
      <c r="C6818" s="89">
        <v>2020</v>
      </c>
      <c r="D6818" s="89">
        <v>2</v>
      </c>
      <c r="E6818" s="91">
        <v>47736</v>
      </c>
    </row>
    <row r="6819" spans="1:5" x14ac:dyDescent="0.2">
      <c r="A6819" s="89">
        <v>2564</v>
      </c>
      <c r="B6819" s="89" t="s">
        <v>549</v>
      </c>
      <c r="C6819" s="89">
        <v>2020</v>
      </c>
      <c r="D6819" s="89">
        <v>3</v>
      </c>
      <c r="E6819" s="91">
        <v>23110</v>
      </c>
    </row>
    <row r="6820" spans="1:5" x14ac:dyDescent="0.2">
      <c r="A6820" s="89">
        <v>2564</v>
      </c>
      <c r="B6820" s="89" t="s">
        <v>549</v>
      </c>
      <c r="C6820" s="89">
        <v>2020</v>
      </c>
      <c r="D6820" s="89">
        <v>4</v>
      </c>
      <c r="E6820" s="91">
        <v>13083</v>
      </c>
    </row>
    <row r="6821" spans="1:5" x14ac:dyDescent="0.2">
      <c r="A6821" s="89">
        <v>2564</v>
      </c>
      <c r="B6821" s="89" t="s">
        <v>549</v>
      </c>
      <c r="C6821" s="89">
        <v>2020</v>
      </c>
      <c r="D6821" s="89">
        <v>5</v>
      </c>
      <c r="E6821" s="91">
        <v>14245</v>
      </c>
    </row>
    <row r="6822" spans="1:5" x14ac:dyDescent="0.2">
      <c r="A6822" s="89">
        <v>2564</v>
      </c>
      <c r="B6822" s="89" t="s">
        <v>549</v>
      </c>
      <c r="C6822" s="89">
        <v>2020</v>
      </c>
      <c r="D6822" s="89">
        <v>6</v>
      </c>
      <c r="E6822" s="91">
        <v>895</v>
      </c>
    </row>
    <row r="6823" spans="1:5" x14ac:dyDescent="0.2">
      <c r="A6823" s="89">
        <v>2565</v>
      </c>
      <c r="B6823" s="89" t="s">
        <v>554</v>
      </c>
      <c r="C6823" s="89">
        <v>2020</v>
      </c>
      <c r="D6823" s="89">
        <v>1</v>
      </c>
      <c r="E6823" s="91">
        <v>6341167</v>
      </c>
    </row>
    <row r="6824" spans="1:5" x14ac:dyDescent="0.2">
      <c r="A6824" s="89">
        <v>2565</v>
      </c>
      <c r="B6824" s="89" t="s">
        <v>554</v>
      </c>
      <c r="C6824" s="89">
        <v>2020</v>
      </c>
      <c r="D6824" s="89">
        <v>2</v>
      </c>
      <c r="E6824" s="91">
        <v>10528619</v>
      </c>
    </row>
    <row r="6825" spans="1:5" x14ac:dyDescent="0.2">
      <c r="A6825" s="89">
        <v>2565</v>
      </c>
      <c r="B6825" s="89" t="s">
        <v>554</v>
      </c>
      <c r="C6825" s="89">
        <v>2020</v>
      </c>
      <c r="D6825" s="89">
        <v>3</v>
      </c>
      <c r="E6825" s="91">
        <v>11086143</v>
      </c>
    </row>
    <row r="6826" spans="1:5" x14ac:dyDescent="0.2">
      <c r="A6826" s="89">
        <v>2565</v>
      </c>
      <c r="B6826" s="89" t="s">
        <v>554</v>
      </c>
      <c r="C6826" s="89">
        <v>2020</v>
      </c>
      <c r="D6826" s="89">
        <v>4</v>
      </c>
      <c r="E6826" s="91">
        <v>9708114</v>
      </c>
    </row>
    <row r="6827" spans="1:5" x14ac:dyDescent="0.2">
      <c r="A6827" s="89">
        <v>2565</v>
      </c>
      <c r="B6827" s="89" t="s">
        <v>554</v>
      </c>
      <c r="C6827" s="89">
        <v>2020</v>
      </c>
      <c r="D6827" s="89">
        <v>5</v>
      </c>
      <c r="E6827" s="91">
        <v>11011700</v>
      </c>
    </row>
    <row r="6828" spans="1:5" x14ac:dyDescent="0.2">
      <c r="A6828" s="89">
        <v>2565</v>
      </c>
      <c r="B6828" s="89" t="s">
        <v>554</v>
      </c>
      <c r="C6828" s="89">
        <v>2020</v>
      </c>
      <c r="D6828" s="89">
        <v>6</v>
      </c>
      <c r="E6828" s="91">
        <v>620321</v>
      </c>
    </row>
    <row r="6829" spans="1:5" x14ac:dyDescent="0.2">
      <c r="A6829" s="89">
        <v>2566</v>
      </c>
      <c r="B6829" s="89" t="s">
        <v>553</v>
      </c>
      <c r="C6829" s="89">
        <v>2020</v>
      </c>
      <c r="D6829" s="89">
        <v>1</v>
      </c>
      <c r="E6829" s="91">
        <v>93744</v>
      </c>
    </row>
    <row r="6830" spans="1:5" x14ac:dyDescent="0.2">
      <c r="A6830" s="89">
        <v>2566</v>
      </c>
      <c r="B6830" s="89" t="s">
        <v>553</v>
      </c>
      <c r="C6830" s="89">
        <v>2020</v>
      </c>
      <c r="D6830" s="89">
        <v>2</v>
      </c>
      <c r="E6830" s="91">
        <v>594128</v>
      </c>
    </row>
    <row r="6831" spans="1:5" x14ac:dyDescent="0.2">
      <c r="A6831" s="89">
        <v>2566</v>
      </c>
      <c r="B6831" s="89" t="s">
        <v>553</v>
      </c>
      <c r="C6831" s="89">
        <v>2020</v>
      </c>
      <c r="D6831" s="89">
        <v>3</v>
      </c>
      <c r="E6831" s="91">
        <v>671019</v>
      </c>
    </row>
    <row r="6832" spans="1:5" x14ac:dyDescent="0.2">
      <c r="A6832" s="89">
        <v>2566</v>
      </c>
      <c r="B6832" s="89" t="s">
        <v>553</v>
      </c>
      <c r="C6832" s="89">
        <v>2020</v>
      </c>
      <c r="D6832" s="89">
        <v>4</v>
      </c>
      <c r="E6832" s="91">
        <v>573414</v>
      </c>
    </row>
    <row r="6833" spans="1:5" x14ac:dyDescent="0.2">
      <c r="A6833" s="89">
        <v>2566</v>
      </c>
      <c r="B6833" s="89" t="s">
        <v>553</v>
      </c>
      <c r="C6833" s="89">
        <v>2020</v>
      </c>
      <c r="D6833" s="89">
        <v>5</v>
      </c>
      <c r="E6833" s="91">
        <v>636304</v>
      </c>
    </row>
    <row r="6834" spans="1:5" x14ac:dyDescent="0.2">
      <c r="A6834" s="89">
        <v>2566</v>
      </c>
      <c r="B6834" s="89" t="s">
        <v>553</v>
      </c>
      <c r="C6834" s="89">
        <v>2020</v>
      </c>
      <c r="D6834" s="89">
        <v>6</v>
      </c>
      <c r="E6834" s="91">
        <v>32840</v>
      </c>
    </row>
    <row r="6835" spans="1:5" x14ac:dyDescent="0.2">
      <c r="A6835" s="89">
        <v>2567</v>
      </c>
      <c r="B6835" s="89" t="s">
        <v>552</v>
      </c>
      <c r="C6835" s="89">
        <v>2020</v>
      </c>
      <c r="D6835" s="89">
        <v>2</v>
      </c>
      <c r="E6835" s="91">
        <v>243598</v>
      </c>
    </row>
    <row r="6836" spans="1:5" x14ac:dyDescent="0.2">
      <c r="A6836" s="89">
        <v>2567</v>
      </c>
      <c r="B6836" s="89" t="s">
        <v>552</v>
      </c>
      <c r="C6836" s="89">
        <v>2020</v>
      </c>
      <c r="D6836" s="89">
        <v>3</v>
      </c>
      <c r="E6836" s="91">
        <v>507556</v>
      </c>
    </row>
    <row r="6837" spans="1:5" x14ac:dyDescent="0.2">
      <c r="A6837" s="89">
        <v>2567</v>
      </c>
      <c r="B6837" s="89" t="s">
        <v>552</v>
      </c>
      <c r="C6837" s="89">
        <v>2020</v>
      </c>
      <c r="D6837" s="89">
        <v>4</v>
      </c>
      <c r="E6837" s="91">
        <v>527259</v>
      </c>
    </row>
    <row r="6838" spans="1:5" x14ac:dyDescent="0.2">
      <c r="A6838" s="89">
        <v>2567</v>
      </c>
      <c r="B6838" s="89" t="s">
        <v>552</v>
      </c>
      <c r="C6838" s="89">
        <v>2020</v>
      </c>
      <c r="D6838" s="89">
        <v>5</v>
      </c>
      <c r="E6838" s="91">
        <v>508680</v>
      </c>
    </row>
    <row r="6839" spans="1:5" x14ac:dyDescent="0.2">
      <c r="A6839" s="89">
        <v>2567</v>
      </c>
      <c r="B6839" s="89" t="s">
        <v>552</v>
      </c>
      <c r="C6839" s="89">
        <v>2020</v>
      </c>
      <c r="D6839" s="89">
        <v>6</v>
      </c>
      <c r="E6839" s="91">
        <v>18059</v>
      </c>
    </row>
    <row r="6840" spans="1:5" x14ac:dyDescent="0.2">
      <c r="A6840" s="89">
        <v>2568</v>
      </c>
      <c r="B6840" s="89" t="s">
        <v>557</v>
      </c>
      <c r="C6840" s="89">
        <v>2020</v>
      </c>
      <c r="D6840" s="89">
        <v>2</v>
      </c>
      <c r="E6840" s="91">
        <v>221857</v>
      </c>
    </row>
    <row r="6841" spans="1:5" x14ac:dyDescent="0.2">
      <c r="A6841" s="89">
        <v>2568</v>
      </c>
      <c r="B6841" s="89" t="s">
        <v>557</v>
      </c>
      <c r="C6841" s="89">
        <v>2020</v>
      </c>
      <c r="D6841" s="89">
        <v>3</v>
      </c>
      <c r="E6841" s="91">
        <v>2046383</v>
      </c>
    </row>
    <row r="6842" spans="1:5" x14ac:dyDescent="0.2">
      <c r="A6842" s="89">
        <v>2568</v>
      </c>
      <c r="B6842" s="89" t="s">
        <v>557</v>
      </c>
      <c r="C6842" s="89">
        <v>2020</v>
      </c>
      <c r="D6842" s="89">
        <v>4</v>
      </c>
      <c r="E6842" s="91">
        <v>3185033</v>
      </c>
    </row>
    <row r="6843" spans="1:5" x14ac:dyDescent="0.2">
      <c r="A6843" s="89">
        <v>2568</v>
      </c>
      <c r="B6843" s="89" t="s">
        <v>557</v>
      </c>
      <c r="C6843" s="89">
        <v>2020</v>
      </c>
      <c r="D6843" s="89">
        <v>5</v>
      </c>
      <c r="E6843" s="91">
        <v>1989838</v>
      </c>
    </row>
    <row r="6844" spans="1:5" x14ac:dyDescent="0.2">
      <c r="A6844" s="89">
        <v>2568</v>
      </c>
      <c r="B6844" s="89" t="s">
        <v>557</v>
      </c>
      <c r="C6844" s="89">
        <v>2020</v>
      </c>
      <c r="D6844" s="89">
        <v>6</v>
      </c>
      <c r="E6844" s="91">
        <v>110437</v>
      </c>
    </row>
    <row r="6845" spans="1:5" x14ac:dyDescent="0.2">
      <c r="A6845" s="89">
        <v>2569</v>
      </c>
      <c r="B6845" s="89" t="s">
        <v>577</v>
      </c>
      <c r="C6845" s="89">
        <v>2020</v>
      </c>
      <c r="D6845" s="89">
        <v>3</v>
      </c>
      <c r="E6845" s="91">
        <v>734</v>
      </c>
    </row>
    <row r="6846" spans="1:5" x14ac:dyDescent="0.2">
      <c r="A6846" s="89">
        <v>2569</v>
      </c>
      <c r="B6846" s="89" t="s">
        <v>577</v>
      </c>
      <c r="C6846" s="89">
        <v>2020</v>
      </c>
      <c r="D6846" s="89">
        <v>4</v>
      </c>
      <c r="E6846" s="91">
        <v>5264645</v>
      </c>
    </row>
    <row r="6847" spans="1:5" x14ac:dyDescent="0.2">
      <c r="A6847" s="89">
        <v>2569</v>
      </c>
      <c r="B6847" s="89" t="s">
        <v>577</v>
      </c>
      <c r="C6847" s="89">
        <v>2020</v>
      </c>
      <c r="D6847" s="89">
        <v>5</v>
      </c>
      <c r="E6847" s="91">
        <v>11791367</v>
      </c>
    </row>
    <row r="6848" spans="1:5" x14ac:dyDescent="0.2">
      <c r="A6848" s="89">
        <v>2569</v>
      </c>
      <c r="B6848" s="89" t="s">
        <v>577</v>
      </c>
      <c r="C6848" s="89">
        <v>2020</v>
      </c>
      <c r="D6848" s="89">
        <v>6</v>
      </c>
      <c r="E6848" s="91">
        <v>518253</v>
      </c>
    </row>
    <row r="6849" spans="1:5" x14ac:dyDescent="0.2">
      <c r="A6849" s="89">
        <v>2570</v>
      </c>
      <c r="B6849" s="89" t="s">
        <v>559</v>
      </c>
      <c r="C6849" s="89">
        <v>2020</v>
      </c>
      <c r="D6849" s="89">
        <v>3</v>
      </c>
      <c r="E6849" s="91">
        <v>641820</v>
      </c>
    </row>
    <row r="6850" spans="1:5" x14ac:dyDescent="0.2">
      <c r="A6850" s="89">
        <v>2570</v>
      </c>
      <c r="B6850" s="89" t="s">
        <v>559</v>
      </c>
      <c r="C6850" s="89">
        <v>2020</v>
      </c>
      <c r="D6850" s="89">
        <v>4</v>
      </c>
      <c r="E6850" s="91">
        <v>2018650</v>
      </c>
    </row>
    <row r="6851" spans="1:5" x14ac:dyDescent="0.2">
      <c r="A6851" s="89">
        <v>2570</v>
      </c>
      <c r="B6851" s="89" t="s">
        <v>559</v>
      </c>
      <c r="C6851" s="89">
        <v>2020</v>
      </c>
      <c r="D6851" s="89">
        <v>5</v>
      </c>
      <c r="E6851" s="91">
        <v>2513446</v>
      </c>
    </row>
    <row r="6852" spans="1:5" x14ac:dyDescent="0.2">
      <c r="A6852" s="89">
        <v>2570</v>
      </c>
      <c r="B6852" s="89" t="s">
        <v>559</v>
      </c>
      <c r="C6852" s="89">
        <v>2020</v>
      </c>
      <c r="D6852" s="89">
        <v>6</v>
      </c>
      <c r="E6852" s="91">
        <v>170956</v>
      </c>
    </row>
    <row r="6853" spans="1:5" x14ac:dyDescent="0.2">
      <c r="A6853" s="89">
        <v>2571</v>
      </c>
      <c r="B6853" s="89" t="s">
        <v>582</v>
      </c>
      <c r="C6853" s="89">
        <v>2020</v>
      </c>
      <c r="D6853" s="89">
        <v>4</v>
      </c>
      <c r="E6853" s="91">
        <v>1550089</v>
      </c>
    </row>
    <row r="6854" spans="1:5" x14ac:dyDescent="0.2">
      <c r="A6854" s="89">
        <v>2571</v>
      </c>
      <c r="B6854" s="89" t="s">
        <v>582</v>
      </c>
      <c r="C6854" s="89">
        <v>2020</v>
      </c>
      <c r="D6854" s="89">
        <v>5</v>
      </c>
      <c r="E6854" s="91">
        <v>5539823</v>
      </c>
    </row>
    <row r="6855" spans="1:5" x14ac:dyDescent="0.2">
      <c r="A6855" s="89">
        <v>2571</v>
      </c>
      <c r="B6855" s="89" t="s">
        <v>582</v>
      </c>
      <c r="C6855" s="89">
        <v>2020</v>
      </c>
      <c r="D6855" s="89">
        <v>6</v>
      </c>
      <c r="E6855" s="91">
        <v>289302</v>
      </c>
    </row>
    <row r="6856" spans="1:5" x14ac:dyDescent="0.2">
      <c r="A6856" s="89">
        <v>2572</v>
      </c>
      <c r="B6856" s="89" t="s">
        <v>560</v>
      </c>
      <c r="C6856" s="89">
        <v>2020</v>
      </c>
      <c r="D6856" s="89">
        <v>4</v>
      </c>
      <c r="E6856" s="91">
        <v>524271</v>
      </c>
    </row>
    <row r="6857" spans="1:5" x14ac:dyDescent="0.2">
      <c r="A6857" s="89">
        <v>2572</v>
      </c>
      <c r="B6857" s="89" t="s">
        <v>560</v>
      </c>
      <c r="C6857" s="89">
        <v>2020</v>
      </c>
      <c r="D6857" s="89">
        <v>5</v>
      </c>
      <c r="E6857" s="91">
        <v>981393</v>
      </c>
    </row>
    <row r="6858" spans="1:5" x14ac:dyDescent="0.2">
      <c r="A6858" s="89">
        <v>2572</v>
      </c>
      <c r="B6858" s="89" t="s">
        <v>560</v>
      </c>
      <c r="C6858" s="89">
        <v>2020</v>
      </c>
      <c r="D6858" s="89">
        <v>6</v>
      </c>
      <c r="E6858" s="91">
        <v>62523</v>
      </c>
    </row>
    <row r="6859" spans="1:5" x14ac:dyDescent="0.2">
      <c r="A6859" s="89">
        <v>2573</v>
      </c>
      <c r="B6859" s="89" t="s">
        <v>628</v>
      </c>
      <c r="C6859" s="89">
        <v>2020</v>
      </c>
      <c r="D6859" s="89">
        <v>4</v>
      </c>
      <c r="E6859" s="91">
        <v>81320</v>
      </c>
    </row>
    <row r="6860" spans="1:5" x14ac:dyDescent="0.2">
      <c r="A6860" s="89">
        <v>2573</v>
      </c>
      <c r="B6860" s="89" t="s">
        <v>628</v>
      </c>
      <c r="C6860" s="89">
        <v>2020</v>
      </c>
      <c r="D6860" s="89">
        <v>5</v>
      </c>
      <c r="E6860" s="91">
        <v>147172</v>
      </c>
    </row>
    <row r="6861" spans="1:5" x14ac:dyDescent="0.2">
      <c r="A6861" s="89">
        <v>2573</v>
      </c>
      <c r="B6861" s="89" t="s">
        <v>628</v>
      </c>
      <c r="C6861" s="89">
        <v>2020</v>
      </c>
      <c r="D6861" s="89">
        <v>6</v>
      </c>
      <c r="E6861" s="91">
        <v>7011</v>
      </c>
    </row>
    <row r="6862" spans="1:5" x14ac:dyDescent="0.2">
      <c r="A6862" s="89">
        <v>2575</v>
      </c>
      <c r="B6862" s="89" t="s">
        <v>593</v>
      </c>
      <c r="C6862" s="89">
        <v>2020</v>
      </c>
      <c r="D6862" s="89">
        <v>3</v>
      </c>
      <c r="E6862" s="91">
        <v>16</v>
      </c>
    </row>
    <row r="6863" spans="1:5" x14ac:dyDescent="0.2">
      <c r="A6863" s="89">
        <v>2575</v>
      </c>
      <c r="B6863" s="89" t="s">
        <v>593</v>
      </c>
      <c r="C6863" s="89">
        <v>2020</v>
      </c>
      <c r="D6863" s="89">
        <v>4</v>
      </c>
      <c r="E6863" s="91">
        <v>1699044</v>
      </c>
    </row>
    <row r="6864" spans="1:5" x14ac:dyDescent="0.2">
      <c r="A6864" s="89">
        <v>2575</v>
      </c>
      <c r="B6864" s="89" t="s">
        <v>593</v>
      </c>
      <c r="C6864" s="89">
        <v>2020</v>
      </c>
      <c r="D6864" s="89">
        <v>5</v>
      </c>
      <c r="E6864" s="91">
        <v>3120966</v>
      </c>
    </row>
    <row r="6865" spans="1:5" x14ac:dyDescent="0.2">
      <c r="A6865" s="89">
        <v>2575</v>
      </c>
      <c r="B6865" s="89" t="s">
        <v>593</v>
      </c>
      <c r="C6865" s="89">
        <v>2020</v>
      </c>
      <c r="D6865" s="89">
        <v>6</v>
      </c>
      <c r="E6865" s="91">
        <v>104885</v>
      </c>
    </row>
    <row r="6866" spans="1:5" x14ac:dyDescent="0.2">
      <c r="A6866" s="89">
        <v>2576</v>
      </c>
      <c r="B6866" s="89" t="s">
        <v>585</v>
      </c>
      <c r="C6866" s="89">
        <v>2020</v>
      </c>
      <c r="D6866" s="89">
        <v>3</v>
      </c>
      <c r="E6866" s="91">
        <v>16820</v>
      </c>
    </row>
    <row r="6867" spans="1:5" x14ac:dyDescent="0.2">
      <c r="A6867" s="89">
        <v>2576</v>
      </c>
      <c r="B6867" s="89" t="s">
        <v>585</v>
      </c>
      <c r="C6867" s="89">
        <v>2020</v>
      </c>
      <c r="D6867" s="89">
        <v>4</v>
      </c>
      <c r="E6867" s="91">
        <v>3900596</v>
      </c>
    </row>
    <row r="6868" spans="1:5" x14ac:dyDescent="0.2">
      <c r="A6868" s="89">
        <v>2576</v>
      </c>
      <c r="B6868" s="89" t="s">
        <v>585</v>
      </c>
      <c r="C6868" s="89">
        <v>2020</v>
      </c>
      <c r="D6868" s="89">
        <v>5</v>
      </c>
      <c r="E6868" s="91">
        <v>6401631</v>
      </c>
    </row>
    <row r="6869" spans="1:5" x14ac:dyDescent="0.2">
      <c r="A6869" s="89">
        <v>2576</v>
      </c>
      <c r="B6869" s="89" t="s">
        <v>585</v>
      </c>
      <c r="C6869" s="89">
        <v>2020</v>
      </c>
      <c r="D6869" s="89">
        <v>6</v>
      </c>
      <c r="E6869" s="91">
        <v>442989</v>
      </c>
    </row>
    <row r="6870" spans="1:5" x14ac:dyDescent="0.2">
      <c r="A6870" s="89">
        <v>2577</v>
      </c>
      <c r="B6870" s="89" t="s">
        <v>592</v>
      </c>
      <c r="C6870" s="89">
        <v>2020</v>
      </c>
      <c r="D6870" s="89">
        <v>3</v>
      </c>
      <c r="E6870" s="91">
        <v>149237</v>
      </c>
    </row>
    <row r="6871" spans="1:5" x14ac:dyDescent="0.2">
      <c r="A6871" s="89">
        <v>2577</v>
      </c>
      <c r="B6871" s="89" t="s">
        <v>592</v>
      </c>
      <c r="C6871" s="89">
        <v>2020</v>
      </c>
      <c r="D6871" s="89">
        <v>4</v>
      </c>
      <c r="E6871" s="91">
        <v>3316639</v>
      </c>
    </row>
    <row r="6872" spans="1:5" x14ac:dyDescent="0.2">
      <c r="A6872" s="89">
        <v>2577</v>
      </c>
      <c r="B6872" s="89" t="s">
        <v>592</v>
      </c>
      <c r="C6872" s="89">
        <v>2020</v>
      </c>
      <c r="D6872" s="89">
        <v>5</v>
      </c>
      <c r="E6872" s="91">
        <v>2284825</v>
      </c>
    </row>
    <row r="6873" spans="1:5" x14ac:dyDescent="0.2">
      <c r="A6873" s="89">
        <v>2577</v>
      </c>
      <c r="B6873" s="89" t="s">
        <v>592</v>
      </c>
      <c r="C6873" s="89">
        <v>2020</v>
      </c>
      <c r="D6873" s="89">
        <v>6</v>
      </c>
      <c r="E6873" s="91">
        <v>97465</v>
      </c>
    </row>
    <row r="6874" spans="1:5" x14ac:dyDescent="0.2">
      <c r="A6874" s="89">
        <v>2578</v>
      </c>
      <c r="B6874" s="89" t="s">
        <v>607</v>
      </c>
      <c r="C6874" s="89">
        <v>2020</v>
      </c>
      <c r="D6874" s="89">
        <v>4</v>
      </c>
      <c r="E6874" s="91">
        <v>569147</v>
      </c>
    </row>
    <row r="6875" spans="1:5" x14ac:dyDescent="0.2">
      <c r="A6875" s="89">
        <v>2578</v>
      </c>
      <c r="B6875" s="89" t="s">
        <v>607</v>
      </c>
      <c r="C6875" s="89">
        <v>2020</v>
      </c>
      <c r="D6875" s="89">
        <v>5</v>
      </c>
      <c r="E6875" s="91">
        <v>799219</v>
      </c>
    </row>
    <row r="6876" spans="1:5" x14ac:dyDescent="0.2">
      <c r="A6876" s="89">
        <v>2578</v>
      </c>
      <c r="B6876" s="89" t="s">
        <v>607</v>
      </c>
      <c r="C6876" s="89">
        <v>2020</v>
      </c>
      <c r="D6876" s="89">
        <v>6</v>
      </c>
      <c r="E6876" s="91">
        <v>34655</v>
      </c>
    </row>
    <row r="6877" spans="1:5" x14ac:dyDescent="0.2">
      <c r="A6877" s="89">
        <v>2582</v>
      </c>
      <c r="B6877" s="89" t="s">
        <v>618</v>
      </c>
      <c r="C6877" s="89">
        <v>2020</v>
      </c>
      <c r="D6877" s="89">
        <v>5</v>
      </c>
      <c r="E6877" s="91">
        <v>598484</v>
      </c>
    </row>
    <row r="6878" spans="1:5" x14ac:dyDescent="0.2">
      <c r="A6878" s="89">
        <v>2582</v>
      </c>
      <c r="B6878" s="89" t="s">
        <v>618</v>
      </c>
      <c r="C6878" s="89">
        <v>2020</v>
      </c>
      <c r="D6878" s="89">
        <v>6</v>
      </c>
      <c r="E6878" s="91">
        <v>84219</v>
      </c>
    </row>
    <row r="6879" spans="1:5" x14ac:dyDescent="0.2">
      <c r="A6879" s="89">
        <v>2583</v>
      </c>
      <c r="B6879" s="89" t="s">
        <v>610</v>
      </c>
      <c r="C6879" s="89">
        <v>2020</v>
      </c>
      <c r="D6879" s="89">
        <v>5</v>
      </c>
      <c r="E6879" s="91">
        <v>375186</v>
      </c>
    </row>
    <row r="6880" spans="1:5" x14ac:dyDescent="0.2">
      <c r="A6880" s="89">
        <v>2583</v>
      </c>
      <c r="B6880" s="89" t="s">
        <v>610</v>
      </c>
      <c r="C6880" s="89">
        <v>2020</v>
      </c>
      <c r="D6880" s="89">
        <v>6</v>
      </c>
      <c r="E6880" s="91">
        <v>23123</v>
      </c>
    </row>
    <row r="6881" spans="1:5" x14ac:dyDescent="0.2">
      <c r="A6881" s="89">
        <v>2585</v>
      </c>
      <c r="B6881" s="89" t="s">
        <v>611</v>
      </c>
      <c r="C6881" s="89">
        <v>2020</v>
      </c>
      <c r="D6881" s="89">
        <v>5</v>
      </c>
      <c r="E6881" s="91">
        <v>971620</v>
      </c>
    </row>
    <row r="6882" spans="1:5" x14ac:dyDescent="0.2">
      <c r="A6882" s="89">
        <v>2585</v>
      </c>
      <c r="B6882" s="89" t="s">
        <v>611</v>
      </c>
      <c r="C6882" s="89">
        <v>2020</v>
      </c>
      <c r="D6882" s="89">
        <v>6</v>
      </c>
      <c r="E6882" s="91">
        <v>76948</v>
      </c>
    </row>
    <row r="6883" spans="1:5" x14ac:dyDescent="0.2">
      <c r="A6883" s="89">
        <v>2586</v>
      </c>
      <c r="B6883" s="89" t="s">
        <v>767</v>
      </c>
      <c r="C6883" s="89">
        <v>2020</v>
      </c>
      <c r="D6883" s="89">
        <v>5</v>
      </c>
      <c r="E6883" s="91">
        <v>3879069</v>
      </c>
    </row>
    <row r="6884" spans="1:5" x14ac:dyDescent="0.2">
      <c r="A6884" s="89">
        <v>2586</v>
      </c>
      <c r="B6884" s="89" t="s">
        <v>767</v>
      </c>
      <c r="C6884" s="89">
        <v>2020</v>
      </c>
      <c r="D6884" s="89">
        <v>6</v>
      </c>
      <c r="E6884" s="91">
        <v>370676</v>
      </c>
    </row>
    <row r="6885" spans="1:5" x14ac:dyDescent="0.2">
      <c r="A6885" s="89">
        <v>2587</v>
      </c>
      <c r="B6885" s="89" t="s">
        <v>768</v>
      </c>
      <c r="C6885" s="89">
        <v>2020</v>
      </c>
      <c r="D6885" s="89">
        <v>5</v>
      </c>
      <c r="E6885" s="91">
        <v>279830</v>
      </c>
    </row>
    <row r="6886" spans="1:5" x14ac:dyDescent="0.2">
      <c r="A6886" s="89">
        <v>2587</v>
      </c>
      <c r="B6886" s="89" t="s">
        <v>768</v>
      </c>
      <c r="C6886" s="89">
        <v>2020</v>
      </c>
      <c r="D6886" s="89">
        <v>6</v>
      </c>
      <c r="E6886" s="91">
        <v>134790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36E9F-0620-4F8F-8E6D-E955843C1C1C}">
  <sheetPr>
    <outlinePr summaryBelow="0" summaryRight="0"/>
  </sheetPr>
  <dimension ref="A1:AR1208"/>
  <sheetViews>
    <sheetView zoomScaleNormal="100" workbookViewId="0">
      <pane ySplit="6" topLeftCell="A328" activePane="bottomLeft" state="frozen"/>
      <selection activeCell="AQ34" sqref="AQ34"/>
      <selection pane="bottomLeft" activeCell="A352" sqref="A352"/>
    </sheetView>
  </sheetViews>
  <sheetFormatPr baseColWidth="10" defaultColWidth="14.33203125" defaultRowHeight="15.75" customHeight="1" x14ac:dyDescent="0.2"/>
  <cols>
    <col min="1" max="1" width="36.83203125" style="95" customWidth="1"/>
    <col min="2" max="2" width="6" style="95" customWidth="1"/>
    <col min="3" max="3" width="9.1640625" style="95" customWidth="1"/>
    <col min="4" max="4" width="15.83203125" style="95" customWidth="1"/>
    <col min="5" max="12" width="8.1640625" style="95" customWidth="1"/>
    <col min="13" max="13" width="9.1640625" style="95" customWidth="1"/>
    <col min="14" max="14" width="8.1640625" style="95" customWidth="1"/>
    <col min="15" max="15" width="8.6640625" style="95" customWidth="1"/>
    <col min="16" max="16" width="8.33203125" style="95" customWidth="1"/>
    <col min="17" max="28" width="8.1640625" style="95" customWidth="1"/>
    <col min="29" max="40" width="8.33203125" style="95" customWidth="1"/>
    <col min="41" max="41" width="12.83203125" style="95" customWidth="1"/>
    <col min="42" max="43" width="9.1640625" style="95" bestFit="1" customWidth="1"/>
    <col min="44" max="44" width="10.33203125" style="94" customWidth="1"/>
    <col min="45" max="16384" width="14.33203125" style="95"/>
  </cols>
  <sheetData>
    <row r="1" spans="1:44" ht="15.75" customHeight="1" x14ac:dyDescent="0.2">
      <c r="A1" s="92" t="s">
        <v>0</v>
      </c>
      <c r="B1" s="92"/>
      <c r="C1" s="86"/>
      <c r="D1" s="86"/>
      <c r="E1" s="87"/>
      <c r="F1" s="86"/>
      <c r="G1" s="86"/>
      <c r="H1" s="86"/>
      <c r="I1" s="86"/>
      <c r="J1" s="12"/>
      <c r="K1" s="86"/>
      <c r="L1" s="86"/>
      <c r="M1" s="86"/>
      <c r="N1" s="86"/>
      <c r="O1" s="86"/>
      <c r="P1" s="86"/>
      <c r="Q1" s="87"/>
      <c r="R1" s="86"/>
      <c r="S1" s="86"/>
      <c r="T1" s="86"/>
      <c r="U1" s="86"/>
      <c r="V1" s="12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93"/>
      <c r="AP1" s="93"/>
      <c r="AQ1" s="93"/>
    </row>
    <row r="2" spans="1:44" ht="15.75" customHeight="1" x14ac:dyDescent="0.2">
      <c r="A2" s="92" t="s">
        <v>448</v>
      </c>
      <c r="B2" s="92"/>
      <c r="C2" s="86"/>
      <c r="D2" s="86"/>
      <c r="E2" s="87"/>
      <c r="F2" s="86"/>
      <c r="G2" s="86"/>
      <c r="H2" s="86"/>
      <c r="I2" s="86"/>
      <c r="J2" s="12"/>
      <c r="K2" s="86"/>
      <c r="L2" s="86"/>
      <c r="M2" s="86"/>
      <c r="N2" s="86"/>
      <c r="O2" s="86"/>
      <c r="P2" s="86"/>
      <c r="Q2" s="87"/>
      <c r="R2" s="86"/>
      <c r="S2" s="86"/>
      <c r="T2" s="86"/>
      <c r="U2" s="86"/>
      <c r="V2" s="12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93"/>
      <c r="AP2" s="93"/>
      <c r="AQ2" s="93"/>
    </row>
    <row r="3" spans="1:44" ht="15.75" customHeight="1" x14ac:dyDescent="0.2">
      <c r="A3" s="86"/>
      <c r="B3" s="86"/>
      <c r="C3" s="86"/>
      <c r="D3" s="86"/>
      <c r="E3" s="87"/>
      <c r="F3" s="86"/>
      <c r="G3" s="86"/>
      <c r="H3" s="86"/>
      <c r="I3" s="86"/>
      <c r="J3" s="12"/>
      <c r="K3" s="86"/>
      <c r="L3" s="86"/>
      <c r="M3" s="86"/>
      <c r="N3" s="86"/>
      <c r="O3" s="86"/>
      <c r="P3" s="86"/>
      <c r="Q3" s="87"/>
      <c r="R3" s="86"/>
      <c r="S3" s="86"/>
      <c r="T3" s="86"/>
      <c r="U3" s="86"/>
      <c r="V3" s="12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93"/>
      <c r="AP3" s="93"/>
      <c r="AQ3" s="93"/>
    </row>
    <row r="4" spans="1:44" ht="15.75" customHeight="1" x14ac:dyDescent="0.2">
      <c r="A4" s="86"/>
      <c r="B4" s="86"/>
      <c r="C4" s="86"/>
      <c r="D4" s="86"/>
      <c r="E4" s="124">
        <v>2018</v>
      </c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6"/>
      <c r="Q4" s="127">
        <v>2019</v>
      </c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6"/>
      <c r="AC4" s="128">
        <v>2020</v>
      </c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30"/>
      <c r="AO4" s="93"/>
      <c r="AP4" s="93"/>
      <c r="AQ4" s="93"/>
    </row>
    <row r="5" spans="1:44" ht="15.75" customHeight="1" x14ac:dyDescent="0.2">
      <c r="A5" s="96"/>
      <c r="B5" s="96"/>
      <c r="C5" s="96"/>
      <c r="D5" s="96"/>
      <c r="E5" s="1" t="s">
        <v>2</v>
      </c>
      <c r="F5" s="2" t="s">
        <v>2</v>
      </c>
      <c r="G5" s="2" t="s">
        <v>2</v>
      </c>
      <c r="H5" s="2" t="s">
        <v>2</v>
      </c>
      <c r="I5" s="2" t="s">
        <v>2</v>
      </c>
      <c r="J5" s="3" t="s">
        <v>2</v>
      </c>
      <c r="K5" s="2" t="s">
        <v>2</v>
      </c>
      <c r="L5" s="2" t="s">
        <v>2</v>
      </c>
      <c r="M5" s="2" t="s">
        <v>2</v>
      </c>
      <c r="N5" s="2" t="s">
        <v>2</v>
      </c>
      <c r="O5" s="2" t="s">
        <v>2</v>
      </c>
      <c r="P5" s="2" t="s">
        <v>2</v>
      </c>
      <c r="Q5" s="4" t="s">
        <v>2</v>
      </c>
      <c r="R5" s="5" t="s">
        <v>2</v>
      </c>
      <c r="S5" s="5" t="s">
        <v>2</v>
      </c>
      <c r="T5" s="5" t="s">
        <v>2</v>
      </c>
      <c r="U5" s="5" t="s">
        <v>2</v>
      </c>
      <c r="V5" s="6" t="s">
        <v>2</v>
      </c>
      <c r="W5" s="5" t="s">
        <v>2</v>
      </c>
      <c r="X5" s="5" t="s">
        <v>2</v>
      </c>
      <c r="Y5" s="5" t="s">
        <v>2</v>
      </c>
      <c r="Z5" s="5" t="s">
        <v>2</v>
      </c>
      <c r="AA5" s="5" t="s">
        <v>2</v>
      </c>
      <c r="AB5" s="43" t="s">
        <v>2</v>
      </c>
      <c r="AC5" s="55" t="s">
        <v>2</v>
      </c>
      <c r="AD5" s="56" t="s">
        <v>2</v>
      </c>
      <c r="AE5" s="56" t="s">
        <v>2</v>
      </c>
      <c r="AF5" s="56" t="s">
        <v>2</v>
      </c>
      <c r="AG5" s="56" t="s">
        <v>2</v>
      </c>
      <c r="AH5" s="57" t="s">
        <v>2</v>
      </c>
      <c r="AI5" s="56" t="s">
        <v>2</v>
      </c>
      <c r="AJ5" s="56" t="s">
        <v>2</v>
      </c>
      <c r="AK5" s="56" t="s">
        <v>2</v>
      </c>
      <c r="AL5" s="56" t="s">
        <v>2</v>
      </c>
      <c r="AM5" s="56" t="s">
        <v>2</v>
      </c>
      <c r="AN5" s="58" t="s">
        <v>2</v>
      </c>
      <c r="AO5" s="44"/>
      <c r="AP5" s="41"/>
      <c r="AQ5" s="42"/>
      <c r="AR5" s="77"/>
    </row>
    <row r="6" spans="1:44" ht="15.75" customHeight="1" x14ac:dyDescent="0.2">
      <c r="A6" s="97" t="s">
        <v>3</v>
      </c>
      <c r="B6" s="98" t="s">
        <v>476</v>
      </c>
      <c r="C6" s="98" t="s">
        <v>4</v>
      </c>
      <c r="D6" s="98" t="s">
        <v>5</v>
      </c>
      <c r="E6" s="53">
        <v>43101</v>
      </c>
      <c r="F6" s="54">
        <v>43132</v>
      </c>
      <c r="G6" s="53">
        <v>43160</v>
      </c>
      <c r="H6" s="54">
        <v>43191</v>
      </c>
      <c r="I6" s="53">
        <v>43221</v>
      </c>
      <c r="J6" s="54">
        <v>43252</v>
      </c>
      <c r="K6" s="53">
        <v>43282</v>
      </c>
      <c r="L6" s="54">
        <v>43313</v>
      </c>
      <c r="M6" s="53">
        <v>43344</v>
      </c>
      <c r="N6" s="54">
        <v>43374</v>
      </c>
      <c r="O6" s="53">
        <v>43405</v>
      </c>
      <c r="P6" s="54">
        <v>43435</v>
      </c>
      <c r="Q6" s="39">
        <v>43466</v>
      </c>
      <c r="R6" s="39">
        <v>43497</v>
      </c>
      <c r="S6" s="39">
        <v>43525</v>
      </c>
      <c r="T6" s="39">
        <v>43556</v>
      </c>
      <c r="U6" s="39">
        <v>43586</v>
      </c>
      <c r="V6" s="39">
        <v>43617</v>
      </c>
      <c r="W6" s="39">
        <v>43647</v>
      </c>
      <c r="X6" s="39">
        <v>43678</v>
      </c>
      <c r="Y6" s="39">
        <v>43709</v>
      </c>
      <c r="Z6" s="39">
        <v>43739</v>
      </c>
      <c r="AA6" s="39">
        <v>43770</v>
      </c>
      <c r="AB6" s="40">
        <v>43800</v>
      </c>
      <c r="AC6" s="59">
        <v>43831</v>
      </c>
      <c r="AD6" s="59">
        <v>43862</v>
      </c>
      <c r="AE6" s="59">
        <v>43891</v>
      </c>
      <c r="AF6" s="59">
        <v>43922</v>
      </c>
      <c r="AG6" s="59">
        <v>43952</v>
      </c>
      <c r="AH6" s="59">
        <v>43983</v>
      </c>
      <c r="AI6" s="59">
        <v>44013</v>
      </c>
      <c r="AJ6" s="59">
        <v>44044</v>
      </c>
      <c r="AK6" s="59">
        <v>44075</v>
      </c>
      <c r="AL6" s="59">
        <v>44105</v>
      </c>
      <c r="AM6" s="59">
        <v>44136</v>
      </c>
      <c r="AN6" s="62">
        <v>44166</v>
      </c>
      <c r="AO6" s="44" t="s">
        <v>6</v>
      </c>
      <c r="AP6" s="41">
        <v>2018</v>
      </c>
      <c r="AQ6" s="42">
        <v>2019</v>
      </c>
      <c r="AR6" s="77">
        <v>2020</v>
      </c>
    </row>
    <row r="7" spans="1:44" ht="15.75" customHeight="1" x14ac:dyDescent="0.2">
      <c r="A7" s="99" t="s">
        <v>559</v>
      </c>
      <c r="B7" s="47">
        <v>2570</v>
      </c>
      <c r="C7" s="100" t="s">
        <v>561</v>
      </c>
      <c r="D7" s="101" t="s">
        <v>20</v>
      </c>
      <c r="E7" s="7"/>
      <c r="F7" s="10"/>
      <c r="G7" s="10"/>
      <c r="H7" s="10"/>
      <c r="I7" s="10"/>
      <c r="J7" s="10"/>
      <c r="K7" s="7"/>
      <c r="L7" s="7"/>
      <c r="M7" s="7"/>
      <c r="N7" s="7"/>
      <c r="O7" s="7"/>
      <c r="P7" s="7"/>
      <c r="Q7" s="7"/>
      <c r="R7" s="10"/>
      <c r="S7" s="10"/>
      <c r="T7" s="10"/>
      <c r="U7" s="10"/>
      <c r="V7" s="10"/>
      <c r="W7" s="7"/>
      <c r="X7" s="7"/>
      <c r="Y7" s="7"/>
      <c r="Z7" s="7"/>
      <c r="AA7" s="7"/>
      <c r="AB7" s="7"/>
      <c r="AC7" s="7"/>
      <c r="AD7" s="7"/>
      <c r="AE7" s="7"/>
      <c r="AF7" s="7">
        <v>125283</v>
      </c>
      <c r="AG7" s="7">
        <f>124717+4242</f>
        <v>128959</v>
      </c>
      <c r="AH7" s="7">
        <v>4258</v>
      </c>
      <c r="AI7" s="7"/>
      <c r="AJ7" s="7"/>
      <c r="AK7" s="7"/>
      <c r="AL7" s="7"/>
      <c r="AM7" s="7"/>
      <c r="AN7" s="70"/>
      <c r="AO7" s="72">
        <f>SUM(AP7:AR7)</f>
        <v>258500</v>
      </c>
      <c r="AP7" s="74">
        <f>SUM(E7:P7)</f>
        <v>0</v>
      </c>
      <c r="AQ7" s="75">
        <f>SUM(Q7:AB7)</f>
        <v>0</v>
      </c>
      <c r="AR7" s="102">
        <f>SUM(AC7:AN7)</f>
        <v>258500</v>
      </c>
    </row>
    <row r="8" spans="1:44" ht="15.75" customHeight="1" x14ac:dyDescent="0.2">
      <c r="A8" s="99" t="s">
        <v>8</v>
      </c>
      <c r="B8" s="47">
        <v>1660</v>
      </c>
      <c r="C8" s="100" t="s">
        <v>11</v>
      </c>
      <c r="D8" s="101" t="s">
        <v>20</v>
      </c>
      <c r="E8" s="7"/>
      <c r="F8" s="10"/>
      <c r="G8" s="10"/>
      <c r="H8" s="10"/>
      <c r="I8" s="10"/>
      <c r="J8" s="10"/>
      <c r="K8" s="7"/>
      <c r="L8" s="7"/>
      <c r="M8" s="7"/>
      <c r="N8" s="7"/>
      <c r="O8" s="7"/>
      <c r="P8" s="7">
        <v>12502</v>
      </c>
      <c r="Q8" s="7">
        <v>53286</v>
      </c>
      <c r="R8" s="10">
        <v>37359</v>
      </c>
      <c r="S8" s="10">
        <v>26526</v>
      </c>
      <c r="T8" s="10"/>
      <c r="U8" s="10"/>
      <c r="V8" s="10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0"/>
      <c r="AO8" s="72">
        <f>SUM(AP8:AR8)</f>
        <v>129673</v>
      </c>
      <c r="AP8" s="74">
        <f>SUM(E8:P8)</f>
        <v>12502</v>
      </c>
      <c r="AQ8" s="75">
        <f>SUM(Q8:AB8)</f>
        <v>117171</v>
      </c>
      <c r="AR8" s="102">
        <f>SUM(AC8:AN8)</f>
        <v>0</v>
      </c>
    </row>
    <row r="9" spans="1:44" ht="15.75" customHeight="1" x14ac:dyDescent="0.2">
      <c r="A9" s="101" t="s">
        <v>10</v>
      </c>
      <c r="B9" s="47">
        <v>1577</v>
      </c>
      <c r="C9" s="101" t="s">
        <v>11</v>
      </c>
      <c r="D9" s="101" t="s">
        <v>15</v>
      </c>
      <c r="E9" s="7"/>
      <c r="F9" s="7"/>
      <c r="G9" s="7"/>
      <c r="H9" s="10"/>
      <c r="I9" s="10"/>
      <c r="J9" s="10"/>
      <c r="K9" s="10"/>
      <c r="L9" s="10"/>
      <c r="M9" s="10"/>
      <c r="N9" s="10">
        <v>17729</v>
      </c>
      <c r="O9" s="10">
        <v>13904</v>
      </c>
      <c r="P9" s="10"/>
      <c r="Q9" s="7"/>
      <c r="R9" s="7"/>
      <c r="S9" s="7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73"/>
      <c r="AO9" s="72">
        <f>SUM(AP9:AR9)</f>
        <v>31633</v>
      </c>
      <c r="AP9" s="74">
        <f>SUM(E9:P9)</f>
        <v>31633</v>
      </c>
      <c r="AQ9" s="75">
        <f>SUM(Q9:AB9)</f>
        <v>0</v>
      </c>
      <c r="AR9" s="102">
        <f>SUM(AC9:AN9)</f>
        <v>0</v>
      </c>
    </row>
    <row r="10" spans="1:44" ht="15.75" customHeight="1" x14ac:dyDescent="0.2">
      <c r="A10" s="101" t="s">
        <v>23</v>
      </c>
      <c r="B10" s="47">
        <v>1104</v>
      </c>
      <c r="C10" s="101" t="s">
        <v>9</v>
      </c>
      <c r="D10" s="101" t="s">
        <v>22</v>
      </c>
      <c r="E10" s="7">
        <v>2094</v>
      </c>
      <c r="F10" s="10">
        <v>840</v>
      </c>
      <c r="G10" s="10"/>
      <c r="H10" s="10"/>
      <c r="I10" s="10"/>
      <c r="J10" s="10"/>
      <c r="K10" s="7"/>
      <c r="L10" s="7"/>
      <c r="M10" s="7"/>
      <c r="N10" s="7"/>
      <c r="O10" s="7"/>
      <c r="P10" s="7"/>
      <c r="Q10" s="7"/>
      <c r="R10" s="10"/>
      <c r="S10" s="10"/>
      <c r="T10" s="10"/>
      <c r="U10" s="10"/>
      <c r="V10" s="10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2">
        <f t="shared" ref="AO10:AO73" si="0">SUM(AP10:AR10)</f>
        <v>2934</v>
      </c>
      <c r="AP10" s="37">
        <f>SUM(E10:P10)</f>
        <v>2934</v>
      </c>
      <c r="AQ10" s="38">
        <f>SUM(Q10:AB10)</f>
        <v>0</v>
      </c>
      <c r="AR10" s="103">
        <f>SUM(AC10:AN10)</f>
        <v>0</v>
      </c>
    </row>
    <row r="11" spans="1:44" ht="15.75" customHeight="1" x14ac:dyDescent="0.2">
      <c r="A11" s="101" t="s">
        <v>26</v>
      </c>
      <c r="B11" s="47">
        <v>1239</v>
      </c>
      <c r="C11" s="101" t="s">
        <v>28</v>
      </c>
      <c r="D11" s="101" t="s">
        <v>479</v>
      </c>
      <c r="E11" s="7"/>
      <c r="F11" s="7"/>
      <c r="G11" s="7"/>
      <c r="H11" s="10"/>
      <c r="I11" s="10"/>
      <c r="J11" s="10"/>
      <c r="K11" s="10"/>
      <c r="L11" s="10"/>
      <c r="M11" s="10"/>
      <c r="N11" s="10"/>
      <c r="O11" s="10"/>
      <c r="P11" s="10"/>
      <c r="Q11" s="7"/>
      <c r="R11" s="7"/>
      <c r="S11" s="7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72">
        <f t="shared" si="0"/>
        <v>0</v>
      </c>
      <c r="AP11" s="74">
        <f t="shared" ref="AP11:AP76" si="1">SUM(E11:P11)</f>
        <v>0</v>
      </c>
      <c r="AQ11" s="75">
        <f t="shared" ref="AQ11:AQ76" si="2">SUM(Q11:AB11)</f>
        <v>0</v>
      </c>
      <c r="AR11" s="102">
        <f t="shared" ref="AR11:AR76" si="3">SUM(AC11:AN11)</f>
        <v>0</v>
      </c>
    </row>
    <row r="12" spans="1:44" ht="15.75" customHeight="1" x14ac:dyDescent="0.2">
      <c r="A12" s="101" t="s">
        <v>31</v>
      </c>
      <c r="B12" s="47">
        <v>1672</v>
      </c>
      <c r="C12" s="101" t="s">
        <v>11</v>
      </c>
      <c r="D12" s="101" t="s">
        <v>15</v>
      </c>
      <c r="E12" s="7"/>
      <c r="F12" s="7"/>
      <c r="G12" s="7"/>
      <c r="H12" s="10"/>
      <c r="I12" s="10"/>
      <c r="J12" s="10"/>
      <c r="K12" s="7"/>
      <c r="L12" s="7"/>
      <c r="M12" s="7"/>
      <c r="N12" s="7"/>
      <c r="O12" s="7">
        <v>2108</v>
      </c>
      <c r="P12" s="7">
        <v>5120</v>
      </c>
      <c r="Q12" s="7"/>
      <c r="R12" s="7"/>
      <c r="S12" s="7"/>
      <c r="T12" s="10"/>
      <c r="U12" s="10"/>
      <c r="V12" s="10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2">
        <f t="shared" si="0"/>
        <v>7228</v>
      </c>
      <c r="AP12" s="37">
        <f t="shared" si="1"/>
        <v>7228</v>
      </c>
      <c r="AQ12" s="38">
        <f t="shared" si="2"/>
        <v>0</v>
      </c>
      <c r="AR12" s="103">
        <f t="shared" si="3"/>
        <v>0</v>
      </c>
    </row>
    <row r="13" spans="1:44" ht="15.75" customHeight="1" x14ac:dyDescent="0.2">
      <c r="A13" s="101" t="s">
        <v>482</v>
      </c>
      <c r="B13" s="47">
        <v>2512</v>
      </c>
      <c r="C13" s="101" t="s">
        <v>468</v>
      </c>
      <c r="D13" s="101" t="s">
        <v>462</v>
      </c>
      <c r="E13" s="7"/>
      <c r="F13" s="7"/>
      <c r="G13" s="7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10"/>
      <c r="U13" s="10"/>
      <c r="V13" s="10"/>
      <c r="W13" s="7"/>
      <c r="X13" s="7">
        <v>2269</v>
      </c>
      <c r="Y13" s="7">
        <v>33286</v>
      </c>
      <c r="Z13" s="7">
        <v>35555</v>
      </c>
      <c r="AA13" s="7">
        <v>35554</v>
      </c>
      <c r="AB13" s="7">
        <v>35556</v>
      </c>
      <c r="AC13" s="7">
        <v>50000</v>
      </c>
      <c r="AD13" s="7">
        <v>50001</v>
      </c>
      <c r="AE13" s="7">
        <v>49998</v>
      </c>
      <c r="AF13" s="7">
        <v>40000</v>
      </c>
      <c r="AG13" s="7"/>
      <c r="AH13" s="7"/>
      <c r="AI13" s="7"/>
      <c r="AJ13" s="7"/>
      <c r="AK13" s="7"/>
      <c r="AL13" s="7"/>
      <c r="AM13" s="7"/>
      <c r="AN13" s="7"/>
      <c r="AO13" s="72">
        <f t="shared" si="0"/>
        <v>332219</v>
      </c>
      <c r="AP13" s="74">
        <f t="shared" si="1"/>
        <v>0</v>
      </c>
      <c r="AQ13" s="75">
        <f t="shared" si="2"/>
        <v>142220</v>
      </c>
      <c r="AR13" s="102">
        <f t="shared" si="3"/>
        <v>189999</v>
      </c>
    </row>
    <row r="14" spans="1:44" ht="15.75" customHeight="1" x14ac:dyDescent="0.2">
      <c r="A14" s="101" t="s">
        <v>21</v>
      </c>
      <c r="B14" s="47">
        <v>1486</v>
      </c>
      <c r="C14" s="101" t="s">
        <v>28</v>
      </c>
      <c r="D14" s="101" t="s">
        <v>22</v>
      </c>
      <c r="E14" s="7"/>
      <c r="F14" s="7"/>
      <c r="G14" s="7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10"/>
      <c r="U14" s="10"/>
      <c r="V14" s="10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2">
        <f t="shared" si="0"/>
        <v>0</v>
      </c>
      <c r="AP14" s="37">
        <f t="shared" si="1"/>
        <v>0</v>
      </c>
      <c r="AQ14" s="38">
        <f t="shared" si="2"/>
        <v>0</v>
      </c>
      <c r="AR14" s="103">
        <f t="shared" si="3"/>
        <v>0</v>
      </c>
    </row>
    <row r="15" spans="1:44" ht="15.75" customHeight="1" x14ac:dyDescent="0.2">
      <c r="A15" s="101" t="s">
        <v>38</v>
      </c>
      <c r="B15" s="47">
        <v>1373</v>
      </c>
      <c r="C15" s="101" t="s">
        <v>9</v>
      </c>
      <c r="D15" s="101" t="s">
        <v>32</v>
      </c>
      <c r="E15" s="7">
        <v>12241</v>
      </c>
      <c r="F15" s="10">
        <v>9121</v>
      </c>
      <c r="G15" s="10">
        <v>16138</v>
      </c>
      <c r="H15" s="10"/>
      <c r="I15" s="10"/>
      <c r="J15" s="10"/>
      <c r="K15" s="7"/>
      <c r="L15" s="7"/>
      <c r="M15" s="7"/>
      <c r="N15" s="7"/>
      <c r="O15" s="7"/>
      <c r="P15" s="7"/>
      <c r="Q15" s="7"/>
      <c r="R15" s="10"/>
      <c r="S15" s="10"/>
      <c r="T15" s="10"/>
      <c r="U15" s="10"/>
      <c r="V15" s="10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2">
        <f t="shared" si="0"/>
        <v>37500</v>
      </c>
      <c r="AP15" s="74">
        <f t="shared" si="1"/>
        <v>37500</v>
      </c>
      <c r="AQ15" s="75">
        <f t="shared" si="2"/>
        <v>0</v>
      </c>
      <c r="AR15" s="102">
        <f t="shared" si="3"/>
        <v>0</v>
      </c>
    </row>
    <row r="16" spans="1:44" ht="15.75" customHeight="1" x14ac:dyDescent="0.2">
      <c r="A16" s="101" t="s">
        <v>19</v>
      </c>
      <c r="B16" s="47">
        <v>1162</v>
      </c>
      <c r="C16" s="101" t="s">
        <v>28</v>
      </c>
      <c r="D16" s="101" t="s">
        <v>20</v>
      </c>
      <c r="E16" s="7"/>
      <c r="F16" s="7"/>
      <c r="G16" s="10"/>
      <c r="H16" s="10"/>
      <c r="I16" s="10"/>
      <c r="J16" s="10"/>
      <c r="K16" s="10"/>
      <c r="L16" s="10"/>
      <c r="M16" s="10"/>
      <c r="N16" s="10">
        <v>120000</v>
      </c>
      <c r="O16" s="10"/>
      <c r="P16" s="10"/>
      <c r="Q16" s="7"/>
      <c r="R16" s="7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72">
        <f t="shared" si="0"/>
        <v>120000</v>
      </c>
      <c r="AP16" s="37">
        <f t="shared" si="1"/>
        <v>120000</v>
      </c>
      <c r="AQ16" s="38">
        <f t="shared" si="2"/>
        <v>0</v>
      </c>
      <c r="AR16" s="103">
        <f t="shared" si="3"/>
        <v>0</v>
      </c>
    </row>
    <row r="17" spans="1:44" ht="15.75" customHeight="1" x14ac:dyDescent="0.2">
      <c r="A17" s="101" t="s">
        <v>42</v>
      </c>
      <c r="B17" s="47">
        <v>1292</v>
      </c>
      <c r="C17" s="101" t="s">
        <v>28</v>
      </c>
      <c r="D17" s="101" t="s">
        <v>22</v>
      </c>
      <c r="E17" s="7"/>
      <c r="F17" s="7"/>
      <c r="G17" s="7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10"/>
      <c r="U17" s="10"/>
      <c r="V17" s="10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2">
        <f t="shared" si="0"/>
        <v>0</v>
      </c>
      <c r="AP17" s="74">
        <f t="shared" si="1"/>
        <v>0</v>
      </c>
      <c r="AQ17" s="75">
        <f t="shared" si="2"/>
        <v>0</v>
      </c>
      <c r="AR17" s="102">
        <f t="shared" si="3"/>
        <v>0</v>
      </c>
    </row>
    <row r="18" spans="1:44" ht="15.75" customHeight="1" x14ac:dyDescent="0.2">
      <c r="A18" s="101" t="s">
        <v>25</v>
      </c>
      <c r="B18" s="47">
        <v>1621</v>
      </c>
      <c r="C18" s="101" t="s">
        <v>9</v>
      </c>
      <c r="D18" s="101" t="s">
        <v>20</v>
      </c>
      <c r="E18" s="7"/>
      <c r="F18" s="7"/>
      <c r="G18" s="7"/>
      <c r="H18" s="10"/>
      <c r="I18" s="10"/>
      <c r="J18" s="10"/>
      <c r="K18" s="10"/>
      <c r="L18" s="10"/>
      <c r="M18" s="10">
        <v>3481</v>
      </c>
      <c r="N18" s="10">
        <v>15269</v>
      </c>
      <c r="O18" s="10"/>
      <c r="P18" s="10"/>
      <c r="Q18" s="7"/>
      <c r="R18" s="7"/>
      <c r="S18" s="7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72">
        <f t="shared" si="0"/>
        <v>18750</v>
      </c>
      <c r="AP18" s="37">
        <f t="shared" si="1"/>
        <v>18750</v>
      </c>
      <c r="AQ18" s="38">
        <f t="shared" si="2"/>
        <v>0</v>
      </c>
      <c r="AR18" s="103">
        <f t="shared" si="3"/>
        <v>0</v>
      </c>
    </row>
    <row r="19" spans="1:44" ht="15.75" customHeight="1" x14ac:dyDescent="0.2">
      <c r="A19" s="101" t="s">
        <v>27</v>
      </c>
      <c r="B19" s="47">
        <v>1255</v>
      </c>
      <c r="C19" s="101" t="s">
        <v>9</v>
      </c>
      <c r="D19" s="101" t="s">
        <v>37</v>
      </c>
      <c r="E19" s="7">
        <v>12500</v>
      </c>
      <c r="F19" s="7">
        <v>10149</v>
      </c>
      <c r="G19" s="7">
        <v>2350</v>
      </c>
      <c r="H19" s="10">
        <v>11170</v>
      </c>
      <c r="I19" s="10">
        <v>10487</v>
      </c>
      <c r="J19" s="10">
        <v>8091</v>
      </c>
      <c r="K19" s="10">
        <v>10318</v>
      </c>
      <c r="L19" s="10">
        <v>11679</v>
      </c>
      <c r="M19" s="10">
        <v>10755</v>
      </c>
      <c r="N19" s="10">
        <v>7182</v>
      </c>
      <c r="O19" s="10">
        <v>9906</v>
      </c>
      <c r="P19" s="10">
        <v>20409</v>
      </c>
      <c r="Q19" s="7">
        <v>11752</v>
      </c>
      <c r="R19" s="7">
        <v>11748</v>
      </c>
      <c r="S19" s="7">
        <v>11765</v>
      </c>
      <c r="T19" s="10">
        <v>11754</v>
      </c>
      <c r="U19" s="10">
        <v>11751</v>
      </c>
      <c r="V19" s="10">
        <v>11765</v>
      </c>
      <c r="W19" s="10">
        <v>11760</v>
      </c>
      <c r="X19" s="10">
        <v>11770</v>
      </c>
      <c r="Y19" s="10">
        <v>11765</v>
      </c>
      <c r="Z19" s="10">
        <v>11765</v>
      </c>
      <c r="AA19" s="10">
        <v>11765</v>
      </c>
      <c r="AB19" s="10">
        <v>11804</v>
      </c>
      <c r="AC19" s="10">
        <v>11765</v>
      </c>
      <c r="AD19" s="10">
        <v>11765</v>
      </c>
      <c r="AE19" s="10">
        <v>10890</v>
      </c>
      <c r="AF19" s="10"/>
      <c r="AG19" s="10"/>
      <c r="AH19" s="10"/>
      <c r="AI19" s="10"/>
      <c r="AJ19" s="10"/>
      <c r="AK19" s="10"/>
      <c r="AL19" s="10"/>
      <c r="AM19" s="10"/>
      <c r="AN19" s="10"/>
      <c r="AO19" s="72">
        <f t="shared" si="0"/>
        <v>300580</v>
      </c>
      <c r="AP19" s="74">
        <f t="shared" si="1"/>
        <v>124996</v>
      </c>
      <c r="AQ19" s="75">
        <f t="shared" si="2"/>
        <v>141164</v>
      </c>
      <c r="AR19" s="102">
        <f t="shared" si="3"/>
        <v>34420</v>
      </c>
    </row>
    <row r="20" spans="1:44" ht="15.75" customHeight="1" x14ac:dyDescent="0.2">
      <c r="A20" s="101" t="s">
        <v>49</v>
      </c>
      <c r="B20" s="47">
        <v>1390</v>
      </c>
      <c r="C20" s="101" t="s">
        <v>28</v>
      </c>
      <c r="D20" s="101" t="s">
        <v>13</v>
      </c>
      <c r="E20" s="7"/>
      <c r="F20" s="7"/>
      <c r="G20" s="10"/>
      <c r="H20" s="10"/>
      <c r="I20" s="10"/>
      <c r="J20" s="10"/>
      <c r="K20" s="7"/>
      <c r="L20" s="7"/>
      <c r="M20" s="7"/>
      <c r="N20" s="7"/>
      <c r="O20" s="7"/>
      <c r="P20" s="7"/>
      <c r="Q20" s="7"/>
      <c r="R20" s="7"/>
      <c r="S20" s="10"/>
      <c r="T20" s="10"/>
      <c r="U20" s="10"/>
      <c r="V20" s="10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2">
        <f t="shared" si="0"/>
        <v>0</v>
      </c>
      <c r="AP20" s="37">
        <f t="shared" si="1"/>
        <v>0</v>
      </c>
      <c r="AQ20" s="38">
        <f t="shared" si="2"/>
        <v>0</v>
      </c>
      <c r="AR20" s="103">
        <f t="shared" si="3"/>
        <v>0</v>
      </c>
    </row>
    <row r="21" spans="1:44" ht="15.75" customHeight="1" x14ac:dyDescent="0.2">
      <c r="A21" s="101" t="s">
        <v>52</v>
      </c>
      <c r="B21" s="47">
        <v>1401</v>
      </c>
      <c r="C21" s="101" t="s">
        <v>9</v>
      </c>
      <c r="D21" s="101" t="s">
        <v>37</v>
      </c>
      <c r="E21" s="7"/>
      <c r="F21" s="7"/>
      <c r="G21" s="7">
        <v>57737</v>
      </c>
      <c r="H21" s="10">
        <v>85049</v>
      </c>
      <c r="I21" s="10">
        <v>71500</v>
      </c>
      <c r="J21" s="10">
        <v>71678</v>
      </c>
      <c r="K21" s="7">
        <v>71180</v>
      </c>
      <c r="L21" s="7">
        <v>41197</v>
      </c>
      <c r="M21" s="7"/>
      <c r="N21" s="7"/>
      <c r="O21" s="7"/>
      <c r="P21" s="7"/>
      <c r="Q21" s="7"/>
      <c r="R21" s="7"/>
      <c r="S21" s="7"/>
      <c r="T21" s="10"/>
      <c r="U21" s="10"/>
      <c r="V21" s="10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2">
        <f t="shared" si="0"/>
        <v>398341</v>
      </c>
      <c r="AP21" s="74">
        <f t="shared" si="1"/>
        <v>398341</v>
      </c>
      <c r="AQ21" s="75">
        <f t="shared" si="2"/>
        <v>0</v>
      </c>
      <c r="AR21" s="102">
        <f t="shared" si="3"/>
        <v>0</v>
      </c>
    </row>
    <row r="22" spans="1:44" ht="15.75" customHeight="1" x14ac:dyDescent="0.2">
      <c r="A22" s="101" t="s">
        <v>55</v>
      </c>
      <c r="B22" s="47">
        <v>1014</v>
      </c>
      <c r="C22" s="101" t="s">
        <v>28</v>
      </c>
      <c r="D22" s="101" t="s">
        <v>72</v>
      </c>
      <c r="E22" s="7"/>
      <c r="F22" s="7"/>
      <c r="G22" s="7"/>
      <c r="H22" s="10"/>
      <c r="I22" s="10"/>
      <c r="J22" s="10"/>
      <c r="K22" s="7"/>
      <c r="L22" s="7"/>
      <c r="M22" s="7"/>
      <c r="N22" s="7"/>
      <c r="O22" s="7"/>
      <c r="P22" s="7"/>
      <c r="Q22" s="7"/>
      <c r="R22" s="7"/>
      <c r="S22" s="7"/>
      <c r="T22" s="10"/>
      <c r="U22" s="10"/>
      <c r="V22" s="10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2">
        <f t="shared" si="0"/>
        <v>0</v>
      </c>
      <c r="AP22" s="37">
        <f t="shared" si="1"/>
        <v>0</v>
      </c>
      <c r="AQ22" s="38">
        <f t="shared" si="2"/>
        <v>0</v>
      </c>
      <c r="AR22" s="103">
        <f t="shared" si="3"/>
        <v>0</v>
      </c>
    </row>
    <row r="23" spans="1:44" ht="15.75" customHeight="1" x14ac:dyDescent="0.2">
      <c r="A23" s="101" t="s">
        <v>57</v>
      </c>
      <c r="B23" s="47">
        <v>1417</v>
      </c>
      <c r="C23" s="101" t="s">
        <v>28</v>
      </c>
      <c r="D23" s="101" t="s">
        <v>24</v>
      </c>
      <c r="E23" s="7"/>
      <c r="F23" s="7"/>
      <c r="G23" s="7"/>
      <c r="H23" s="10"/>
      <c r="I23" s="10"/>
      <c r="J23" s="10"/>
      <c r="K23" s="7"/>
      <c r="L23" s="7"/>
      <c r="M23" s="7"/>
      <c r="N23" s="7"/>
      <c r="O23" s="7"/>
      <c r="P23" s="7"/>
      <c r="Q23" s="7"/>
      <c r="R23" s="7"/>
      <c r="S23" s="7"/>
      <c r="T23" s="10"/>
      <c r="U23" s="10"/>
      <c r="V23" s="10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2">
        <f t="shared" si="0"/>
        <v>0</v>
      </c>
      <c r="AP23" s="74">
        <f t="shared" si="1"/>
        <v>0</v>
      </c>
      <c r="AQ23" s="75">
        <f t="shared" si="2"/>
        <v>0</v>
      </c>
      <c r="AR23" s="102">
        <f t="shared" si="3"/>
        <v>0</v>
      </c>
    </row>
    <row r="24" spans="1:44" ht="15.75" customHeight="1" x14ac:dyDescent="0.2">
      <c r="A24" s="101" t="s">
        <v>60</v>
      </c>
      <c r="B24" s="47">
        <v>1610</v>
      </c>
      <c r="C24" s="101" t="s">
        <v>61</v>
      </c>
      <c r="D24" s="101" t="s">
        <v>62</v>
      </c>
      <c r="E24" s="7"/>
      <c r="F24" s="7"/>
      <c r="G24" s="7"/>
      <c r="H24" s="7"/>
      <c r="I24" s="7"/>
      <c r="J24" s="7"/>
      <c r="K24" s="7"/>
      <c r="L24" s="7">
        <v>38</v>
      </c>
      <c r="M24" s="7">
        <v>54788</v>
      </c>
      <c r="N24" s="7">
        <v>67508</v>
      </c>
      <c r="O24" s="7">
        <v>56453</v>
      </c>
      <c r="P24" s="7">
        <v>49770</v>
      </c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2">
        <f t="shared" si="0"/>
        <v>228557</v>
      </c>
      <c r="AP24" s="37">
        <f t="shared" si="1"/>
        <v>228557</v>
      </c>
      <c r="AQ24" s="38">
        <f t="shared" si="2"/>
        <v>0</v>
      </c>
      <c r="AR24" s="103">
        <f t="shared" si="3"/>
        <v>0</v>
      </c>
    </row>
    <row r="25" spans="1:44" ht="15.75" customHeight="1" x14ac:dyDescent="0.2">
      <c r="A25" s="101" t="s">
        <v>65</v>
      </c>
      <c r="B25" s="47">
        <v>1284</v>
      </c>
      <c r="C25" s="101" t="s">
        <v>28</v>
      </c>
      <c r="D25" s="101" t="s">
        <v>62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2">
        <f t="shared" si="0"/>
        <v>0</v>
      </c>
      <c r="AP25" s="74">
        <f t="shared" si="1"/>
        <v>0</v>
      </c>
      <c r="AQ25" s="75">
        <f t="shared" si="2"/>
        <v>0</v>
      </c>
      <c r="AR25" s="102">
        <f t="shared" si="3"/>
        <v>0</v>
      </c>
    </row>
    <row r="26" spans="1:44" ht="15.75" customHeight="1" x14ac:dyDescent="0.2">
      <c r="A26" s="101" t="s">
        <v>68</v>
      </c>
      <c r="B26" s="47">
        <v>1644</v>
      </c>
      <c r="C26" s="101" t="s">
        <v>11</v>
      </c>
      <c r="D26" s="101" t="s">
        <v>95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>
        <v>20568</v>
      </c>
      <c r="P26" s="7">
        <v>24254</v>
      </c>
      <c r="Q26" s="7">
        <v>9420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2">
        <f t="shared" si="0"/>
        <v>54242</v>
      </c>
      <c r="AP26" s="37">
        <f t="shared" si="1"/>
        <v>44822</v>
      </c>
      <c r="AQ26" s="38">
        <f t="shared" si="2"/>
        <v>9420</v>
      </c>
      <c r="AR26" s="103">
        <f t="shared" si="3"/>
        <v>0</v>
      </c>
    </row>
    <row r="27" spans="1:44" ht="15.75" customHeight="1" x14ac:dyDescent="0.2">
      <c r="A27" s="101" t="s">
        <v>560</v>
      </c>
      <c r="B27" s="47">
        <v>2572</v>
      </c>
      <c r="C27" s="101" t="s">
        <v>561</v>
      </c>
      <c r="D27" s="101" t="s">
        <v>62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>
        <v>1318</v>
      </c>
      <c r="AG27" s="7">
        <v>20408</v>
      </c>
      <c r="AH27" s="7">
        <v>16930</v>
      </c>
      <c r="AI27" s="7">
        <v>21343</v>
      </c>
      <c r="AJ27" s="7"/>
      <c r="AK27" s="7"/>
      <c r="AL27" s="7"/>
      <c r="AM27" s="7"/>
      <c r="AN27" s="7"/>
      <c r="AO27" s="72">
        <f t="shared" si="0"/>
        <v>59999</v>
      </c>
      <c r="AP27" s="74">
        <f t="shared" si="1"/>
        <v>0</v>
      </c>
      <c r="AQ27" s="75">
        <f t="shared" si="2"/>
        <v>0</v>
      </c>
      <c r="AR27" s="102">
        <f t="shared" si="3"/>
        <v>59999</v>
      </c>
    </row>
    <row r="28" spans="1:44" ht="15.75" customHeight="1" x14ac:dyDescent="0.2">
      <c r="A28" s="101" t="s">
        <v>528</v>
      </c>
      <c r="B28" s="47">
        <v>2555</v>
      </c>
      <c r="C28" s="101" t="s">
        <v>497</v>
      </c>
      <c r="D28" s="101" t="s">
        <v>480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>
        <v>16907</v>
      </c>
      <c r="AC28" s="7"/>
      <c r="AD28" s="7">
        <v>23093</v>
      </c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2">
        <f t="shared" si="0"/>
        <v>40000</v>
      </c>
      <c r="AP28" s="37">
        <f t="shared" si="1"/>
        <v>0</v>
      </c>
      <c r="AQ28" s="38">
        <f t="shared" si="2"/>
        <v>16907</v>
      </c>
      <c r="AR28" s="103">
        <f t="shared" si="3"/>
        <v>23093</v>
      </c>
    </row>
    <row r="29" spans="1:44" ht="15.75" customHeight="1" x14ac:dyDescent="0.2">
      <c r="A29" s="101" t="s">
        <v>71</v>
      </c>
      <c r="B29" s="47">
        <v>1360</v>
      </c>
      <c r="C29" s="101" t="s">
        <v>9</v>
      </c>
      <c r="D29" s="101" t="s">
        <v>72</v>
      </c>
      <c r="E29" s="7">
        <v>46578</v>
      </c>
      <c r="F29" s="7">
        <v>21374</v>
      </c>
      <c r="G29" s="7">
        <v>3169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2">
        <f t="shared" si="0"/>
        <v>71121</v>
      </c>
      <c r="AP29" s="74">
        <f t="shared" si="1"/>
        <v>71121</v>
      </c>
      <c r="AQ29" s="75">
        <f t="shared" si="2"/>
        <v>0</v>
      </c>
      <c r="AR29" s="102">
        <f t="shared" si="3"/>
        <v>0</v>
      </c>
    </row>
    <row r="30" spans="1:44" ht="15.75" customHeight="1" x14ac:dyDescent="0.2">
      <c r="A30" s="101" t="s">
        <v>76</v>
      </c>
      <c r="B30" s="47">
        <v>1143</v>
      </c>
      <c r="C30" s="101" t="s">
        <v>28</v>
      </c>
      <c r="D30" s="101" t="s">
        <v>95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2">
        <f t="shared" si="0"/>
        <v>0</v>
      </c>
      <c r="AP30" s="37">
        <f t="shared" si="1"/>
        <v>0</v>
      </c>
      <c r="AQ30" s="38">
        <f t="shared" si="2"/>
        <v>0</v>
      </c>
      <c r="AR30" s="103">
        <f t="shared" si="3"/>
        <v>0</v>
      </c>
    </row>
    <row r="31" spans="1:44" ht="15.75" customHeight="1" x14ac:dyDescent="0.2">
      <c r="A31" s="101" t="s">
        <v>78</v>
      </c>
      <c r="B31" s="47">
        <v>1559</v>
      </c>
      <c r="C31" s="101" t="s">
        <v>30</v>
      </c>
      <c r="D31" s="101" t="s">
        <v>14</v>
      </c>
      <c r="E31" s="7"/>
      <c r="F31" s="7"/>
      <c r="G31" s="7"/>
      <c r="H31" s="7"/>
      <c r="I31" s="7"/>
      <c r="J31" s="7">
        <v>17136</v>
      </c>
      <c r="K31" s="7">
        <v>33684</v>
      </c>
      <c r="L31" s="7">
        <v>34991</v>
      </c>
      <c r="M31" s="7">
        <v>1689</v>
      </c>
      <c r="N31" s="7"/>
      <c r="O31" s="7"/>
      <c r="P31" s="7"/>
      <c r="Q31" s="7">
        <v>9079</v>
      </c>
      <c r="R31" s="7">
        <v>12974</v>
      </c>
      <c r="S31" s="7">
        <v>10909</v>
      </c>
      <c r="T31" s="7">
        <v>12002</v>
      </c>
      <c r="U31" s="7">
        <v>11500</v>
      </c>
      <c r="V31" s="7">
        <f>17123+2360</f>
        <v>19483</v>
      </c>
      <c r="W31" s="7">
        <f>28443+11002</f>
        <v>39445</v>
      </c>
      <c r="X31" s="7">
        <f>30933+9706</f>
        <v>40639</v>
      </c>
      <c r="Y31" s="7">
        <f>11001+5170</f>
        <v>16171</v>
      </c>
      <c r="Z31" s="7">
        <v>8689</v>
      </c>
      <c r="AA31" s="7">
        <v>9724</v>
      </c>
      <c r="AB31" s="7">
        <v>26341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2">
        <f t="shared" si="0"/>
        <v>304456</v>
      </c>
      <c r="AP31" s="74">
        <f t="shared" si="1"/>
        <v>87500</v>
      </c>
      <c r="AQ31" s="75">
        <f t="shared" si="2"/>
        <v>216956</v>
      </c>
      <c r="AR31" s="102">
        <f t="shared" si="3"/>
        <v>0</v>
      </c>
    </row>
    <row r="32" spans="1:44" ht="15.75" customHeight="1" x14ac:dyDescent="0.2">
      <c r="A32" s="101" t="s">
        <v>29</v>
      </c>
      <c r="B32" s="47">
        <v>1369</v>
      </c>
      <c r="C32" s="101" t="s">
        <v>30</v>
      </c>
      <c r="D32" s="101" t="s">
        <v>20</v>
      </c>
      <c r="E32" s="7"/>
      <c r="F32" s="10"/>
      <c r="G32" s="7"/>
      <c r="H32" s="7"/>
      <c r="I32" s="10"/>
      <c r="J32" s="10">
        <v>67999</v>
      </c>
      <c r="K32" s="7">
        <v>14723</v>
      </c>
      <c r="L32" s="7"/>
      <c r="M32" s="7"/>
      <c r="N32" s="7"/>
      <c r="O32" s="7">
        <v>21051</v>
      </c>
      <c r="P32" s="7">
        <v>45000</v>
      </c>
      <c r="Q32" s="7">
        <v>5378</v>
      </c>
      <c r="R32" s="10">
        <v>75397</v>
      </c>
      <c r="S32" s="7">
        <v>81810</v>
      </c>
      <c r="T32" s="7"/>
      <c r="U32" s="10">
        <v>57096</v>
      </c>
      <c r="V32" s="10">
        <v>57190</v>
      </c>
      <c r="W32" s="7">
        <v>24472</v>
      </c>
      <c r="X32" s="7">
        <f>71429+4106</f>
        <v>75535</v>
      </c>
      <c r="Y32" s="7">
        <v>62240</v>
      </c>
      <c r="Z32" s="7">
        <v>23474</v>
      </c>
      <c r="AA32" s="7">
        <v>66285</v>
      </c>
      <c r="AB32" s="7">
        <v>47233</v>
      </c>
      <c r="AC32" s="7">
        <v>81337</v>
      </c>
      <c r="AD32" s="7">
        <v>76923</v>
      </c>
      <c r="AE32" s="7">
        <v>76923</v>
      </c>
      <c r="AF32" s="7"/>
      <c r="AG32" s="7">
        <v>76923</v>
      </c>
      <c r="AH32" s="7"/>
      <c r="AI32" s="7"/>
      <c r="AJ32" s="7">
        <v>76924</v>
      </c>
      <c r="AK32" s="7"/>
      <c r="AL32" s="7"/>
      <c r="AM32" s="7"/>
      <c r="AN32" s="7"/>
      <c r="AO32" s="72">
        <f t="shared" si="0"/>
        <v>1113913</v>
      </c>
      <c r="AP32" s="37">
        <f t="shared" si="1"/>
        <v>148773</v>
      </c>
      <c r="AQ32" s="38">
        <f t="shared" si="2"/>
        <v>576110</v>
      </c>
      <c r="AR32" s="103">
        <f t="shared" si="3"/>
        <v>389030</v>
      </c>
    </row>
    <row r="33" spans="1:44" ht="15.75" customHeight="1" x14ac:dyDescent="0.2">
      <c r="A33" s="101" t="s">
        <v>33</v>
      </c>
      <c r="B33" s="47">
        <v>1241</v>
      </c>
      <c r="C33" s="101" t="s">
        <v>9</v>
      </c>
      <c r="D33" s="101" t="s">
        <v>480</v>
      </c>
      <c r="E33" s="7"/>
      <c r="F33" s="7">
        <v>16657</v>
      </c>
      <c r="G33" s="7"/>
      <c r="H33" s="10"/>
      <c r="I33" s="10"/>
      <c r="J33" s="10"/>
      <c r="K33" s="7"/>
      <c r="L33" s="7"/>
      <c r="M33" s="7"/>
      <c r="N33" s="7"/>
      <c r="O33" s="7"/>
      <c r="P33" s="7"/>
      <c r="Q33" s="7"/>
      <c r="R33" s="7"/>
      <c r="S33" s="7"/>
      <c r="T33" s="10"/>
      <c r="U33" s="10"/>
      <c r="V33" s="10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2">
        <f t="shared" si="0"/>
        <v>16657</v>
      </c>
      <c r="AP33" s="74">
        <f t="shared" si="1"/>
        <v>16657</v>
      </c>
      <c r="AQ33" s="75">
        <f t="shared" si="2"/>
        <v>0</v>
      </c>
      <c r="AR33" s="102">
        <f t="shared" si="3"/>
        <v>0</v>
      </c>
    </row>
    <row r="34" spans="1:44" ht="15.75" customHeight="1" x14ac:dyDescent="0.2">
      <c r="A34" s="101" t="s">
        <v>83</v>
      </c>
      <c r="B34" s="47">
        <v>1510</v>
      </c>
      <c r="C34" s="101" t="s">
        <v>9</v>
      </c>
      <c r="D34" s="101" t="s">
        <v>22</v>
      </c>
      <c r="E34" s="7">
        <v>8159</v>
      </c>
      <c r="F34" s="7">
        <v>3673</v>
      </c>
      <c r="G34" s="7"/>
      <c r="H34" s="10"/>
      <c r="I34" s="10"/>
      <c r="J34" s="10"/>
      <c r="K34" s="10"/>
      <c r="L34" s="10"/>
      <c r="M34" s="10"/>
      <c r="N34" s="10"/>
      <c r="O34" s="10"/>
      <c r="P34" s="10"/>
      <c r="Q34" s="7"/>
      <c r="R34" s="7"/>
      <c r="S34" s="7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72">
        <f t="shared" si="0"/>
        <v>11832</v>
      </c>
      <c r="AP34" s="37">
        <f t="shared" si="1"/>
        <v>11832</v>
      </c>
      <c r="AQ34" s="38">
        <f t="shared" si="2"/>
        <v>0</v>
      </c>
      <c r="AR34" s="103">
        <f t="shared" si="3"/>
        <v>0</v>
      </c>
    </row>
    <row r="35" spans="1:44" ht="15.75" customHeight="1" x14ac:dyDescent="0.2">
      <c r="A35" s="101" t="s">
        <v>805</v>
      </c>
      <c r="B35" s="47">
        <v>2589</v>
      </c>
      <c r="C35" s="101" t="s">
        <v>806</v>
      </c>
      <c r="D35" s="101" t="s">
        <v>32</v>
      </c>
      <c r="E35" s="7"/>
      <c r="F35" s="7"/>
      <c r="G35" s="7"/>
      <c r="H35" s="10"/>
      <c r="I35" s="10"/>
      <c r="J35" s="10"/>
      <c r="K35" s="10"/>
      <c r="L35" s="10"/>
      <c r="M35" s="10"/>
      <c r="N35" s="10"/>
      <c r="O35" s="10"/>
      <c r="P35" s="10"/>
      <c r="Q35" s="7"/>
      <c r="R35" s="7"/>
      <c r="S35" s="7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>
        <v>19293</v>
      </c>
      <c r="AJ35" s="10">
        <v>20976</v>
      </c>
      <c r="AK35" s="10"/>
      <c r="AL35" s="10"/>
      <c r="AM35" s="10"/>
      <c r="AN35" s="10"/>
      <c r="AO35" s="72">
        <f t="shared" si="0"/>
        <v>40269</v>
      </c>
      <c r="AP35" s="37">
        <f t="shared" si="1"/>
        <v>0</v>
      </c>
      <c r="AQ35" s="38">
        <f t="shared" si="2"/>
        <v>0</v>
      </c>
      <c r="AR35" s="103">
        <f t="shared" si="3"/>
        <v>40269</v>
      </c>
    </row>
    <row r="36" spans="1:44" ht="15.75" customHeight="1" x14ac:dyDescent="0.2">
      <c r="A36" s="101" t="s">
        <v>496</v>
      </c>
      <c r="B36" s="47">
        <v>1529</v>
      </c>
      <c r="C36" s="101" t="s">
        <v>497</v>
      </c>
      <c r="D36" s="101" t="s">
        <v>95</v>
      </c>
      <c r="E36" s="7"/>
      <c r="F36" s="7"/>
      <c r="G36" s="7"/>
      <c r="H36" s="10"/>
      <c r="I36" s="10"/>
      <c r="J36" s="10"/>
      <c r="K36" s="10"/>
      <c r="L36" s="10"/>
      <c r="M36" s="10"/>
      <c r="N36" s="10"/>
      <c r="O36" s="10"/>
      <c r="P36" s="10"/>
      <c r="Q36" s="7"/>
      <c r="R36" s="7"/>
      <c r="S36" s="7"/>
      <c r="T36" s="10"/>
      <c r="U36" s="10"/>
      <c r="V36" s="10"/>
      <c r="W36" s="10"/>
      <c r="X36" s="10"/>
      <c r="Y36" s="10"/>
      <c r="Z36" s="10">
        <v>1977</v>
      </c>
      <c r="AA36" s="10">
        <v>18023</v>
      </c>
      <c r="AB36" s="10">
        <v>20000</v>
      </c>
      <c r="AC36" s="10">
        <v>18326</v>
      </c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72">
        <f t="shared" si="0"/>
        <v>58326</v>
      </c>
      <c r="AP36" s="74">
        <f t="shared" si="1"/>
        <v>0</v>
      </c>
      <c r="AQ36" s="75">
        <f t="shared" si="2"/>
        <v>40000</v>
      </c>
      <c r="AR36" s="102">
        <f t="shared" si="3"/>
        <v>18326</v>
      </c>
    </row>
    <row r="37" spans="1:44" ht="15.75" customHeight="1" x14ac:dyDescent="0.2">
      <c r="A37" s="101" t="s">
        <v>86</v>
      </c>
      <c r="B37" s="47">
        <v>1603</v>
      </c>
      <c r="C37" s="101" t="s">
        <v>30</v>
      </c>
      <c r="D37" s="101" t="s">
        <v>461</v>
      </c>
      <c r="E37" s="7"/>
      <c r="F37" s="7"/>
      <c r="G37" s="7"/>
      <c r="H37" s="7"/>
      <c r="I37" s="7"/>
      <c r="J37" s="7"/>
      <c r="K37" s="7"/>
      <c r="L37" s="7">
        <v>1481</v>
      </c>
      <c r="M37" s="7">
        <v>2588</v>
      </c>
      <c r="N37" s="7">
        <v>2144</v>
      </c>
      <c r="O37" s="7">
        <v>4394</v>
      </c>
      <c r="P37" s="7">
        <v>5617</v>
      </c>
      <c r="Q37" s="7">
        <v>3176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2">
        <f t="shared" si="0"/>
        <v>19400</v>
      </c>
      <c r="AP37" s="37">
        <f t="shared" si="1"/>
        <v>16224</v>
      </c>
      <c r="AQ37" s="38">
        <f t="shared" si="2"/>
        <v>3176</v>
      </c>
      <c r="AR37" s="103">
        <f t="shared" si="3"/>
        <v>0</v>
      </c>
    </row>
    <row r="38" spans="1:44" ht="15.75" customHeight="1" x14ac:dyDescent="0.2">
      <c r="A38" s="101" t="s">
        <v>89</v>
      </c>
      <c r="B38" s="47">
        <v>1201</v>
      </c>
      <c r="C38" s="101" t="s">
        <v>30</v>
      </c>
      <c r="D38" s="101" t="s">
        <v>72</v>
      </c>
      <c r="E38" s="7"/>
      <c r="F38" s="7"/>
      <c r="G38" s="7"/>
      <c r="H38" s="10"/>
      <c r="I38" s="10"/>
      <c r="J38" s="10">
        <v>81770</v>
      </c>
      <c r="K38" s="10">
        <v>83455</v>
      </c>
      <c r="L38" s="10">
        <v>72554</v>
      </c>
      <c r="M38" s="10"/>
      <c r="N38" s="10"/>
      <c r="O38" s="10"/>
      <c r="P38" s="10"/>
      <c r="Q38" s="7"/>
      <c r="R38" s="7"/>
      <c r="S38" s="7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72">
        <f t="shared" si="0"/>
        <v>237779</v>
      </c>
      <c r="AP38" s="74">
        <f t="shared" si="1"/>
        <v>237779</v>
      </c>
      <c r="AQ38" s="75">
        <f t="shared" si="2"/>
        <v>0</v>
      </c>
      <c r="AR38" s="102">
        <f t="shared" si="3"/>
        <v>0</v>
      </c>
    </row>
    <row r="39" spans="1:44" ht="15.75" customHeight="1" x14ac:dyDescent="0.2">
      <c r="A39" s="101" t="s">
        <v>91</v>
      </c>
      <c r="B39" s="47">
        <v>1592</v>
      </c>
      <c r="C39" s="101" t="s">
        <v>30</v>
      </c>
      <c r="D39" s="101" t="s">
        <v>461</v>
      </c>
      <c r="E39" s="7"/>
      <c r="F39" s="7"/>
      <c r="G39" s="7"/>
      <c r="H39" s="7"/>
      <c r="I39" s="7"/>
      <c r="J39" s="7">
        <v>19779</v>
      </c>
      <c r="K39" s="7"/>
      <c r="L39" s="7">
        <v>1236</v>
      </c>
      <c r="M39" s="7">
        <v>635</v>
      </c>
      <c r="N39" s="7"/>
      <c r="O39" s="7">
        <v>14918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2">
        <f t="shared" si="0"/>
        <v>36568</v>
      </c>
      <c r="AP39" s="37">
        <f t="shared" si="1"/>
        <v>36568</v>
      </c>
      <c r="AQ39" s="38">
        <f t="shared" si="2"/>
        <v>0</v>
      </c>
      <c r="AR39" s="103">
        <f t="shared" si="3"/>
        <v>0</v>
      </c>
    </row>
    <row r="40" spans="1:44" ht="15.75" customHeight="1" x14ac:dyDescent="0.2">
      <c r="A40" s="101" t="s">
        <v>34</v>
      </c>
      <c r="B40" s="47">
        <v>1285</v>
      </c>
      <c r="C40" s="101" t="s">
        <v>28</v>
      </c>
      <c r="D40" s="101" t="s">
        <v>20</v>
      </c>
      <c r="E40" s="7"/>
      <c r="F40" s="10"/>
      <c r="G40" s="10"/>
      <c r="H40" s="10"/>
      <c r="I40" s="10"/>
      <c r="J40" s="10"/>
      <c r="K40" s="7"/>
      <c r="L40" s="7"/>
      <c r="M40" s="7"/>
      <c r="N40" s="7"/>
      <c r="O40" s="7"/>
      <c r="P40" s="7"/>
      <c r="Q40" s="7"/>
      <c r="R40" s="10"/>
      <c r="S40" s="10"/>
      <c r="T40" s="10"/>
      <c r="U40" s="10"/>
      <c r="V40" s="10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2">
        <f t="shared" si="0"/>
        <v>0</v>
      </c>
      <c r="AP40" s="74">
        <f t="shared" si="1"/>
        <v>0</v>
      </c>
      <c r="AQ40" s="75">
        <f t="shared" si="2"/>
        <v>0</v>
      </c>
      <c r="AR40" s="102">
        <f t="shared" si="3"/>
        <v>0</v>
      </c>
    </row>
    <row r="41" spans="1:44" ht="15.75" customHeight="1" x14ac:dyDescent="0.2">
      <c r="A41" s="101" t="s">
        <v>96</v>
      </c>
      <c r="B41" s="47">
        <v>1447</v>
      </c>
      <c r="C41" s="101" t="s">
        <v>28</v>
      </c>
      <c r="D41" s="101" t="s">
        <v>462</v>
      </c>
      <c r="E41" s="7"/>
      <c r="F41" s="10"/>
      <c r="G41" s="7"/>
      <c r="H41" s="7"/>
      <c r="I41" s="10"/>
      <c r="J41" s="10"/>
      <c r="K41" s="7"/>
      <c r="L41" s="7"/>
      <c r="M41" s="7"/>
      <c r="N41" s="7"/>
      <c r="O41" s="7"/>
      <c r="P41" s="7"/>
      <c r="Q41" s="7"/>
      <c r="R41" s="10"/>
      <c r="S41" s="7"/>
      <c r="T41" s="7"/>
      <c r="U41" s="10"/>
      <c r="V41" s="10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2">
        <f t="shared" si="0"/>
        <v>0</v>
      </c>
      <c r="AP41" s="37">
        <f t="shared" si="1"/>
        <v>0</v>
      </c>
      <c r="AQ41" s="38">
        <f t="shared" si="2"/>
        <v>0</v>
      </c>
      <c r="AR41" s="103">
        <f t="shared" si="3"/>
        <v>0</v>
      </c>
    </row>
    <row r="42" spans="1:44" ht="15.75" customHeight="1" x14ac:dyDescent="0.2">
      <c r="A42" s="101" t="s">
        <v>98</v>
      </c>
      <c r="B42" s="47">
        <v>1618</v>
      </c>
      <c r="C42" s="101" t="s">
        <v>9</v>
      </c>
      <c r="D42" s="101" t="s">
        <v>22</v>
      </c>
      <c r="E42" s="7"/>
      <c r="F42" s="7"/>
      <c r="G42" s="7"/>
      <c r="H42" s="10"/>
      <c r="I42" s="10"/>
      <c r="J42" s="10"/>
      <c r="K42" s="7"/>
      <c r="L42" s="7"/>
      <c r="M42" s="7">
        <v>10458</v>
      </c>
      <c r="N42" s="7">
        <v>680</v>
      </c>
      <c r="O42" s="7"/>
      <c r="P42" s="7"/>
      <c r="Q42" s="7"/>
      <c r="R42" s="7"/>
      <c r="S42" s="7"/>
      <c r="T42" s="10"/>
      <c r="U42" s="10"/>
      <c r="V42" s="10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2">
        <f t="shared" si="0"/>
        <v>11138</v>
      </c>
      <c r="AP42" s="74">
        <f t="shared" si="1"/>
        <v>11138</v>
      </c>
      <c r="AQ42" s="75">
        <f t="shared" si="2"/>
        <v>0</v>
      </c>
      <c r="AR42" s="102">
        <f t="shared" si="3"/>
        <v>0</v>
      </c>
    </row>
    <row r="43" spans="1:44" ht="15.75" customHeight="1" x14ac:dyDescent="0.2">
      <c r="A43" s="101" t="s">
        <v>100</v>
      </c>
      <c r="B43" s="47">
        <v>1427</v>
      </c>
      <c r="C43" s="101" t="s">
        <v>9</v>
      </c>
      <c r="D43" s="101" t="s">
        <v>462</v>
      </c>
      <c r="E43" s="7">
        <v>5740</v>
      </c>
      <c r="F43" s="7"/>
      <c r="G43" s="7"/>
      <c r="H43" s="10"/>
      <c r="I43" s="10"/>
      <c r="J43" s="10"/>
      <c r="K43" s="7"/>
      <c r="L43" s="7"/>
      <c r="M43" s="7"/>
      <c r="N43" s="7"/>
      <c r="O43" s="7"/>
      <c r="P43" s="7"/>
      <c r="Q43" s="7"/>
      <c r="R43" s="7"/>
      <c r="S43" s="7"/>
      <c r="T43" s="10"/>
      <c r="U43" s="10"/>
      <c r="V43" s="10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2">
        <f t="shared" si="0"/>
        <v>5740</v>
      </c>
      <c r="AP43" s="37">
        <f t="shared" si="1"/>
        <v>5740</v>
      </c>
      <c r="AQ43" s="38">
        <f t="shared" si="2"/>
        <v>0</v>
      </c>
      <c r="AR43" s="103">
        <f t="shared" si="3"/>
        <v>0</v>
      </c>
    </row>
    <row r="44" spans="1:44" ht="15.75" customHeight="1" x14ac:dyDescent="0.2">
      <c r="A44" s="101" t="s">
        <v>103</v>
      </c>
      <c r="B44" s="47">
        <v>1677</v>
      </c>
      <c r="C44" s="101" t="s">
        <v>36</v>
      </c>
      <c r="D44" s="101" t="s">
        <v>32</v>
      </c>
      <c r="E44" s="7"/>
      <c r="F44" s="7"/>
      <c r="G44" s="7"/>
      <c r="H44" s="10"/>
      <c r="I44" s="10"/>
      <c r="J44" s="10"/>
      <c r="K44" s="7"/>
      <c r="L44" s="7"/>
      <c r="M44" s="7"/>
      <c r="N44" s="7"/>
      <c r="O44" s="7"/>
      <c r="P44" s="7"/>
      <c r="Q44" s="7">
        <v>721</v>
      </c>
      <c r="R44" s="7">
        <v>20587</v>
      </c>
      <c r="S44" s="7">
        <v>22505</v>
      </c>
      <c r="T44" s="10">
        <v>22530</v>
      </c>
      <c r="U44" s="10">
        <v>24002</v>
      </c>
      <c r="V44" s="10">
        <v>21685</v>
      </c>
      <c r="W44" s="7">
        <v>23190</v>
      </c>
      <c r="X44" s="7">
        <f>24000+932</f>
        <v>24932</v>
      </c>
      <c r="Y44" s="7">
        <v>76920</v>
      </c>
      <c r="Z44" s="7">
        <v>76923</v>
      </c>
      <c r="AA44" s="7">
        <v>76923</v>
      </c>
      <c r="AB44" s="7">
        <v>76923</v>
      </c>
      <c r="AC44" s="7">
        <v>92308</v>
      </c>
      <c r="AD44" s="7">
        <v>92308</v>
      </c>
      <c r="AE44" s="7">
        <v>32923</v>
      </c>
      <c r="AF44" s="7"/>
      <c r="AG44" s="7"/>
      <c r="AH44" s="7"/>
      <c r="AI44" s="7"/>
      <c r="AJ44" s="7"/>
      <c r="AK44" s="7"/>
      <c r="AL44" s="7"/>
      <c r="AM44" s="7"/>
      <c r="AN44" s="7"/>
      <c r="AO44" s="72">
        <f t="shared" si="0"/>
        <v>685380</v>
      </c>
      <c r="AP44" s="74">
        <f t="shared" si="1"/>
        <v>0</v>
      </c>
      <c r="AQ44" s="75">
        <f t="shared" si="2"/>
        <v>467841</v>
      </c>
      <c r="AR44" s="102">
        <f t="shared" si="3"/>
        <v>217539</v>
      </c>
    </row>
    <row r="45" spans="1:44" ht="15.75" customHeight="1" x14ac:dyDescent="0.2">
      <c r="A45" s="101" t="s">
        <v>39</v>
      </c>
      <c r="B45" s="47">
        <v>1557</v>
      </c>
      <c r="C45" s="101" t="s">
        <v>30</v>
      </c>
      <c r="D45" s="101" t="s">
        <v>37</v>
      </c>
      <c r="E45" s="7"/>
      <c r="F45" s="7"/>
      <c r="G45" s="7"/>
      <c r="H45" s="10">
        <v>10817</v>
      </c>
      <c r="I45" s="10">
        <v>21182</v>
      </c>
      <c r="J45" s="10">
        <v>5501</v>
      </c>
      <c r="K45" s="7"/>
      <c r="L45" s="7"/>
      <c r="M45" s="7">
        <v>2496</v>
      </c>
      <c r="N45" s="7">
        <v>11934</v>
      </c>
      <c r="O45" s="7">
        <v>12661</v>
      </c>
      <c r="P45" s="7">
        <v>18750</v>
      </c>
      <c r="Q45" s="7">
        <v>17574</v>
      </c>
      <c r="R45" s="7">
        <v>21908</v>
      </c>
      <c r="S45" s="7"/>
      <c r="T45" s="10"/>
      <c r="U45" s="10"/>
      <c r="V45" s="10"/>
      <c r="W45" s="7"/>
      <c r="X45" s="7"/>
      <c r="Y45" s="7"/>
      <c r="Z45" s="7"/>
      <c r="AA45" s="7"/>
      <c r="AB45" s="7"/>
      <c r="AC45" s="7"/>
      <c r="AD45" s="7"/>
      <c r="AE45" s="7">
        <v>564</v>
      </c>
      <c r="AF45" s="7"/>
      <c r="AG45" s="7"/>
      <c r="AH45" s="7"/>
      <c r="AI45" s="7"/>
      <c r="AJ45" s="7"/>
      <c r="AK45" s="7"/>
      <c r="AL45" s="7"/>
      <c r="AM45" s="7"/>
      <c r="AN45" s="7"/>
      <c r="AO45" s="72">
        <f t="shared" si="0"/>
        <v>123387</v>
      </c>
      <c r="AP45" s="37">
        <f t="shared" si="1"/>
        <v>83341</v>
      </c>
      <c r="AQ45" s="38">
        <f t="shared" si="2"/>
        <v>39482</v>
      </c>
      <c r="AR45" s="103">
        <f t="shared" si="3"/>
        <v>564</v>
      </c>
    </row>
    <row r="46" spans="1:44" ht="14" x14ac:dyDescent="0.2">
      <c r="A46" s="101" t="s">
        <v>110</v>
      </c>
      <c r="B46" s="47">
        <v>1445</v>
      </c>
      <c r="C46" s="101" t="s">
        <v>9</v>
      </c>
      <c r="D46" s="101" t="s">
        <v>22</v>
      </c>
      <c r="E46" s="7"/>
      <c r="F46" s="7">
        <v>14738</v>
      </c>
      <c r="G46" s="7">
        <v>15731</v>
      </c>
      <c r="H46" s="7">
        <v>2864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2">
        <f t="shared" si="0"/>
        <v>33333</v>
      </c>
      <c r="AP46" s="74">
        <f t="shared" si="1"/>
        <v>33333</v>
      </c>
      <c r="AQ46" s="75">
        <f t="shared" si="2"/>
        <v>0</v>
      </c>
      <c r="AR46" s="102">
        <f t="shared" si="3"/>
        <v>0</v>
      </c>
    </row>
    <row r="47" spans="1:44" ht="14" x14ac:dyDescent="0.2">
      <c r="A47" s="101" t="s">
        <v>112</v>
      </c>
      <c r="B47" s="47">
        <v>1190</v>
      </c>
      <c r="C47" s="101" t="s">
        <v>9</v>
      </c>
      <c r="D47" s="101" t="s">
        <v>95</v>
      </c>
      <c r="E47" s="10">
        <v>23125</v>
      </c>
      <c r="F47" s="7">
        <v>25000</v>
      </c>
      <c r="G47" s="10">
        <v>33333</v>
      </c>
      <c r="H47" s="10">
        <v>27590</v>
      </c>
      <c r="I47" s="10"/>
      <c r="J47" s="10"/>
      <c r="K47" s="10"/>
      <c r="L47" s="10"/>
      <c r="M47" s="10"/>
      <c r="N47" s="10"/>
      <c r="O47" s="10"/>
      <c r="P47" s="10"/>
      <c r="Q47" s="10"/>
      <c r="R47" s="7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72">
        <f t="shared" si="0"/>
        <v>109048</v>
      </c>
      <c r="AP47" s="37">
        <f t="shared" si="1"/>
        <v>109048</v>
      </c>
      <c r="AQ47" s="38">
        <f t="shared" si="2"/>
        <v>0</v>
      </c>
      <c r="AR47" s="103">
        <f t="shared" si="3"/>
        <v>0</v>
      </c>
    </row>
    <row r="48" spans="1:44" ht="14" x14ac:dyDescent="0.2">
      <c r="A48" s="101" t="s">
        <v>114</v>
      </c>
      <c r="B48" s="47">
        <v>1028</v>
      </c>
      <c r="C48" s="101" t="s">
        <v>80</v>
      </c>
      <c r="D48" s="101" t="s">
        <v>22</v>
      </c>
      <c r="E48" s="7">
        <v>6116</v>
      </c>
      <c r="F48" s="7">
        <v>6384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2">
        <f t="shared" si="0"/>
        <v>12500</v>
      </c>
      <c r="AP48" s="74">
        <f t="shared" si="1"/>
        <v>12500</v>
      </c>
      <c r="AQ48" s="75">
        <f t="shared" si="2"/>
        <v>0</v>
      </c>
      <c r="AR48" s="102">
        <f t="shared" si="3"/>
        <v>0</v>
      </c>
    </row>
    <row r="49" spans="1:44" ht="14" x14ac:dyDescent="0.2">
      <c r="A49" s="101" t="s">
        <v>117</v>
      </c>
      <c r="B49" s="47">
        <v>1031</v>
      </c>
      <c r="C49" s="101" t="s">
        <v>28</v>
      </c>
      <c r="D49" s="101" t="s">
        <v>72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2">
        <f t="shared" si="0"/>
        <v>0</v>
      </c>
      <c r="AP49" s="37">
        <f t="shared" si="1"/>
        <v>0</v>
      </c>
      <c r="AQ49" s="38">
        <f t="shared" si="2"/>
        <v>0</v>
      </c>
      <c r="AR49" s="103">
        <f t="shared" si="3"/>
        <v>0</v>
      </c>
    </row>
    <row r="50" spans="1:44" ht="14" x14ac:dyDescent="0.2">
      <c r="A50" s="101" t="s">
        <v>541</v>
      </c>
      <c r="B50" s="47">
        <v>1564</v>
      </c>
      <c r="C50" s="101" t="s">
        <v>542</v>
      </c>
      <c r="D50" s="101" t="s">
        <v>20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>
        <v>42015</v>
      </c>
      <c r="AD50" s="7">
        <v>73363</v>
      </c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2">
        <f t="shared" si="0"/>
        <v>115378</v>
      </c>
      <c r="AP50" s="74">
        <f t="shared" si="1"/>
        <v>0</v>
      </c>
      <c r="AQ50" s="75">
        <f t="shared" si="2"/>
        <v>0</v>
      </c>
      <c r="AR50" s="102">
        <f t="shared" si="3"/>
        <v>115378</v>
      </c>
    </row>
    <row r="51" spans="1:44" ht="14" x14ac:dyDescent="0.2">
      <c r="A51" s="101" t="s">
        <v>119</v>
      </c>
      <c r="B51" s="47">
        <v>1526</v>
      </c>
      <c r="C51" s="101" t="s">
        <v>80</v>
      </c>
      <c r="D51" s="101" t="s">
        <v>72</v>
      </c>
      <c r="E51" s="7"/>
      <c r="F51" s="7">
        <v>12500</v>
      </c>
      <c r="G51" s="7"/>
      <c r="H51" s="10"/>
      <c r="I51" s="10"/>
      <c r="J51" s="10"/>
      <c r="K51" s="10"/>
      <c r="L51" s="10"/>
      <c r="M51" s="10"/>
      <c r="N51" s="10"/>
      <c r="O51" s="10"/>
      <c r="P51" s="10"/>
      <c r="Q51" s="7"/>
      <c r="R51" s="7"/>
      <c r="S51" s="7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72">
        <f t="shared" si="0"/>
        <v>12500</v>
      </c>
      <c r="AP51" s="37">
        <f t="shared" si="1"/>
        <v>12500</v>
      </c>
      <c r="AQ51" s="38">
        <f t="shared" si="2"/>
        <v>0</v>
      </c>
      <c r="AR51" s="103">
        <f t="shared" si="3"/>
        <v>0</v>
      </c>
    </row>
    <row r="52" spans="1:44" ht="14" x14ac:dyDescent="0.2">
      <c r="A52" s="101" t="s">
        <v>121</v>
      </c>
      <c r="B52" s="47">
        <v>1113</v>
      </c>
      <c r="C52" s="101" t="s">
        <v>28</v>
      </c>
      <c r="D52" s="101" t="s">
        <v>62</v>
      </c>
      <c r="E52" s="7"/>
      <c r="F52" s="10"/>
      <c r="G52" s="7"/>
      <c r="H52" s="10"/>
      <c r="I52" s="10"/>
      <c r="J52" s="10"/>
      <c r="K52" s="7"/>
      <c r="L52" s="7"/>
      <c r="M52" s="7"/>
      <c r="N52" s="7"/>
      <c r="O52" s="7"/>
      <c r="P52" s="7"/>
      <c r="Q52" s="7"/>
      <c r="R52" s="10"/>
      <c r="S52" s="7"/>
      <c r="T52" s="10"/>
      <c r="U52" s="10"/>
      <c r="V52" s="10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2">
        <f t="shared" si="0"/>
        <v>0</v>
      </c>
      <c r="AP52" s="74">
        <f t="shared" si="1"/>
        <v>0</v>
      </c>
      <c r="AQ52" s="75">
        <f t="shared" si="2"/>
        <v>0</v>
      </c>
      <c r="AR52" s="102">
        <f t="shared" si="3"/>
        <v>0</v>
      </c>
    </row>
    <row r="53" spans="1:44" ht="14" x14ac:dyDescent="0.2">
      <c r="A53" s="101" t="s">
        <v>123</v>
      </c>
      <c r="B53" s="47">
        <v>1527</v>
      </c>
      <c r="C53" s="101" t="s">
        <v>80</v>
      </c>
      <c r="D53" s="101" t="s">
        <v>22</v>
      </c>
      <c r="E53" s="7">
        <v>1712</v>
      </c>
      <c r="F53" s="7">
        <v>18524</v>
      </c>
      <c r="G53" s="7">
        <v>8674</v>
      </c>
      <c r="H53" s="10"/>
      <c r="I53" s="10"/>
      <c r="J53" s="10"/>
      <c r="K53" s="10"/>
      <c r="L53" s="10"/>
      <c r="M53" s="10"/>
      <c r="N53" s="10"/>
      <c r="O53" s="10"/>
      <c r="P53" s="10"/>
      <c r="Q53" s="7"/>
      <c r="R53" s="7"/>
      <c r="S53" s="7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72">
        <f t="shared" si="0"/>
        <v>28910</v>
      </c>
      <c r="AP53" s="37">
        <f t="shared" si="1"/>
        <v>28910</v>
      </c>
      <c r="AQ53" s="38">
        <f t="shared" si="2"/>
        <v>0</v>
      </c>
      <c r="AR53" s="103">
        <f t="shared" si="3"/>
        <v>0</v>
      </c>
    </row>
    <row r="54" spans="1:44" ht="14" x14ac:dyDescent="0.2">
      <c r="A54" s="101" t="s">
        <v>126</v>
      </c>
      <c r="B54" s="47">
        <v>1633</v>
      </c>
      <c r="C54" s="101" t="s">
        <v>11</v>
      </c>
      <c r="D54" s="101" t="s">
        <v>14</v>
      </c>
      <c r="E54" s="7"/>
      <c r="F54" s="10"/>
      <c r="G54" s="7"/>
      <c r="H54" s="7"/>
      <c r="I54" s="10"/>
      <c r="J54" s="10"/>
      <c r="K54" s="7"/>
      <c r="L54" s="7"/>
      <c r="M54" s="7"/>
      <c r="N54" s="7"/>
      <c r="O54" s="7">
        <v>10382</v>
      </c>
      <c r="P54" s="7">
        <v>10889</v>
      </c>
      <c r="Q54" s="7">
        <v>2841</v>
      </c>
      <c r="R54" s="10">
        <v>12161</v>
      </c>
      <c r="S54" s="7">
        <v>12122</v>
      </c>
      <c r="T54" s="7">
        <v>12042</v>
      </c>
      <c r="U54" s="10">
        <v>12040</v>
      </c>
      <c r="V54" s="10">
        <v>12048</v>
      </c>
      <c r="W54" s="7">
        <v>11638</v>
      </c>
      <c r="X54" s="7">
        <v>12458</v>
      </c>
      <c r="Y54" s="7">
        <v>12048</v>
      </c>
      <c r="Z54" s="7">
        <v>12048</v>
      </c>
      <c r="AA54" s="7">
        <v>12048</v>
      </c>
      <c r="AB54" s="7">
        <v>12048</v>
      </c>
      <c r="AC54" s="7">
        <v>11878</v>
      </c>
      <c r="AD54" s="7">
        <v>12048</v>
      </c>
      <c r="AE54" s="7">
        <v>12048</v>
      </c>
      <c r="AF54" s="7">
        <v>12048</v>
      </c>
      <c r="AG54" s="7">
        <v>12048</v>
      </c>
      <c r="AH54" s="7">
        <v>12048</v>
      </c>
      <c r="AI54" s="7">
        <v>12048</v>
      </c>
      <c r="AJ54" s="7">
        <v>12048</v>
      </c>
      <c r="AK54" s="7"/>
      <c r="AL54" s="7"/>
      <c r="AM54" s="7"/>
      <c r="AN54" s="7"/>
      <c r="AO54" s="72">
        <f t="shared" si="0"/>
        <v>253027</v>
      </c>
      <c r="AP54" s="74">
        <f t="shared" si="1"/>
        <v>21271</v>
      </c>
      <c r="AQ54" s="75">
        <f t="shared" si="2"/>
        <v>135542</v>
      </c>
      <c r="AR54" s="102">
        <f t="shared" si="3"/>
        <v>96214</v>
      </c>
    </row>
    <row r="55" spans="1:44" ht="14" x14ac:dyDescent="0.2">
      <c r="A55" s="101" t="s">
        <v>475</v>
      </c>
      <c r="B55" s="47">
        <v>2038</v>
      </c>
      <c r="C55" s="101" t="s">
        <v>468</v>
      </c>
      <c r="D55" s="101" t="s">
        <v>32</v>
      </c>
      <c r="E55" s="7"/>
      <c r="F55" s="10"/>
      <c r="G55" s="7"/>
      <c r="H55" s="7"/>
      <c r="I55" s="10"/>
      <c r="J55" s="10"/>
      <c r="K55" s="7"/>
      <c r="L55" s="7"/>
      <c r="M55" s="7"/>
      <c r="N55" s="7"/>
      <c r="O55" s="7"/>
      <c r="P55" s="7"/>
      <c r="Q55" s="7"/>
      <c r="R55" s="10"/>
      <c r="S55" s="7"/>
      <c r="T55" s="7"/>
      <c r="U55" s="10"/>
      <c r="V55" s="10"/>
      <c r="W55" s="7">
        <v>8421</v>
      </c>
      <c r="X55" s="7">
        <v>26118</v>
      </c>
      <c r="Y55" s="7">
        <v>20122</v>
      </c>
      <c r="Z55" s="7">
        <v>5339</v>
      </c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2">
        <f t="shared" si="0"/>
        <v>60000</v>
      </c>
      <c r="AP55" s="37">
        <f t="shared" si="1"/>
        <v>0</v>
      </c>
      <c r="AQ55" s="38">
        <f t="shared" si="2"/>
        <v>60000</v>
      </c>
      <c r="AR55" s="103">
        <f t="shared" si="3"/>
        <v>0</v>
      </c>
    </row>
    <row r="56" spans="1:44" ht="14" x14ac:dyDescent="0.2">
      <c r="A56" s="101" t="s">
        <v>41</v>
      </c>
      <c r="B56" s="47">
        <v>1287</v>
      </c>
      <c r="C56" s="101" t="s">
        <v>9</v>
      </c>
      <c r="D56" s="101" t="s">
        <v>14</v>
      </c>
      <c r="E56" s="7"/>
      <c r="F56" s="10">
        <v>2389</v>
      </c>
      <c r="G56" s="7">
        <v>17922</v>
      </c>
      <c r="H56" s="7">
        <v>10939</v>
      </c>
      <c r="I56" s="10">
        <v>14067</v>
      </c>
      <c r="J56" s="10">
        <v>18933</v>
      </c>
      <c r="K56" s="7">
        <v>22839</v>
      </c>
      <c r="L56" s="7">
        <v>16592</v>
      </c>
      <c r="M56" s="7">
        <v>17553</v>
      </c>
      <c r="N56" s="7">
        <v>25281</v>
      </c>
      <c r="O56" s="7">
        <v>33742</v>
      </c>
      <c r="P56" s="7">
        <v>11764</v>
      </c>
      <c r="Q56" s="7">
        <v>32592</v>
      </c>
      <c r="R56" s="10">
        <v>16271</v>
      </c>
      <c r="S56" s="7">
        <v>26129</v>
      </c>
      <c r="T56" s="7"/>
      <c r="U56" s="10">
        <v>13317</v>
      </c>
      <c r="V56" s="10">
        <v>19139</v>
      </c>
      <c r="W56" s="7">
        <v>7528</v>
      </c>
      <c r="X56" s="7">
        <v>26667</v>
      </c>
      <c r="Y56" s="7">
        <v>18068</v>
      </c>
      <c r="Z56" s="7">
        <f>8599+15460</f>
        <v>24059</v>
      </c>
      <c r="AA56" s="7">
        <v>11207</v>
      </c>
      <c r="AB56" s="7">
        <v>13302</v>
      </c>
      <c r="AC56" s="7">
        <v>13365</v>
      </c>
      <c r="AD56" s="7">
        <v>19615</v>
      </c>
      <c r="AE56" s="7">
        <v>20385</v>
      </c>
      <c r="AF56" s="7"/>
      <c r="AG56" s="7"/>
      <c r="AH56" s="7"/>
      <c r="AI56" s="7"/>
      <c r="AJ56" s="7"/>
      <c r="AK56" s="7"/>
      <c r="AL56" s="7"/>
      <c r="AM56" s="7"/>
      <c r="AN56" s="7"/>
      <c r="AO56" s="72">
        <f t="shared" si="0"/>
        <v>453665</v>
      </c>
      <c r="AP56" s="74">
        <f t="shared" si="1"/>
        <v>192021</v>
      </c>
      <c r="AQ56" s="75">
        <f t="shared" si="2"/>
        <v>208279</v>
      </c>
      <c r="AR56" s="102">
        <f t="shared" si="3"/>
        <v>53365</v>
      </c>
    </row>
    <row r="57" spans="1:44" ht="14" x14ac:dyDescent="0.2">
      <c r="A57" s="101" t="s">
        <v>676</v>
      </c>
      <c r="B57" s="47">
        <v>2569</v>
      </c>
      <c r="C57" s="101" t="s">
        <v>561</v>
      </c>
      <c r="D57" s="101" t="s">
        <v>95</v>
      </c>
      <c r="E57" s="7"/>
      <c r="F57" s="10"/>
      <c r="G57" s="7"/>
      <c r="H57" s="7"/>
      <c r="I57" s="10"/>
      <c r="J57" s="10"/>
      <c r="K57" s="7"/>
      <c r="L57" s="7"/>
      <c r="M57" s="7"/>
      <c r="N57" s="7"/>
      <c r="O57" s="7"/>
      <c r="P57" s="7"/>
      <c r="Q57" s="7"/>
      <c r="R57" s="10"/>
      <c r="S57" s="7"/>
      <c r="T57" s="7"/>
      <c r="U57" s="10"/>
      <c r="V57" s="10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>
        <v>19934</v>
      </c>
      <c r="AH57" s="7">
        <v>19920</v>
      </c>
      <c r="AI57" s="7">
        <v>20145</v>
      </c>
      <c r="AJ57" s="7"/>
      <c r="AK57" s="7"/>
      <c r="AL57" s="7"/>
      <c r="AM57" s="7"/>
      <c r="AN57" s="7"/>
      <c r="AO57" s="72">
        <f t="shared" si="0"/>
        <v>59999</v>
      </c>
      <c r="AP57" s="37">
        <f t="shared" si="1"/>
        <v>0</v>
      </c>
      <c r="AQ57" s="38">
        <f t="shared" si="2"/>
        <v>0</v>
      </c>
      <c r="AR57" s="103">
        <f t="shared" si="3"/>
        <v>59999</v>
      </c>
    </row>
    <row r="58" spans="1:44" ht="14" x14ac:dyDescent="0.2">
      <c r="A58" s="101" t="s">
        <v>130</v>
      </c>
      <c r="B58" s="47">
        <v>1456</v>
      </c>
      <c r="C58" s="101" t="s">
        <v>9</v>
      </c>
      <c r="D58" s="101" t="s">
        <v>20</v>
      </c>
      <c r="E58" s="7"/>
      <c r="F58" s="7">
        <v>19992</v>
      </c>
      <c r="G58" s="7"/>
      <c r="H58" s="7"/>
      <c r="I58" s="7"/>
      <c r="J58" s="7"/>
      <c r="K58" s="7"/>
      <c r="L58" s="7"/>
      <c r="M58" s="7"/>
      <c r="N58" s="7"/>
      <c r="O58" s="7">
        <v>11041</v>
      </c>
      <c r="P58" s="7">
        <v>8956</v>
      </c>
      <c r="Q58" s="7"/>
      <c r="R58" s="7"/>
      <c r="S58" s="7"/>
      <c r="T58" s="7"/>
      <c r="U58" s="7"/>
      <c r="V58" s="7"/>
      <c r="W58" s="7"/>
      <c r="X58" s="7"/>
      <c r="Y58" s="7"/>
      <c r="Z58" s="7"/>
      <c r="AA58" s="7">
        <v>18161</v>
      </c>
      <c r="AB58" s="7">
        <v>5698</v>
      </c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2">
        <f t="shared" si="0"/>
        <v>63848</v>
      </c>
      <c r="AP58" s="74">
        <f t="shared" si="1"/>
        <v>39989</v>
      </c>
      <c r="AQ58" s="75">
        <f t="shared" si="2"/>
        <v>23859</v>
      </c>
      <c r="AR58" s="102">
        <f t="shared" si="3"/>
        <v>0</v>
      </c>
    </row>
    <row r="59" spans="1:44" ht="14" x14ac:dyDescent="0.2">
      <c r="A59" s="101" t="s">
        <v>132</v>
      </c>
      <c r="B59" s="47">
        <v>1387</v>
      </c>
      <c r="C59" s="101" t="s">
        <v>28</v>
      </c>
      <c r="D59" s="101" t="s">
        <v>22</v>
      </c>
      <c r="E59" s="7"/>
      <c r="F59" s="7"/>
      <c r="G59" s="7"/>
      <c r="H59" s="10"/>
      <c r="I59" s="10"/>
      <c r="J59" s="10"/>
      <c r="K59" s="7"/>
      <c r="L59" s="7"/>
      <c r="M59" s="7"/>
      <c r="N59" s="7"/>
      <c r="O59" s="7"/>
      <c r="P59" s="7"/>
      <c r="Q59" s="7"/>
      <c r="R59" s="7"/>
      <c r="S59" s="7"/>
      <c r="T59" s="10"/>
      <c r="U59" s="10"/>
      <c r="V59" s="10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2">
        <f t="shared" si="0"/>
        <v>0</v>
      </c>
      <c r="AP59" s="37">
        <f t="shared" si="1"/>
        <v>0</v>
      </c>
      <c r="AQ59" s="38">
        <f t="shared" si="2"/>
        <v>0</v>
      </c>
      <c r="AR59" s="103">
        <f t="shared" si="3"/>
        <v>0</v>
      </c>
    </row>
    <row r="60" spans="1:44" ht="14" x14ac:dyDescent="0.2">
      <c r="A60" s="101" t="s">
        <v>135</v>
      </c>
      <c r="B60" s="47">
        <v>1035</v>
      </c>
      <c r="C60" s="101" t="s">
        <v>28</v>
      </c>
      <c r="D60" s="101" t="s">
        <v>95</v>
      </c>
      <c r="E60" s="7"/>
      <c r="F60" s="7"/>
      <c r="G60" s="7"/>
      <c r="H60" s="10"/>
      <c r="I60" s="10"/>
      <c r="J60" s="10"/>
      <c r="K60" s="7"/>
      <c r="L60" s="7"/>
      <c r="M60" s="7"/>
      <c r="N60" s="7"/>
      <c r="O60" s="7"/>
      <c r="P60" s="7"/>
      <c r="Q60" s="7"/>
      <c r="R60" s="7"/>
      <c r="S60" s="7"/>
      <c r="T60" s="10"/>
      <c r="U60" s="10"/>
      <c r="V60" s="10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2">
        <f t="shared" si="0"/>
        <v>0</v>
      </c>
      <c r="AP60" s="74">
        <f t="shared" si="1"/>
        <v>0</v>
      </c>
      <c r="AQ60" s="75">
        <f t="shared" si="2"/>
        <v>0</v>
      </c>
      <c r="AR60" s="102">
        <f t="shared" si="3"/>
        <v>0</v>
      </c>
    </row>
    <row r="61" spans="1:44" ht="14" x14ac:dyDescent="0.2">
      <c r="A61" s="101" t="s">
        <v>137</v>
      </c>
      <c r="B61" s="47">
        <v>1199</v>
      </c>
      <c r="C61" s="101" t="s">
        <v>9</v>
      </c>
      <c r="D61" s="101" t="s">
        <v>14</v>
      </c>
      <c r="E61" s="7"/>
      <c r="F61" s="10"/>
      <c r="G61" s="10"/>
      <c r="H61" s="10"/>
      <c r="I61" s="10"/>
      <c r="J61" s="10"/>
      <c r="K61" s="10"/>
      <c r="L61" s="10">
        <v>12202</v>
      </c>
      <c r="M61" s="10">
        <v>13227</v>
      </c>
      <c r="N61" s="10"/>
      <c r="O61" s="10">
        <v>125</v>
      </c>
      <c r="P61" s="10">
        <v>37375</v>
      </c>
      <c r="Q61" s="7"/>
      <c r="R61" s="10"/>
      <c r="S61" s="10"/>
      <c r="T61" s="10"/>
      <c r="U61" s="10">
        <v>46976</v>
      </c>
      <c r="V61" s="10">
        <v>49339</v>
      </c>
      <c r="W61" s="10">
        <v>38901</v>
      </c>
      <c r="X61" s="10">
        <v>31470</v>
      </c>
      <c r="Y61" s="10"/>
      <c r="Z61" s="10"/>
      <c r="AA61" s="10"/>
      <c r="AB61" s="10">
        <v>69444</v>
      </c>
      <c r="AC61" s="10">
        <v>58594</v>
      </c>
      <c r="AD61" s="10">
        <v>58204</v>
      </c>
      <c r="AE61" s="10">
        <v>62672</v>
      </c>
      <c r="AF61" s="10">
        <v>78732</v>
      </c>
      <c r="AG61" s="10">
        <f>68089+26896</f>
        <v>94985</v>
      </c>
      <c r="AH61" s="10">
        <f>63935+25320</f>
        <v>89255</v>
      </c>
      <c r="AI61" s="10">
        <v>66214</v>
      </c>
      <c r="AJ61" s="10">
        <v>79281</v>
      </c>
      <c r="AK61" s="10"/>
      <c r="AL61" s="10"/>
      <c r="AM61" s="10"/>
      <c r="AN61" s="10"/>
      <c r="AO61" s="72">
        <f t="shared" si="0"/>
        <v>886996</v>
      </c>
      <c r="AP61" s="37">
        <f t="shared" si="1"/>
        <v>62929</v>
      </c>
      <c r="AQ61" s="38">
        <f t="shared" si="2"/>
        <v>236130</v>
      </c>
      <c r="AR61" s="103">
        <f t="shared" si="3"/>
        <v>587937</v>
      </c>
    </row>
    <row r="62" spans="1:44" ht="14" x14ac:dyDescent="0.2">
      <c r="A62" s="101" t="s">
        <v>44</v>
      </c>
      <c r="B62" s="47">
        <v>1572</v>
      </c>
      <c r="C62" s="101" t="s">
        <v>30</v>
      </c>
      <c r="D62" s="101" t="s">
        <v>462</v>
      </c>
      <c r="E62" s="7"/>
      <c r="F62" s="7"/>
      <c r="G62" s="7"/>
      <c r="H62" s="10"/>
      <c r="I62" s="10">
        <v>6024</v>
      </c>
      <c r="J62" s="10"/>
      <c r="K62" s="7"/>
      <c r="L62" s="7"/>
      <c r="M62" s="7"/>
      <c r="N62" s="7"/>
      <c r="O62" s="7"/>
      <c r="P62" s="7"/>
      <c r="Q62" s="7"/>
      <c r="R62" s="7"/>
      <c r="S62" s="7"/>
      <c r="T62" s="10"/>
      <c r="U62" s="10"/>
      <c r="V62" s="10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2">
        <f t="shared" si="0"/>
        <v>6024</v>
      </c>
      <c r="AP62" s="74">
        <f t="shared" si="1"/>
        <v>6024</v>
      </c>
      <c r="AQ62" s="75">
        <f t="shared" si="2"/>
        <v>0</v>
      </c>
      <c r="AR62" s="102">
        <f t="shared" si="3"/>
        <v>0</v>
      </c>
    </row>
    <row r="63" spans="1:44" ht="14" x14ac:dyDescent="0.2">
      <c r="A63" s="101" t="s">
        <v>141</v>
      </c>
      <c r="B63" s="47">
        <v>1142</v>
      </c>
      <c r="C63" s="101" t="s">
        <v>28</v>
      </c>
      <c r="D63" s="101" t="s">
        <v>32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72">
        <f t="shared" si="0"/>
        <v>0</v>
      </c>
      <c r="AP63" s="37">
        <f t="shared" si="1"/>
        <v>0</v>
      </c>
      <c r="AQ63" s="38">
        <f t="shared" si="2"/>
        <v>0</v>
      </c>
      <c r="AR63" s="103">
        <f t="shared" si="3"/>
        <v>0</v>
      </c>
    </row>
    <row r="64" spans="1:44" ht="14" x14ac:dyDescent="0.2">
      <c r="A64" s="101" t="s">
        <v>145</v>
      </c>
      <c r="B64" s="47">
        <v>1629</v>
      </c>
      <c r="C64" s="101" t="s">
        <v>9</v>
      </c>
      <c r="D64" s="101" t="s">
        <v>32</v>
      </c>
      <c r="E64" s="7"/>
      <c r="F64" s="7"/>
      <c r="G64" s="7"/>
      <c r="H64" s="7"/>
      <c r="I64" s="7"/>
      <c r="J64" s="7"/>
      <c r="K64" s="7"/>
      <c r="L64" s="7"/>
      <c r="M64" s="7">
        <v>7836</v>
      </c>
      <c r="N64" s="7">
        <v>7144</v>
      </c>
      <c r="O64" s="7">
        <v>5152</v>
      </c>
      <c r="P64" s="7">
        <v>5241</v>
      </c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2">
        <f t="shared" si="0"/>
        <v>25373</v>
      </c>
      <c r="AP64" s="74">
        <f t="shared" si="1"/>
        <v>25373</v>
      </c>
      <c r="AQ64" s="75">
        <f t="shared" si="2"/>
        <v>0</v>
      </c>
      <c r="AR64" s="102">
        <f t="shared" si="3"/>
        <v>0</v>
      </c>
    </row>
    <row r="65" spans="1:44" ht="14" x14ac:dyDescent="0.2">
      <c r="A65" s="101" t="s">
        <v>148</v>
      </c>
      <c r="B65" s="47">
        <v>1021</v>
      </c>
      <c r="C65" s="101" t="s">
        <v>28</v>
      </c>
      <c r="D65" s="101" t="s">
        <v>22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2">
        <f t="shared" si="0"/>
        <v>0</v>
      </c>
      <c r="AP65" s="37">
        <f t="shared" si="1"/>
        <v>0</v>
      </c>
      <c r="AQ65" s="38">
        <f t="shared" si="2"/>
        <v>0</v>
      </c>
      <c r="AR65" s="103">
        <f t="shared" si="3"/>
        <v>0</v>
      </c>
    </row>
    <row r="66" spans="1:44" ht="14" x14ac:dyDescent="0.2">
      <c r="A66" s="101" t="s">
        <v>768</v>
      </c>
      <c r="B66" s="47">
        <v>2587</v>
      </c>
      <c r="C66" s="101" t="s">
        <v>561</v>
      </c>
      <c r="D66" s="101" t="s">
        <v>95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>
        <v>9844</v>
      </c>
      <c r="AI66" s="7">
        <f>47170+345</f>
        <v>47515</v>
      </c>
      <c r="AJ66" s="7">
        <v>47170</v>
      </c>
      <c r="AK66" s="7"/>
      <c r="AL66" s="7"/>
      <c r="AM66" s="7"/>
      <c r="AN66" s="7"/>
      <c r="AO66" s="72">
        <f t="shared" si="0"/>
        <v>104529</v>
      </c>
      <c r="AP66" s="74">
        <f t="shared" si="1"/>
        <v>0</v>
      </c>
      <c r="AQ66" s="75">
        <f t="shared" si="2"/>
        <v>0</v>
      </c>
      <c r="AR66" s="102">
        <f t="shared" si="3"/>
        <v>104529</v>
      </c>
    </row>
    <row r="67" spans="1:44" ht="14" x14ac:dyDescent="0.2">
      <c r="A67" s="101" t="s">
        <v>150</v>
      </c>
      <c r="B67" s="47">
        <v>1348</v>
      </c>
      <c r="C67" s="101" t="s">
        <v>28</v>
      </c>
      <c r="D67" s="101" t="s">
        <v>22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2">
        <f t="shared" si="0"/>
        <v>0</v>
      </c>
      <c r="AP67" s="37">
        <f t="shared" si="1"/>
        <v>0</v>
      </c>
      <c r="AQ67" s="38">
        <f t="shared" si="2"/>
        <v>0</v>
      </c>
      <c r="AR67" s="103">
        <f t="shared" si="3"/>
        <v>0</v>
      </c>
    </row>
    <row r="68" spans="1:44" ht="14" x14ac:dyDescent="0.2">
      <c r="A68" s="101" t="s">
        <v>153</v>
      </c>
      <c r="B68" s="47">
        <v>1030</v>
      </c>
      <c r="C68" s="101" t="s">
        <v>30</v>
      </c>
      <c r="D68" s="101" t="s">
        <v>62</v>
      </c>
      <c r="E68" s="7"/>
      <c r="F68" s="10"/>
      <c r="G68" s="10"/>
      <c r="H68" s="10">
        <v>364937</v>
      </c>
      <c r="I68" s="10">
        <v>459993</v>
      </c>
      <c r="J68" s="10">
        <v>213532</v>
      </c>
      <c r="K68" s="7"/>
      <c r="L68" s="7"/>
      <c r="M68" s="7"/>
      <c r="N68" s="7"/>
      <c r="O68" s="7"/>
      <c r="P68" s="7"/>
      <c r="Q68" s="7"/>
      <c r="R68" s="10"/>
      <c r="S68" s="10"/>
      <c r="T68" s="10"/>
      <c r="U68" s="10"/>
      <c r="V68" s="10"/>
      <c r="W68" s="7"/>
      <c r="X68" s="7">
        <v>58668</v>
      </c>
      <c r="Y68" s="7">
        <v>172100</v>
      </c>
      <c r="Z68" s="7">
        <v>76925</v>
      </c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2">
        <f t="shared" si="0"/>
        <v>1346155</v>
      </c>
      <c r="AP68" s="74">
        <f t="shared" si="1"/>
        <v>1038462</v>
      </c>
      <c r="AQ68" s="75">
        <f t="shared" si="2"/>
        <v>307693</v>
      </c>
      <c r="AR68" s="102">
        <f t="shared" si="3"/>
        <v>0</v>
      </c>
    </row>
    <row r="69" spans="1:44" ht="14" x14ac:dyDescent="0.2">
      <c r="A69" s="101" t="s">
        <v>46</v>
      </c>
      <c r="B69" s="47">
        <v>1649</v>
      </c>
      <c r="C69" s="101" t="s">
        <v>11</v>
      </c>
      <c r="D69" s="101" t="s">
        <v>32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>
        <v>20723</v>
      </c>
      <c r="P69" s="10">
        <v>25573</v>
      </c>
      <c r="Q69" s="10">
        <v>23483</v>
      </c>
      <c r="R69" s="10">
        <v>2507</v>
      </c>
      <c r="S69" s="10"/>
      <c r="T69" s="10"/>
      <c r="U69" s="10"/>
      <c r="V69" s="10"/>
      <c r="W69" s="10"/>
      <c r="X69" s="10"/>
      <c r="Y69" s="10"/>
      <c r="Z69" s="10"/>
      <c r="AA69" s="10">
        <v>13170</v>
      </c>
      <c r="AB69" s="10">
        <v>13497</v>
      </c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72">
        <f t="shared" si="0"/>
        <v>98953</v>
      </c>
      <c r="AP69" s="37">
        <f t="shared" si="1"/>
        <v>46296</v>
      </c>
      <c r="AQ69" s="38">
        <f t="shared" si="2"/>
        <v>52657</v>
      </c>
      <c r="AR69" s="103">
        <f t="shared" si="3"/>
        <v>0</v>
      </c>
    </row>
    <row r="70" spans="1:44" ht="14" x14ac:dyDescent="0.2">
      <c r="A70" s="101" t="s">
        <v>158</v>
      </c>
      <c r="B70" s="47">
        <v>1545</v>
      </c>
      <c r="C70" s="101" t="s">
        <v>80</v>
      </c>
      <c r="D70" s="101" t="s">
        <v>22</v>
      </c>
      <c r="E70" s="10"/>
      <c r="F70" s="10"/>
      <c r="G70" s="10">
        <v>2488</v>
      </c>
      <c r="H70" s="10">
        <v>1985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72">
        <f t="shared" si="0"/>
        <v>4473</v>
      </c>
      <c r="AP70" s="74">
        <f t="shared" si="1"/>
        <v>4473</v>
      </c>
      <c r="AQ70" s="75">
        <f t="shared" si="2"/>
        <v>0</v>
      </c>
      <c r="AR70" s="102">
        <f t="shared" si="3"/>
        <v>0</v>
      </c>
    </row>
    <row r="71" spans="1:44" ht="14" x14ac:dyDescent="0.2">
      <c r="A71" s="101" t="s">
        <v>807</v>
      </c>
      <c r="B71" s="47">
        <v>2591</v>
      </c>
      <c r="C71" s="101" t="s">
        <v>806</v>
      </c>
      <c r="D71" s="101" t="s">
        <v>20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>
        <v>26988</v>
      </c>
      <c r="AJ71" s="10">
        <f>37298+26863</f>
        <v>64161</v>
      </c>
      <c r="AK71" s="10"/>
      <c r="AL71" s="10"/>
      <c r="AM71" s="10"/>
      <c r="AN71" s="10"/>
      <c r="AO71" s="72">
        <f t="shared" si="0"/>
        <v>91149</v>
      </c>
      <c r="AP71" s="74">
        <f t="shared" si="1"/>
        <v>0</v>
      </c>
      <c r="AQ71" s="75">
        <f t="shared" si="2"/>
        <v>0</v>
      </c>
      <c r="AR71" s="102">
        <f t="shared" si="3"/>
        <v>91149</v>
      </c>
    </row>
    <row r="72" spans="1:44" ht="14" x14ac:dyDescent="0.2">
      <c r="A72" s="101" t="s">
        <v>161</v>
      </c>
      <c r="B72" s="47">
        <v>1416</v>
      </c>
      <c r="C72" s="101" t="s">
        <v>28</v>
      </c>
      <c r="D72" s="101" t="s">
        <v>479</v>
      </c>
      <c r="E72" s="7"/>
      <c r="F72" s="7"/>
      <c r="G72" s="7"/>
      <c r="H72" s="10"/>
      <c r="I72" s="10"/>
      <c r="J72" s="10"/>
      <c r="K72" s="7"/>
      <c r="L72" s="7"/>
      <c r="M72" s="7"/>
      <c r="N72" s="7"/>
      <c r="O72" s="7"/>
      <c r="P72" s="7"/>
      <c r="Q72" s="7"/>
      <c r="R72" s="7"/>
      <c r="S72" s="7"/>
      <c r="T72" s="10"/>
      <c r="U72" s="10"/>
      <c r="V72" s="10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2">
        <f t="shared" si="0"/>
        <v>0</v>
      </c>
      <c r="AP72" s="37">
        <f t="shared" si="1"/>
        <v>0</v>
      </c>
      <c r="AQ72" s="38">
        <f t="shared" si="2"/>
        <v>0</v>
      </c>
      <c r="AR72" s="103">
        <f t="shared" si="3"/>
        <v>0</v>
      </c>
    </row>
    <row r="73" spans="1:44" ht="14" x14ac:dyDescent="0.2">
      <c r="A73" s="101" t="s">
        <v>48</v>
      </c>
      <c r="B73" s="47">
        <v>1000</v>
      </c>
      <c r="C73" s="101" t="s">
        <v>9</v>
      </c>
      <c r="D73" s="101" t="s">
        <v>32</v>
      </c>
      <c r="E73" s="7">
        <v>92421</v>
      </c>
      <c r="F73" s="10"/>
      <c r="G73" s="7"/>
      <c r="H73" s="10"/>
      <c r="I73" s="10"/>
      <c r="J73" s="10"/>
      <c r="K73" s="7"/>
      <c r="L73" s="7"/>
      <c r="M73" s="7"/>
      <c r="N73" s="7"/>
      <c r="O73" s="7"/>
      <c r="P73" s="7"/>
      <c r="Q73" s="7"/>
      <c r="R73" s="10"/>
      <c r="S73" s="7"/>
      <c r="T73" s="10"/>
      <c r="U73" s="10"/>
      <c r="V73" s="10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2">
        <f t="shared" si="0"/>
        <v>92421</v>
      </c>
      <c r="AP73" s="74">
        <f t="shared" si="1"/>
        <v>92421</v>
      </c>
      <c r="AQ73" s="75">
        <f t="shared" si="2"/>
        <v>0</v>
      </c>
      <c r="AR73" s="102">
        <f t="shared" si="3"/>
        <v>0</v>
      </c>
    </row>
    <row r="74" spans="1:44" ht="14" x14ac:dyDescent="0.2">
      <c r="A74" s="101" t="s">
        <v>164</v>
      </c>
      <c r="B74" s="47">
        <v>1204</v>
      </c>
      <c r="C74" s="101" t="s">
        <v>28</v>
      </c>
      <c r="D74" s="101" t="s">
        <v>479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2">
        <f t="shared" ref="AO74:AO139" si="4">SUM(AP74:AR74)</f>
        <v>0</v>
      </c>
      <c r="AP74" s="37">
        <f t="shared" si="1"/>
        <v>0</v>
      </c>
      <c r="AQ74" s="38">
        <f t="shared" si="2"/>
        <v>0</v>
      </c>
      <c r="AR74" s="103">
        <f t="shared" si="3"/>
        <v>0</v>
      </c>
    </row>
    <row r="75" spans="1:44" ht="14" x14ac:dyDescent="0.2">
      <c r="A75" s="101" t="s">
        <v>488</v>
      </c>
      <c r="B75" s="47">
        <v>2523</v>
      </c>
      <c r="C75" s="101" t="s">
        <v>468</v>
      </c>
      <c r="D75" s="101" t="s">
        <v>95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>
        <v>17946</v>
      </c>
      <c r="Z75" s="7">
        <v>20661</v>
      </c>
      <c r="AA75" s="7">
        <v>20009</v>
      </c>
      <c r="AB75" s="7">
        <v>1384</v>
      </c>
      <c r="AC75" s="7">
        <f>17732+2268</f>
        <v>20000</v>
      </c>
      <c r="AD75" s="7">
        <f>17795+2205</f>
        <v>20000</v>
      </c>
      <c r="AE75" s="7">
        <f>19054+946</f>
        <v>20000</v>
      </c>
      <c r="AF75" s="7">
        <v>20000</v>
      </c>
      <c r="AG75" s="7">
        <v>20000</v>
      </c>
      <c r="AH75" s="7">
        <v>26667</v>
      </c>
      <c r="AI75" s="7">
        <v>26667</v>
      </c>
      <c r="AJ75" s="7">
        <v>33333</v>
      </c>
      <c r="AK75" s="7"/>
      <c r="AL75" s="7"/>
      <c r="AM75" s="7"/>
      <c r="AN75" s="7"/>
      <c r="AO75" s="72">
        <f t="shared" si="4"/>
        <v>246667</v>
      </c>
      <c r="AP75" s="74">
        <f t="shared" si="1"/>
        <v>0</v>
      </c>
      <c r="AQ75" s="75">
        <f t="shared" si="2"/>
        <v>60000</v>
      </c>
      <c r="AR75" s="102">
        <f t="shared" si="3"/>
        <v>186667</v>
      </c>
    </row>
    <row r="76" spans="1:44" ht="14" x14ac:dyDescent="0.2">
      <c r="A76" s="101" t="s">
        <v>51</v>
      </c>
      <c r="B76" s="47">
        <v>1322</v>
      </c>
      <c r="C76" s="101" t="s">
        <v>28</v>
      </c>
      <c r="D76" s="101" t="s">
        <v>22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2">
        <f t="shared" si="4"/>
        <v>0</v>
      </c>
      <c r="AP76" s="37">
        <f t="shared" si="1"/>
        <v>0</v>
      </c>
      <c r="AQ76" s="38">
        <f t="shared" si="2"/>
        <v>0</v>
      </c>
      <c r="AR76" s="103">
        <f t="shared" si="3"/>
        <v>0</v>
      </c>
    </row>
    <row r="77" spans="1:44" ht="14" x14ac:dyDescent="0.2">
      <c r="A77" s="101" t="s">
        <v>167</v>
      </c>
      <c r="B77" s="47">
        <v>1299</v>
      </c>
      <c r="C77" s="101" t="s">
        <v>9</v>
      </c>
      <c r="D77" s="101" t="s">
        <v>22</v>
      </c>
      <c r="E77" s="7"/>
      <c r="F77" s="7"/>
      <c r="G77" s="7"/>
      <c r="H77" s="10"/>
      <c r="I77" s="10">
        <v>12500</v>
      </c>
      <c r="J77" s="10"/>
      <c r="K77" s="7"/>
      <c r="L77" s="7"/>
      <c r="M77" s="7"/>
      <c r="N77" s="7"/>
      <c r="O77" s="7"/>
      <c r="P77" s="7"/>
      <c r="Q77" s="7"/>
      <c r="R77" s="7"/>
      <c r="S77" s="7"/>
      <c r="T77" s="10"/>
      <c r="U77" s="10"/>
      <c r="V77" s="10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2">
        <f t="shared" si="4"/>
        <v>12500</v>
      </c>
      <c r="AP77" s="74">
        <f t="shared" ref="AP77:AP140" si="5">SUM(E77:P77)</f>
        <v>12500</v>
      </c>
      <c r="AQ77" s="75">
        <f t="shared" ref="AQ77:AQ140" si="6">SUM(Q77:AB77)</f>
        <v>0</v>
      </c>
      <c r="AR77" s="102">
        <f t="shared" ref="AR77:AR140" si="7">SUM(AC77:AN77)</f>
        <v>0</v>
      </c>
    </row>
    <row r="78" spans="1:44" ht="14" x14ac:dyDescent="0.2">
      <c r="A78" s="101" t="s">
        <v>35</v>
      </c>
      <c r="B78" s="47">
        <v>2020</v>
      </c>
      <c r="C78" s="101" t="s">
        <v>36</v>
      </c>
      <c r="D78" s="101" t="s">
        <v>20</v>
      </c>
      <c r="E78" s="7"/>
      <c r="F78" s="7"/>
      <c r="G78" s="7"/>
      <c r="H78" s="10"/>
      <c r="I78" s="10"/>
      <c r="J78" s="10"/>
      <c r="K78" s="7"/>
      <c r="L78" s="7"/>
      <c r="M78" s="7"/>
      <c r="N78" s="7"/>
      <c r="O78" s="7"/>
      <c r="P78" s="7"/>
      <c r="Q78" s="7"/>
      <c r="R78" s="7"/>
      <c r="S78" s="7">
        <v>22829</v>
      </c>
      <c r="T78" s="7">
        <v>26577</v>
      </c>
      <c r="U78" s="7">
        <v>20442</v>
      </c>
      <c r="V78" s="7">
        <v>54138</v>
      </c>
      <c r="W78" s="7">
        <v>25813</v>
      </c>
      <c r="X78" s="7">
        <v>27521</v>
      </c>
      <c r="Y78" s="7">
        <v>20000</v>
      </c>
      <c r="Z78" s="7">
        <v>16640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2">
        <f t="shared" si="4"/>
        <v>213960</v>
      </c>
      <c r="AP78" s="37">
        <f t="shared" si="5"/>
        <v>0</v>
      </c>
      <c r="AQ78" s="38">
        <f t="shared" si="6"/>
        <v>213960</v>
      </c>
      <c r="AR78" s="103">
        <f t="shared" si="7"/>
        <v>0</v>
      </c>
    </row>
    <row r="79" spans="1:44" ht="14" x14ac:dyDescent="0.2">
      <c r="A79" s="104" t="s">
        <v>173</v>
      </c>
      <c r="B79" s="47">
        <v>1034</v>
      </c>
      <c r="C79" s="101" t="s">
        <v>9</v>
      </c>
      <c r="D79" s="101" t="s">
        <v>37</v>
      </c>
      <c r="E79" s="7">
        <v>25524</v>
      </c>
      <c r="F79" s="7">
        <v>18979</v>
      </c>
      <c r="G79" s="7">
        <v>7947</v>
      </c>
      <c r="H79" s="7">
        <v>9487</v>
      </c>
      <c r="I79" s="7">
        <v>12257</v>
      </c>
      <c r="J79" s="7">
        <v>11939</v>
      </c>
      <c r="K79" s="7">
        <v>26421</v>
      </c>
      <c r="L79" s="7">
        <v>25739</v>
      </c>
      <c r="M79" s="7">
        <v>27763</v>
      </c>
      <c r="N79" s="7">
        <v>9314</v>
      </c>
      <c r="O79" s="7">
        <v>6615</v>
      </c>
      <c r="P79" s="7">
        <v>8241</v>
      </c>
      <c r="Q79" s="7">
        <v>9055</v>
      </c>
      <c r="R79" s="7">
        <v>20791</v>
      </c>
      <c r="S79" s="7">
        <v>684</v>
      </c>
      <c r="T79" s="7">
        <v>5197</v>
      </c>
      <c r="U79" s="7">
        <v>4031</v>
      </c>
      <c r="V79" s="7">
        <v>1852</v>
      </c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2">
        <f t="shared" si="4"/>
        <v>231836</v>
      </c>
      <c r="AP79" s="74">
        <f t="shared" si="5"/>
        <v>190226</v>
      </c>
      <c r="AQ79" s="75">
        <f t="shared" si="6"/>
        <v>41610</v>
      </c>
      <c r="AR79" s="102">
        <f t="shared" si="7"/>
        <v>0</v>
      </c>
    </row>
    <row r="80" spans="1:44" ht="14" x14ac:dyDescent="0.2">
      <c r="A80" s="101" t="s">
        <v>182</v>
      </c>
      <c r="B80" s="47">
        <v>1436</v>
      </c>
      <c r="C80" s="101" t="s">
        <v>28</v>
      </c>
      <c r="D80" s="101" t="s">
        <v>461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2">
        <f t="shared" si="4"/>
        <v>0</v>
      </c>
      <c r="AP80" s="37">
        <f t="shared" si="5"/>
        <v>0</v>
      </c>
      <c r="AQ80" s="38">
        <f t="shared" si="6"/>
        <v>0</v>
      </c>
      <c r="AR80" s="103">
        <f t="shared" si="7"/>
        <v>0</v>
      </c>
    </row>
    <row r="81" spans="1:44" ht="14" x14ac:dyDescent="0.2">
      <c r="A81" s="101" t="s">
        <v>515</v>
      </c>
      <c r="B81" s="47">
        <v>2539</v>
      </c>
      <c r="C81" s="101" t="s">
        <v>497</v>
      </c>
      <c r="D81" s="101" t="s">
        <v>20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>
        <v>194805</v>
      </c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2">
        <f t="shared" si="4"/>
        <v>194805</v>
      </c>
      <c r="AP81" s="74">
        <f t="shared" si="5"/>
        <v>0</v>
      </c>
      <c r="AQ81" s="75">
        <f t="shared" si="6"/>
        <v>194805</v>
      </c>
      <c r="AR81" s="102">
        <f t="shared" si="7"/>
        <v>0</v>
      </c>
    </row>
    <row r="82" spans="1:44" ht="14" x14ac:dyDescent="0.2">
      <c r="A82" s="101" t="s">
        <v>767</v>
      </c>
      <c r="B82" s="47">
        <v>2586</v>
      </c>
      <c r="C82" s="101" t="s">
        <v>561</v>
      </c>
      <c r="D82" s="101" t="s">
        <v>32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>
        <v>25712</v>
      </c>
      <c r="AI82" s="7">
        <v>27294</v>
      </c>
      <c r="AJ82" s="7">
        <v>26994</v>
      </c>
      <c r="AK82" s="7"/>
      <c r="AL82" s="7"/>
      <c r="AM82" s="7"/>
      <c r="AN82" s="7"/>
      <c r="AO82" s="72">
        <f t="shared" si="4"/>
        <v>80000</v>
      </c>
      <c r="AP82" s="37">
        <f t="shared" si="5"/>
        <v>0</v>
      </c>
      <c r="AQ82" s="38">
        <f t="shared" si="6"/>
        <v>0</v>
      </c>
      <c r="AR82" s="103">
        <f t="shared" si="7"/>
        <v>80000</v>
      </c>
    </row>
    <row r="83" spans="1:44" ht="14" x14ac:dyDescent="0.2">
      <c r="A83" s="101" t="s">
        <v>40</v>
      </c>
      <c r="B83" s="47">
        <v>1425</v>
      </c>
      <c r="C83" s="101" t="s">
        <v>28</v>
      </c>
      <c r="D83" s="101" t="s">
        <v>20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2">
        <f t="shared" si="4"/>
        <v>0</v>
      </c>
      <c r="AP83" s="74">
        <f t="shared" si="5"/>
        <v>0</v>
      </c>
      <c r="AQ83" s="75">
        <f t="shared" si="6"/>
        <v>0</v>
      </c>
      <c r="AR83" s="102">
        <f t="shared" si="7"/>
        <v>0</v>
      </c>
    </row>
    <row r="84" spans="1:44" ht="14" x14ac:dyDescent="0.2">
      <c r="A84" s="101" t="s">
        <v>54</v>
      </c>
      <c r="B84" s="47">
        <v>2009</v>
      </c>
      <c r="C84" s="101" t="s">
        <v>36</v>
      </c>
      <c r="D84" s="105" t="s">
        <v>14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>
        <v>725</v>
      </c>
      <c r="S84" s="7">
        <v>23339</v>
      </c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2">
        <f t="shared" si="4"/>
        <v>24064</v>
      </c>
      <c r="AP84" s="37">
        <f t="shared" si="5"/>
        <v>0</v>
      </c>
      <c r="AQ84" s="38">
        <f t="shared" si="6"/>
        <v>24064</v>
      </c>
      <c r="AR84" s="103">
        <f t="shared" si="7"/>
        <v>0</v>
      </c>
    </row>
    <row r="85" spans="1:44" ht="14" x14ac:dyDescent="0.2">
      <c r="A85" s="101" t="s">
        <v>189</v>
      </c>
      <c r="B85" s="47">
        <v>1563</v>
      </c>
      <c r="C85" s="101" t="s">
        <v>61</v>
      </c>
      <c r="D85" s="101" t="s">
        <v>32</v>
      </c>
      <c r="E85" s="7"/>
      <c r="F85" s="7"/>
      <c r="G85" s="7"/>
      <c r="H85" s="7"/>
      <c r="I85" s="7"/>
      <c r="J85" s="7"/>
      <c r="K85" s="7">
        <v>8125</v>
      </c>
      <c r="L85" s="7">
        <v>10625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2">
        <f t="shared" si="4"/>
        <v>18750</v>
      </c>
      <c r="AP85" s="74">
        <f t="shared" si="5"/>
        <v>18750</v>
      </c>
      <c r="AQ85" s="75">
        <f t="shared" si="6"/>
        <v>0</v>
      </c>
      <c r="AR85" s="102">
        <f t="shared" si="7"/>
        <v>0</v>
      </c>
    </row>
    <row r="86" spans="1:44" ht="14" x14ac:dyDescent="0.2">
      <c r="A86" s="101" t="s">
        <v>58</v>
      </c>
      <c r="B86" s="47">
        <v>1264</v>
      </c>
      <c r="C86" s="101" t="s">
        <v>28</v>
      </c>
      <c r="D86" s="101" t="s">
        <v>463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2">
        <f t="shared" si="4"/>
        <v>0</v>
      </c>
      <c r="AP86" s="37">
        <f t="shared" si="5"/>
        <v>0</v>
      </c>
      <c r="AQ86" s="38">
        <f t="shared" si="6"/>
        <v>0</v>
      </c>
      <c r="AR86" s="103">
        <f t="shared" si="7"/>
        <v>0</v>
      </c>
    </row>
    <row r="87" spans="1:44" ht="14" x14ac:dyDescent="0.2">
      <c r="A87" s="101" t="s">
        <v>64</v>
      </c>
      <c r="B87" s="47">
        <v>1430</v>
      </c>
      <c r="C87" s="101" t="s">
        <v>36</v>
      </c>
      <c r="D87" s="101" t="s">
        <v>462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>
        <v>67095</v>
      </c>
      <c r="T87" s="7">
        <v>4304</v>
      </c>
      <c r="U87" s="7"/>
      <c r="V87" s="7">
        <v>71079</v>
      </c>
      <c r="W87" s="7">
        <v>28922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2">
        <f t="shared" si="4"/>
        <v>171400</v>
      </c>
      <c r="AP87" s="74">
        <f t="shared" si="5"/>
        <v>0</v>
      </c>
      <c r="AQ87" s="75">
        <f t="shared" si="6"/>
        <v>171400</v>
      </c>
      <c r="AR87" s="102">
        <f t="shared" si="7"/>
        <v>0</v>
      </c>
    </row>
    <row r="88" spans="1:44" ht="14" x14ac:dyDescent="0.2">
      <c r="A88" s="101" t="s">
        <v>195</v>
      </c>
      <c r="B88" s="47">
        <v>1134</v>
      </c>
      <c r="C88" s="101" t="s">
        <v>9</v>
      </c>
      <c r="D88" s="101" t="s">
        <v>37</v>
      </c>
      <c r="E88" s="7">
        <v>7495</v>
      </c>
      <c r="F88" s="7"/>
      <c r="G88" s="7">
        <v>2241</v>
      </c>
      <c r="H88" s="7">
        <v>6118</v>
      </c>
      <c r="I88" s="7">
        <v>6233</v>
      </c>
      <c r="J88" s="7">
        <v>6044</v>
      </c>
      <c r="K88" s="7">
        <v>6463</v>
      </c>
      <c r="L88" s="7"/>
      <c r="M88" s="7">
        <v>1157</v>
      </c>
      <c r="N88" s="7">
        <v>1406</v>
      </c>
      <c r="O88" s="7">
        <v>22709</v>
      </c>
      <c r="P88" s="7">
        <v>27291</v>
      </c>
      <c r="Q88" s="7"/>
      <c r="R88" s="7"/>
      <c r="S88" s="7">
        <v>18722</v>
      </c>
      <c r="T88" s="7">
        <v>18739</v>
      </c>
      <c r="U88" s="7">
        <v>18786</v>
      </c>
      <c r="V88" s="7">
        <v>18750</v>
      </c>
      <c r="W88" s="7">
        <v>17633</v>
      </c>
      <c r="X88" s="7">
        <v>19867</v>
      </c>
      <c r="Y88" s="7">
        <v>18749</v>
      </c>
      <c r="Z88" s="7">
        <v>18751</v>
      </c>
      <c r="AA88" s="7">
        <v>18749</v>
      </c>
      <c r="AB88" s="7">
        <v>31250</v>
      </c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2">
        <f t="shared" si="4"/>
        <v>287153</v>
      </c>
      <c r="AP88" s="37">
        <f t="shared" si="5"/>
        <v>87157</v>
      </c>
      <c r="AQ88" s="38">
        <f t="shared" si="6"/>
        <v>199996</v>
      </c>
      <c r="AR88" s="103">
        <f t="shared" si="7"/>
        <v>0</v>
      </c>
    </row>
    <row r="89" spans="1:44" ht="14" x14ac:dyDescent="0.2">
      <c r="A89" s="101" t="s">
        <v>197</v>
      </c>
      <c r="B89" s="47">
        <v>1374</v>
      </c>
      <c r="C89" s="101" t="s">
        <v>28</v>
      </c>
      <c r="D89" s="101" t="s">
        <v>32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2">
        <f t="shared" si="4"/>
        <v>0</v>
      </c>
      <c r="AP89" s="74">
        <f t="shared" si="5"/>
        <v>0</v>
      </c>
      <c r="AQ89" s="75">
        <f t="shared" si="6"/>
        <v>0</v>
      </c>
      <c r="AR89" s="102">
        <f t="shared" si="7"/>
        <v>0</v>
      </c>
    </row>
    <row r="90" spans="1:44" ht="14" x14ac:dyDescent="0.2">
      <c r="A90" s="101" t="s">
        <v>199</v>
      </c>
      <c r="B90" s="47">
        <v>1663</v>
      </c>
      <c r="C90" s="101" t="s">
        <v>36</v>
      </c>
      <c r="D90" s="101" t="s">
        <v>62</v>
      </c>
      <c r="E90" s="7"/>
      <c r="F90" s="7"/>
      <c r="G90" s="7"/>
      <c r="H90" s="10"/>
      <c r="I90" s="10"/>
      <c r="J90" s="10"/>
      <c r="K90" s="7"/>
      <c r="L90" s="7"/>
      <c r="M90" s="7"/>
      <c r="N90" s="7"/>
      <c r="O90" s="7"/>
      <c r="P90" s="7"/>
      <c r="Q90" s="7">
        <v>18016</v>
      </c>
      <c r="R90" s="7">
        <v>17379</v>
      </c>
      <c r="S90" s="7">
        <v>19003</v>
      </c>
      <c r="T90" s="10">
        <v>39978</v>
      </c>
      <c r="U90" s="10">
        <v>39960</v>
      </c>
      <c r="V90" s="10">
        <v>40000</v>
      </c>
      <c r="W90" s="7"/>
      <c r="X90" s="7">
        <v>23072</v>
      </c>
      <c r="Y90" s="7">
        <v>76863</v>
      </c>
      <c r="Z90" s="7">
        <v>79416</v>
      </c>
      <c r="AA90" s="7">
        <v>51418</v>
      </c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2">
        <f t="shared" si="4"/>
        <v>405105</v>
      </c>
      <c r="AP90" s="37">
        <f t="shared" si="5"/>
        <v>0</v>
      </c>
      <c r="AQ90" s="38">
        <f t="shared" si="6"/>
        <v>405105</v>
      </c>
      <c r="AR90" s="103">
        <f t="shared" si="7"/>
        <v>0</v>
      </c>
    </row>
    <row r="91" spans="1:44" ht="14" x14ac:dyDescent="0.2">
      <c r="A91" s="101" t="s">
        <v>66</v>
      </c>
      <c r="B91" s="47">
        <v>1569</v>
      </c>
      <c r="C91" s="101" t="s">
        <v>30</v>
      </c>
      <c r="D91" s="101" t="s">
        <v>37</v>
      </c>
      <c r="E91" s="7"/>
      <c r="F91" s="7"/>
      <c r="G91" s="7"/>
      <c r="H91" s="10"/>
      <c r="I91" s="10"/>
      <c r="J91" s="10"/>
      <c r="K91" s="7"/>
      <c r="L91" s="7">
        <v>21396</v>
      </c>
      <c r="M91" s="7">
        <v>17899</v>
      </c>
      <c r="N91" s="7">
        <v>13695</v>
      </c>
      <c r="O91" s="7">
        <v>7408</v>
      </c>
      <c r="P91" s="7">
        <v>10687</v>
      </c>
      <c r="Q91" s="7"/>
      <c r="R91" s="7"/>
      <c r="S91" s="7"/>
      <c r="T91" s="10"/>
      <c r="U91" s="10"/>
      <c r="V91" s="10"/>
      <c r="W91" s="7"/>
      <c r="X91" s="7"/>
      <c r="Y91" s="7"/>
      <c r="Z91" s="7"/>
      <c r="AA91" s="7">
        <v>20333</v>
      </c>
      <c r="AB91" s="7">
        <v>26334</v>
      </c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2">
        <f t="shared" si="4"/>
        <v>117752</v>
      </c>
      <c r="AP91" s="74">
        <f t="shared" si="5"/>
        <v>71085</v>
      </c>
      <c r="AQ91" s="75">
        <f t="shared" si="6"/>
        <v>46667</v>
      </c>
      <c r="AR91" s="102">
        <f t="shared" si="7"/>
        <v>0</v>
      </c>
    </row>
    <row r="92" spans="1:44" ht="14" x14ac:dyDescent="0.2">
      <c r="A92" s="101" t="s">
        <v>125</v>
      </c>
      <c r="B92" s="47">
        <v>1227</v>
      </c>
      <c r="C92" s="101" t="s">
        <v>28</v>
      </c>
      <c r="D92" s="101" t="s">
        <v>13</v>
      </c>
      <c r="E92" s="7"/>
      <c r="F92" s="7"/>
      <c r="G92" s="7"/>
      <c r="H92" s="10"/>
      <c r="I92" s="10"/>
      <c r="J92" s="10"/>
      <c r="K92" s="7"/>
      <c r="L92" s="7"/>
      <c r="M92" s="7"/>
      <c r="N92" s="7"/>
      <c r="O92" s="7"/>
      <c r="P92" s="7"/>
      <c r="Q92" s="7"/>
      <c r="R92" s="7"/>
      <c r="S92" s="7"/>
      <c r="T92" s="10"/>
      <c r="U92" s="10"/>
      <c r="V92" s="10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2">
        <f t="shared" si="4"/>
        <v>0</v>
      </c>
      <c r="AP92" s="37">
        <f t="shared" si="5"/>
        <v>0</v>
      </c>
      <c r="AQ92" s="38">
        <f t="shared" si="6"/>
        <v>0</v>
      </c>
      <c r="AR92" s="103">
        <f t="shared" si="7"/>
        <v>0</v>
      </c>
    </row>
    <row r="93" spans="1:44" ht="14" x14ac:dyDescent="0.2">
      <c r="A93" s="101" t="s">
        <v>69</v>
      </c>
      <c r="B93" s="47">
        <v>1394</v>
      </c>
      <c r="C93" s="101" t="s">
        <v>28</v>
      </c>
      <c r="D93" s="101" t="s">
        <v>14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2">
        <f t="shared" si="4"/>
        <v>0</v>
      </c>
      <c r="AP93" s="74">
        <f t="shared" si="5"/>
        <v>0</v>
      </c>
      <c r="AQ93" s="75">
        <f t="shared" si="6"/>
        <v>0</v>
      </c>
      <c r="AR93" s="102">
        <f t="shared" si="7"/>
        <v>0</v>
      </c>
    </row>
    <row r="94" spans="1:44" ht="14" x14ac:dyDescent="0.2">
      <c r="A94" s="101" t="s">
        <v>73</v>
      </c>
      <c r="B94" s="47">
        <v>2016</v>
      </c>
      <c r="C94" s="101" t="s">
        <v>36</v>
      </c>
      <c r="D94" s="101" t="s">
        <v>37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>
        <v>100734</v>
      </c>
      <c r="T94" s="7">
        <v>3420</v>
      </c>
      <c r="U94" s="7">
        <v>24206</v>
      </c>
      <c r="V94" s="7">
        <v>104849</v>
      </c>
      <c r="W94" s="7">
        <v>115672</v>
      </c>
      <c r="X94" s="7">
        <v>63515</v>
      </c>
      <c r="Y94" s="7">
        <v>60280</v>
      </c>
      <c r="Z94" s="7">
        <v>2947</v>
      </c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2">
        <f t="shared" si="4"/>
        <v>475623</v>
      </c>
      <c r="AP94" s="37">
        <f t="shared" si="5"/>
        <v>0</v>
      </c>
      <c r="AQ94" s="38">
        <f t="shared" si="6"/>
        <v>475623</v>
      </c>
      <c r="AR94" s="103">
        <f t="shared" si="7"/>
        <v>0</v>
      </c>
    </row>
    <row r="95" spans="1:44" ht="14" x14ac:dyDescent="0.2">
      <c r="A95" s="101" t="s">
        <v>208</v>
      </c>
      <c r="B95" s="47">
        <v>1174</v>
      </c>
      <c r="C95" s="101" t="s">
        <v>28</v>
      </c>
      <c r="D95" s="101" t="s">
        <v>461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2">
        <f t="shared" si="4"/>
        <v>0</v>
      </c>
      <c r="AP95" s="74">
        <f t="shared" si="5"/>
        <v>0</v>
      </c>
      <c r="AQ95" s="75">
        <f t="shared" si="6"/>
        <v>0</v>
      </c>
      <c r="AR95" s="102">
        <f t="shared" si="7"/>
        <v>0</v>
      </c>
    </row>
    <row r="96" spans="1:44" ht="14" x14ac:dyDescent="0.2">
      <c r="A96" s="101" t="s">
        <v>211</v>
      </c>
      <c r="B96" s="47">
        <v>1473</v>
      </c>
      <c r="C96" s="101" t="s">
        <v>28</v>
      </c>
      <c r="D96" s="101" t="s">
        <v>62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2">
        <f t="shared" si="4"/>
        <v>0</v>
      </c>
      <c r="AP96" s="37">
        <f t="shared" si="5"/>
        <v>0</v>
      </c>
      <c r="AQ96" s="38">
        <f t="shared" si="6"/>
        <v>0</v>
      </c>
      <c r="AR96" s="103">
        <f t="shared" si="7"/>
        <v>0</v>
      </c>
    </row>
    <row r="97" spans="1:44" ht="14" x14ac:dyDescent="0.2">
      <c r="A97" s="101" t="s">
        <v>498</v>
      </c>
      <c r="B97" s="47">
        <v>2528</v>
      </c>
      <c r="C97" s="101" t="s">
        <v>497</v>
      </c>
      <c r="D97" s="101" t="s">
        <v>462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>
        <v>28651</v>
      </c>
      <c r="AA97" s="7">
        <f>3535+21349</f>
        <v>24884</v>
      </c>
      <c r="AB97" s="7">
        <f>20724+28465</f>
        <v>49189</v>
      </c>
      <c r="AC97" s="7">
        <f>11276+24374</f>
        <v>35650</v>
      </c>
      <c r="AD97" s="7">
        <v>46468</v>
      </c>
      <c r="AE97" s="7">
        <v>14492</v>
      </c>
      <c r="AF97" s="7">
        <v>12804</v>
      </c>
      <c r="AG97" s="7">
        <v>52291</v>
      </c>
      <c r="AH97" s="7">
        <v>73508</v>
      </c>
      <c r="AI97" s="7">
        <f>15244+42460</f>
        <v>57704</v>
      </c>
      <c r="AJ97" s="7">
        <v>55489</v>
      </c>
      <c r="AK97" s="7"/>
      <c r="AL97" s="7"/>
      <c r="AM97" s="7"/>
      <c r="AN97" s="7"/>
      <c r="AO97" s="72">
        <f t="shared" si="4"/>
        <v>451130</v>
      </c>
      <c r="AP97" s="74">
        <f t="shared" si="5"/>
        <v>0</v>
      </c>
      <c r="AQ97" s="75">
        <f t="shared" si="6"/>
        <v>102724</v>
      </c>
      <c r="AR97" s="102">
        <f t="shared" si="7"/>
        <v>348406</v>
      </c>
    </row>
    <row r="98" spans="1:44" ht="14" x14ac:dyDescent="0.2">
      <c r="A98" s="101" t="s">
        <v>201</v>
      </c>
      <c r="B98" s="47">
        <v>1393</v>
      </c>
      <c r="C98" s="101" t="s">
        <v>80</v>
      </c>
      <c r="D98" s="101" t="s">
        <v>72</v>
      </c>
      <c r="E98" s="7"/>
      <c r="F98" s="7">
        <v>24382</v>
      </c>
      <c r="G98" s="7">
        <v>15618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2">
        <f t="shared" si="4"/>
        <v>40000</v>
      </c>
      <c r="AP98" s="37">
        <f t="shared" si="5"/>
        <v>40000</v>
      </c>
      <c r="AQ98" s="38">
        <f t="shared" si="6"/>
        <v>0</v>
      </c>
      <c r="AR98" s="103">
        <f t="shared" si="7"/>
        <v>0</v>
      </c>
    </row>
    <row r="99" spans="1:44" ht="14" x14ac:dyDescent="0.2">
      <c r="A99" s="101" t="s">
        <v>216</v>
      </c>
      <c r="B99" s="47">
        <v>1220</v>
      </c>
      <c r="C99" s="101" t="s">
        <v>28</v>
      </c>
      <c r="D99" s="101" t="s">
        <v>95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2">
        <f t="shared" si="4"/>
        <v>0</v>
      </c>
      <c r="AP99" s="74">
        <f t="shared" si="5"/>
        <v>0</v>
      </c>
      <c r="AQ99" s="75">
        <f t="shared" si="6"/>
        <v>0</v>
      </c>
      <c r="AR99" s="102">
        <f t="shared" si="7"/>
        <v>0</v>
      </c>
    </row>
    <row r="100" spans="1:44" ht="14" x14ac:dyDescent="0.2">
      <c r="A100" s="101" t="s">
        <v>43</v>
      </c>
      <c r="B100" s="47">
        <v>1367</v>
      </c>
      <c r="C100" s="101" t="s">
        <v>9</v>
      </c>
      <c r="D100" s="101" t="s">
        <v>20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2">
        <f t="shared" si="4"/>
        <v>0</v>
      </c>
      <c r="AP100" s="37">
        <f t="shared" si="5"/>
        <v>0</v>
      </c>
      <c r="AQ100" s="38">
        <f t="shared" si="6"/>
        <v>0</v>
      </c>
      <c r="AR100" s="103">
        <f t="shared" si="7"/>
        <v>0</v>
      </c>
    </row>
    <row r="101" spans="1:44" ht="14" x14ac:dyDescent="0.2">
      <c r="A101" s="101" t="s">
        <v>219</v>
      </c>
      <c r="B101" s="47">
        <v>1157</v>
      </c>
      <c r="C101" s="101" t="s">
        <v>9</v>
      </c>
      <c r="D101" s="101" t="s">
        <v>37</v>
      </c>
      <c r="E101" s="7"/>
      <c r="F101" s="7">
        <v>90077</v>
      </c>
      <c r="G101" s="7">
        <v>71530</v>
      </c>
      <c r="H101" s="7"/>
      <c r="I101" s="7">
        <v>61917</v>
      </c>
      <c r="J101" s="7">
        <v>68981</v>
      </c>
      <c r="K101" s="7">
        <v>42324</v>
      </c>
      <c r="L101" s="7">
        <v>38473</v>
      </c>
      <c r="M101" s="7">
        <v>54281</v>
      </c>
      <c r="N101" s="7">
        <v>68270</v>
      </c>
      <c r="O101" s="7">
        <v>82228</v>
      </c>
      <c r="P101" s="7">
        <v>45962</v>
      </c>
      <c r="Q101" s="7"/>
      <c r="R101" s="7">
        <v>15350</v>
      </c>
      <c r="S101" s="7">
        <v>23410</v>
      </c>
      <c r="T101" s="7"/>
      <c r="U101" s="7">
        <v>19997</v>
      </c>
      <c r="V101" s="7">
        <v>114496</v>
      </c>
      <c r="W101" s="7">
        <v>77812</v>
      </c>
      <c r="X101" s="7">
        <f>38462+25886</f>
        <v>64348</v>
      </c>
      <c r="Y101" s="7">
        <v>83422</v>
      </c>
      <c r="Z101" s="7">
        <v>21464</v>
      </c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2">
        <f t="shared" si="4"/>
        <v>1044342</v>
      </c>
      <c r="AP101" s="74">
        <f t="shared" si="5"/>
        <v>624043</v>
      </c>
      <c r="AQ101" s="75">
        <f t="shared" si="6"/>
        <v>420299</v>
      </c>
      <c r="AR101" s="102">
        <f t="shared" si="7"/>
        <v>0</v>
      </c>
    </row>
    <row r="102" spans="1:44" ht="14" x14ac:dyDescent="0.2">
      <c r="A102" s="104" t="s">
        <v>127</v>
      </c>
      <c r="B102" s="48">
        <v>1562</v>
      </c>
      <c r="C102" s="101" t="s">
        <v>30</v>
      </c>
      <c r="D102" s="101" t="s">
        <v>480</v>
      </c>
      <c r="E102" s="7"/>
      <c r="F102" s="7"/>
      <c r="G102" s="7"/>
      <c r="H102" s="10">
        <v>7700</v>
      </c>
      <c r="I102" s="10">
        <v>13300</v>
      </c>
      <c r="J102" s="10"/>
      <c r="K102" s="7">
        <v>28896</v>
      </c>
      <c r="L102" s="7">
        <v>3437</v>
      </c>
      <c r="M102" s="7"/>
      <c r="N102" s="7"/>
      <c r="O102" s="7"/>
      <c r="P102" s="7"/>
      <c r="Q102" s="7"/>
      <c r="R102" s="7"/>
      <c r="S102" s="7"/>
      <c r="T102" s="10"/>
      <c r="U102" s="10"/>
      <c r="V102" s="10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2">
        <f t="shared" si="4"/>
        <v>53333</v>
      </c>
      <c r="AP102" s="37">
        <f t="shared" si="5"/>
        <v>53333</v>
      </c>
      <c r="AQ102" s="38">
        <f t="shared" si="6"/>
        <v>0</v>
      </c>
      <c r="AR102" s="103">
        <f t="shared" si="7"/>
        <v>0</v>
      </c>
    </row>
    <row r="103" spans="1:44" ht="14" x14ac:dyDescent="0.2">
      <c r="A103" s="101" t="s">
        <v>226</v>
      </c>
      <c r="B103" s="47">
        <v>1403</v>
      </c>
      <c r="C103" s="101" t="s">
        <v>28</v>
      </c>
      <c r="D103" s="101" t="s">
        <v>22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2">
        <f t="shared" si="4"/>
        <v>0</v>
      </c>
      <c r="AP103" s="74">
        <f t="shared" si="5"/>
        <v>0</v>
      </c>
      <c r="AQ103" s="75">
        <f t="shared" si="6"/>
        <v>0</v>
      </c>
      <c r="AR103" s="102">
        <f t="shared" si="7"/>
        <v>0</v>
      </c>
    </row>
    <row r="104" spans="1:44" ht="14" x14ac:dyDescent="0.2">
      <c r="A104" s="101" t="s">
        <v>75</v>
      </c>
      <c r="B104" s="47">
        <v>1087</v>
      </c>
      <c r="C104" s="101" t="s">
        <v>28</v>
      </c>
      <c r="D104" s="101" t="s">
        <v>72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2">
        <f t="shared" si="4"/>
        <v>0</v>
      </c>
      <c r="AP104" s="37">
        <f t="shared" si="5"/>
        <v>0</v>
      </c>
      <c r="AQ104" s="38">
        <f t="shared" si="6"/>
        <v>0</v>
      </c>
      <c r="AR104" s="103">
        <f t="shared" si="7"/>
        <v>0</v>
      </c>
    </row>
    <row r="105" spans="1:44" ht="14" x14ac:dyDescent="0.2">
      <c r="A105" s="101" t="s">
        <v>229</v>
      </c>
      <c r="B105" s="47">
        <v>1464</v>
      </c>
      <c r="C105" s="101" t="s">
        <v>9</v>
      </c>
      <c r="D105" s="101" t="s">
        <v>24</v>
      </c>
      <c r="E105" s="7">
        <v>3398</v>
      </c>
      <c r="F105" s="7">
        <v>5063</v>
      </c>
      <c r="G105" s="7">
        <v>5428</v>
      </c>
      <c r="H105" s="7">
        <v>2344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2">
        <f t="shared" si="4"/>
        <v>16233</v>
      </c>
      <c r="AP105" s="74">
        <f t="shared" si="5"/>
        <v>16233</v>
      </c>
      <c r="AQ105" s="75">
        <f t="shared" si="6"/>
        <v>0</v>
      </c>
      <c r="AR105" s="102">
        <f t="shared" si="7"/>
        <v>0</v>
      </c>
    </row>
    <row r="106" spans="1:44" ht="14" x14ac:dyDescent="0.2">
      <c r="A106" s="101" t="s">
        <v>204</v>
      </c>
      <c r="B106" s="47">
        <v>1209</v>
      </c>
      <c r="C106" s="101" t="s">
        <v>28</v>
      </c>
      <c r="D106" s="101" t="s">
        <v>72</v>
      </c>
      <c r="E106" s="7">
        <v>1767</v>
      </c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2">
        <f t="shared" si="4"/>
        <v>1767</v>
      </c>
      <c r="AP106" s="37">
        <f t="shared" si="5"/>
        <v>1767</v>
      </c>
      <c r="AQ106" s="38">
        <f t="shared" si="6"/>
        <v>0</v>
      </c>
      <c r="AR106" s="103">
        <f t="shared" si="7"/>
        <v>0</v>
      </c>
    </row>
    <row r="107" spans="1:44" ht="14" x14ac:dyDescent="0.2">
      <c r="A107" s="101" t="s">
        <v>516</v>
      </c>
      <c r="B107" s="47">
        <v>2550</v>
      </c>
      <c r="C107" s="101" t="s">
        <v>497</v>
      </c>
      <c r="D107" s="101" t="s">
        <v>32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>
        <v>20000</v>
      </c>
      <c r="AB107" s="7">
        <v>13334</v>
      </c>
      <c r="AC107" s="7">
        <v>26666</v>
      </c>
      <c r="AD107" s="7">
        <v>20000</v>
      </c>
      <c r="AE107" s="7">
        <v>20000</v>
      </c>
      <c r="AF107" s="7">
        <v>20000</v>
      </c>
      <c r="AG107" s="7">
        <v>7321</v>
      </c>
      <c r="AH107" s="7">
        <v>12679</v>
      </c>
      <c r="AI107" s="7"/>
      <c r="AJ107" s="7"/>
      <c r="AK107" s="7"/>
      <c r="AL107" s="7"/>
      <c r="AM107" s="7"/>
      <c r="AN107" s="7"/>
      <c r="AO107" s="72">
        <f t="shared" si="4"/>
        <v>140000</v>
      </c>
      <c r="AP107" s="74">
        <f t="shared" si="5"/>
        <v>0</v>
      </c>
      <c r="AQ107" s="75">
        <f t="shared" si="6"/>
        <v>33334</v>
      </c>
      <c r="AR107" s="102">
        <f t="shared" si="7"/>
        <v>106666</v>
      </c>
    </row>
    <row r="108" spans="1:44" ht="14" x14ac:dyDescent="0.2">
      <c r="A108" s="101" t="s">
        <v>543</v>
      </c>
      <c r="B108" s="47">
        <v>2558</v>
      </c>
      <c r="C108" s="101" t="s">
        <v>542</v>
      </c>
      <c r="D108" s="101" t="s">
        <v>480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>
        <v>21771</v>
      </c>
      <c r="AD108" s="7">
        <v>18229</v>
      </c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2">
        <f t="shared" si="4"/>
        <v>40000</v>
      </c>
      <c r="AP108" s="37">
        <f t="shared" si="5"/>
        <v>0</v>
      </c>
      <c r="AQ108" s="38">
        <f t="shared" si="6"/>
        <v>0</v>
      </c>
      <c r="AR108" s="103">
        <f t="shared" si="7"/>
        <v>40000</v>
      </c>
    </row>
    <row r="109" spans="1:44" ht="14" x14ac:dyDescent="0.2">
      <c r="A109" s="101" t="s">
        <v>232</v>
      </c>
      <c r="B109" s="47">
        <v>1560</v>
      </c>
      <c r="C109" s="101" t="s">
        <v>36</v>
      </c>
      <c r="D109" s="101" t="s">
        <v>37</v>
      </c>
      <c r="E109" s="7"/>
      <c r="F109" s="10"/>
      <c r="G109" s="7"/>
      <c r="H109" s="10"/>
      <c r="I109" s="10"/>
      <c r="J109" s="10"/>
      <c r="K109" s="7"/>
      <c r="L109" s="7"/>
      <c r="M109" s="7"/>
      <c r="N109" s="7"/>
      <c r="O109" s="7"/>
      <c r="P109" s="7"/>
      <c r="Q109" s="7"/>
      <c r="R109" s="10">
        <v>18151</v>
      </c>
      <c r="S109" s="7">
        <v>171445</v>
      </c>
      <c r="T109" s="10">
        <v>195996</v>
      </c>
      <c r="U109" s="10">
        <v>186348</v>
      </c>
      <c r="V109" s="10">
        <v>133638</v>
      </c>
      <c r="W109" s="7"/>
      <c r="X109" s="7">
        <v>38587</v>
      </c>
      <c r="Y109" s="7">
        <v>235025</v>
      </c>
      <c r="Z109" s="7">
        <v>169247</v>
      </c>
      <c r="AA109" s="7">
        <v>165874</v>
      </c>
      <c r="AB109" s="7">
        <v>148638</v>
      </c>
      <c r="AC109" s="7">
        <v>354443</v>
      </c>
      <c r="AD109" s="7">
        <v>265368</v>
      </c>
      <c r="AE109" s="7">
        <v>128889</v>
      </c>
      <c r="AF109" s="7"/>
      <c r="AG109" s="7"/>
      <c r="AH109" s="7"/>
      <c r="AI109" s="7"/>
      <c r="AJ109" s="7"/>
      <c r="AK109" s="7"/>
      <c r="AL109" s="7"/>
      <c r="AM109" s="7"/>
      <c r="AN109" s="7"/>
      <c r="AO109" s="72">
        <f t="shared" si="4"/>
        <v>2211649</v>
      </c>
      <c r="AP109" s="74">
        <f t="shared" si="5"/>
        <v>0</v>
      </c>
      <c r="AQ109" s="75">
        <f t="shared" si="6"/>
        <v>1462949</v>
      </c>
      <c r="AR109" s="102">
        <f t="shared" si="7"/>
        <v>748700</v>
      </c>
    </row>
    <row r="110" spans="1:44" ht="14" x14ac:dyDescent="0.2">
      <c r="A110" s="101" t="s">
        <v>234</v>
      </c>
      <c r="B110" s="47">
        <v>1431</v>
      </c>
      <c r="C110" s="101" t="s">
        <v>30</v>
      </c>
      <c r="D110" s="101" t="s">
        <v>14</v>
      </c>
      <c r="E110" s="7"/>
      <c r="F110" s="10"/>
      <c r="G110" s="7"/>
      <c r="H110" s="10"/>
      <c r="I110" s="10">
        <v>416</v>
      </c>
      <c r="J110" s="10">
        <v>12084</v>
      </c>
      <c r="K110" s="7"/>
      <c r="L110" s="7"/>
      <c r="M110" s="7">
        <v>25000</v>
      </c>
      <c r="N110" s="7"/>
      <c r="O110" s="7">
        <v>28125</v>
      </c>
      <c r="P110" s="7"/>
      <c r="Q110" s="7"/>
      <c r="R110" s="10"/>
      <c r="S110" s="7"/>
      <c r="T110" s="10">
        <v>57690</v>
      </c>
      <c r="U110" s="10"/>
      <c r="V110" s="10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2">
        <f t="shared" si="4"/>
        <v>123315</v>
      </c>
      <c r="AP110" s="37">
        <f t="shared" si="5"/>
        <v>65625</v>
      </c>
      <c r="AQ110" s="38">
        <f t="shared" si="6"/>
        <v>57690</v>
      </c>
      <c r="AR110" s="103">
        <f t="shared" si="7"/>
        <v>0</v>
      </c>
    </row>
    <row r="111" spans="1:44" ht="14" x14ac:dyDescent="0.2">
      <c r="A111" s="101" t="s">
        <v>236</v>
      </c>
      <c r="B111" s="47">
        <v>1333</v>
      </c>
      <c r="C111" s="101" t="s">
        <v>9</v>
      </c>
      <c r="D111" s="101" t="s">
        <v>14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>
        <v>1145</v>
      </c>
      <c r="R111" s="7">
        <v>18284</v>
      </c>
      <c r="S111" s="7">
        <v>16712</v>
      </c>
      <c r="T111" s="7"/>
      <c r="U111" s="7"/>
      <c r="V111" s="7">
        <v>1254</v>
      </c>
      <c r="W111" s="7">
        <v>13415</v>
      </c>
      <c r="X111" s="7">
        <v>4763</v>
      </c>
      <c r="Y111" s="7">
        <v>17259</v>
      </c>
      <c r="Z111" s="7"/>
      <c r="AA111" s="7"/>
      <c r="AB111" s="7"/>
      <c r="AC111" s="7"/>
      <c r="AD111" s="7">
        <v>20000</v>
      </c>
      <c r="AE111" s="7">
        <v>3188</v>
      </c>
      <c r="AF111" s="7"/>
      <c r="AG111" s="7"/>
      <c r="AH111" s="7"/>
      <c r="AI111" s="7"/>
      <c r="AJ111" s="7"/>
      <c r="AK111" s="7"/>
      <c r="AL111" s="7"/>
      <c r="AM111" s="7"/>
      <c r="AN111" s="7"/>
      <c r="AO111" s="72">
        <f t="shared" si="4"/>
        <v>96020</v>
      </c>
      <c r="AP111" s="74">
        <f t="shared" si="5"/>
        <v>0</v>
      </c>
      <c r="AQ111" s="75">
        <f t="shared" si="6"/>
        <v>72832</v>
      </c>
      <c r="AR111" s="102">
        <f t="shared" si="7"/>
        <v>23188</v>
      </c>
    </row>
    <row r="112" spans="1:44" ht="14" x14ac:dyDescent="0.2">
      <c r="A112" s="101" t="s">
        <v>45</v>
      </c>
      <c r="B112" s="47">
        <v>1281</v>
      </c>
      <c r="C112" s="101" t="s">
        <v>28</v>
      </c>
      <c r="D112" s="101" t="s">
        <v>20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2">
        <f t="shared" si="4"/>
        <v>0</v>
      </c>
      <c r="AP112" s="37">
        <f t="shared" si="5"/>
        <v>0</v>
      </c>
      <c r="AQ112" s="38">
        <f t="shared" si="6"/>
        <v>0</v>
      </c>
      <c r="AR112" s="103">
        <f t="shared" si="7"/>
        <v>0</v>
      </c>
    </row>
    <row r="113" spans="1:44" ht="14" x14ac:dyDescent="0.2">
      <c r="A113" s="101" t="s">
        <v>238</v>
      </c>
      <c r="B113" s="47">
        <v>1656</v>
      </c>
      <c r="C113" s="101" t="s">
        <v>11</v>
      </c>
      <c r="D113" s="101" t="s">
        <v>14</v>
      </c>
      <c r="E113" s="7"/>
      <c r="F113" s="7"/>
      <c r="G113" s="7"/>
      <c r="H113" s="7"/>
      <c r="I113" s="7"/>
      <c r="J113" s="7"/>
      <c r="K113" s="7"/>
      <c r="L113" s="7"/>
      <c r="M113" s="7"/>
      <c r="N113" s="7">
        <v>390</v>
      </c>
      <c r="O113" s="7">
        <v>26342</v>
      </c>
      <c r="P113" s="7">
        <v>26252</v>
      </c>
      <c r="Q113" s="7">
        <v>19303</v>
      </c>
      <c r="R113" s="7"/>
      <c r="S113" s="7">
        <v>13724</v>
      </c>
      <c r="T113" s="7">
        <v>12948</v>
      </c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2">
        <f t="shared" si="4"/>
        <v>98959</v>
      </c>
      <c r="AP113" s="74">
        <f t="shared" si="5"/>
        <v>52984</v>
      </c>
      <c r="AQ113" s="75">
        <f t="shared" si="6"/>
        <v>45975</v>
      </c>
      <c r="AR113" s="102">
        <f t="shared" si="7"/>
        <v>0</v>
      </c>
    </row>
    <row r="114" spans="1:44" ht="14" x14ac:dyDescent="0.2">
      <c r="A114" s="101" t="s">
        <v>240</v>
      </c>
      <c r="B114" s="47">
        <v>1011</v>
      </c>
      <c r="C114" s="101" t="s">
        <v>28</v>
      </c>
      <c r="D114" s="101" t="s">
        <v>479</v>
      </c>
      <c r="E114" s="7"/>
      <c r="F114" s="10"/>
      <c r="G114" s="10"/>
      <c r="H114" s="10"/>
      <c r="I114" s="10"/>
      <c r="J114" s="10"/>
      <c r="K114" s="7"/>
      <c r="L114" s="7"/>
      <c r="M114" s="7"/>
      <c r="N114" s="7"/>
      <c r="O114" s="7"/>
      <c r="P114" s="7"/>
      <c r="Q114" s="7"/>
      <c r="R114" s="10"/>
      <c r="S114" s="10"/>
      <c r="T114" s="10"/>
      <c r="U114" s="10"/>
      <c r="V114" s="10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2">
        <f t="shared" si="4"/>
        <v>0</v>
      </c>
      <c r="AP114" s="37">
        <f t="shared" si="5"/>
        <v>0</v>
      </c>
      <c r="AQ114" s="38">
        <f t="shared" si="6"/>
        <v>0</v>
      </c>
      <c r="AR114" s="103">
        <f t="shared" si="7"/>
        <v>0</v>
      </c>
    </row>
    <row r="115" spans="1:44" ht="14" x14ac:dyDescent="0.2">
      <c r="A115" s="101" t="s">
        <v>242</v>
      </c>
      <c r="B115" s="47">
        <v>1054</v>
      </c>
      <c r="C115" s="101" t="s">
        <v>9</v>
      </c>
      <c r="D115" s="101" t="s">
        <v>481</v>
      </c>
      <c r="E115" s="7"/>
      <c r="F115" s="10"/>
      <c r="G115" s="10"/>
      <c r="H115" s="10">
        <v>33334</v>
      </c>
      <c r="I115" s="10"/>
      <c r="J115" s="10"/>
      <c r="K115" s="7"/>
      <c r="L115" s="7"/>
      <c r="M115" s="7">
        <v>18999</v>
      </c>
      <c r="N115" s="7">
        <v>47668</v>
      </c>
      <c r="O115" s="7">
        <v>71429</v>
      </c>
      <c r="P115" s="7"/>
      <c r="Q115" s="7"/>
      <c r="R115" s="10"/>
      <c r="S115" s="10">
        <v>65657</v>
      </c>
      <c r="T115" s="10"/>
      <c r="U115" s="10"/>
      <c r="V115" s="10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2">
        <f t="shared" si="4"/>
        <v>237087</v>
      </c>
      <c r="AP115" s="74">
        <f t="shared" si="5"/>
        <v>171430</v>
      </c>
      <c r="AQ115" s="75">
        <f t="shared" si="6"/>
        <v>65657</v>
      </c>
      <c r="AR115" s="102">
        <f t="shared" si="7"/>
        <v>0</v>
      </c>
    </row>
    <row r="116" spans="1:44" ht="14" x14ac:dyDescent="0.2">
      <c r="A116" s="101" t="s">
        <v>47</v>
      </c>
      <c r="B116" s="47">
        <v>1658</v>
      </c>
      <c r="C116" s="101" t="s">
        <v>11</v>
      </c>
      <c r="D116" s="101" t="s">
        <v>20</v>
      </c>
      <c r="E116" s="7"/>
      <c r="F116" s="7"/>
      <c r="G116" s="7"/>
      <c r="H116" s="7"/>
      <c r="I116" s="7"/>
      <c r="J116" s="7"/>
      <c r="K116" s="7"/>
      <c r="L116" s="7"/>
      <c r="M116" s="7"/>
      <c r="N116" s="7">
        <v>1079</v>
      </c>
      <c r="O116" s="7">
        <v>37255</v>
      </c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2">
        <f t="shared" si="4"/>
        <v>38334</v>
      </c>
      <c r="AP116" s="37">
        <f t="shared" si="5"/>
        <v>38334</v>
      </c>
      <c r="AQ116" s="38">
        <f t="shared" si="6"/>
        <v>0</v>
      </c>
      <c r="AR116" s="103">
        <f t="shared" si="7"/>
        <v>0</v>
      </c>
    </row>
    <row r="117" spans="1:44" ht="14" x14ac:dyDescent="0.2">
      <c r="A117" s="101" t="s">
        <v>245</v>
      </c>
      <c r="B117" s="47">
        <v>1055</v>
      </c>
      <c r="C117" s="101" t="s">
        <v>28</v>
      </c>
      <c r="D117" s="101" t="s">
        <v>463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2">
        <f t="shared" si="4"/>
        <v>0</v>
      </c>
      <c r="AP117" s="74">
        <f t="shared" si="5"/>
        <v>0</v>
      </c>
      <c r="AQ117" s="75">
        <f t="shared" si="6"/>
        <v>0</v>
      </c>
      <c r="AR117" s="102">
        <f t="shared" si="7"/>
        <v>0</v>
      </c>
    </row>
    <row r="118" spans="1:44" ht="14" x14ac:dyDescent="0.2">
      <c r="A118" s="101" t="s">
        <v>246</v>
      </c>
      <c r="B118" s="47">
        <v>1494</v>
      </c>
      <c r="C118" s="101" t="s">
        <v>80</v>
      </c>
      <c r="D118" s="101" t="s">
        <v>22</v>
      </c>
      <c r="E118" s="7"/>
      <c r="F118" s="7">
        <v>2798</v>
      </c>
      <c r="G118" s="7">
        <v>7532</v>
      </c>
      <c r="H118" s="7">
        <v>17740</v>
      </c>
      <c r="I118" s="7">
        <v>18978</v>
      </c>
      <c r="J118" s="7">
        <v>42280</v>
      </c>
      <c r="K118" s="7">
        <v>44176</v>
      </c>
      <c r="L118" s="7">
        <v>21311</v>
      </c>
      <c r="M118" s="7">
        <v>21448</v>
      </c>
      <c r="N118" s="7">
        <v>21195</v>
      </c>
      <c r="O118" s="7">
        <v>9293</v>
      </c>
      <c r="P118" s="7">
        <v>11533</v>
      </c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2">
        <f t="shared" si="4"/>
        <v>218284</v>
      </c>
      <c r="AP118" s="37">
        <f t="shared" si="5"/>
        <v>218284</v>
      </c>
      <c r="AQ118" s="38">
        <f t="shared" si="6"/>
        <v>0</v>
      </c>
      <c r="AR118" s="103">
        <f t="shared" si="7"/>
        <v>0</v>
      </c>
    </row>
    <row r="119" spans="1:44" ht="14" x14ac:dyDescent="0.2">
      <c r="A119" s="101" t="s">
        <v>247</v>
      </c>
      <c r="B119" s="47">
        <v>1379</v>
      </c>
      <c r="C119" s="101" t="s">
        <v>9</v>
      </c>
      <c r="D119" s="101" t="s">
        <v>32</v>
      </c>
      <c r="E119" s="7"/>
      <c r="F119" s="7">
        <v>11509</v>
      </c>
      <c r="G119" s="7">
        <v>12500</v>
      </c>
      <c r="H119" s="10"/>
      <c r="I119" s="10"/>
      <c r="J119" s="10"/>
      <c r="K119" s="7"/>
      <c r="L119" s="7"/>
      <c r="M119" s="7"/>
      <c r="N119" s="7"/>
      <c r="O119" s="7"/>
      <c r="P119" s="7"/>
      <c r="Q119" s="7"/>
      <c r="R119" s="7"/>
      <c r="S119" s="7"/>
      <c r="T119" s="10"/>
      <c r="U119" s="10"/>
      <c r="V119" s="10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2">
        <f t="shared" si="4"/>
        <v>24009</v>
      </c>
      <c r="AP119" s="74">
        <f t="shared" si="5"/>
        <v>24009</v>
      </c>
      <c r="AQ119" s="75">
        <f t="shared" si="6"/>
        <v>0</v>
      </c>
      <c r="AR119" s="102">
        <f t="shared" si="7"/>
        <v>0</v>
      </c>
    </row>
    <row r="120" spans="1:44" ht="14" x14ac:dyDescent="0.2">
      <c r="A120" s="101" t="s">
        <v>79</v>
      </c>
      <c r="B120" s="47">
        <v>1522</v>
      </c>
      <c r="C120" s="101" t="s">
        <v>80</v>
      </c>
      <c r="D120" s="101" t="s">
        <v>32</v>
      </c>
      <c r="E120" s="7">
        <v>5882</v>
      </c>
      <c r="F120" s="7">
        <v>12500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2">
        <f t="shared" si="4"/>
        <v>18382</v>
      </c>
      <c r="AP120" s="37">
        <f t="shared" si="5"/>
        <v>18382</v>
      </c>
      <c r="AQ120" s="38">
        <f t="shared" si="6"/>
        <v>0</v>
      </c>
      <c r="AR120" s="103">
        <f t="shared" si="7"/>
        <v>0</v>
      </c>
    </row>
    <row r="121" spans="1:44" ht="14" x14ac:dyDescent="0.2">
      <c r="A121" s="101" t="s">
        <v>248</v>
      </c>
      <c r="B121" s="47">
        <v>1413</v>
      </c>
      <c r="C121" s="101" t="s">
        <v>28</v>
      </c>
      <c r="D121" s="101" t="s">
        <v>62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2">
        <f t="shared" si="4"/>
        <v>0</v>
      </c>
      <c r="AP121" s="74">
        <f t="shared" si="5"/>
        <v>0</v>
      </c>
      <c r="AQ121" s="75">
        <f t="shared" si="6"/>
        <v>0</v>
      </c>
      <c r="AR121" s="102">
        <f t="shared" si="7"/>
        <v>0</v>
      </c>
    </row>
    <row r="122" spans="1:44" ht="14" x14ac:dyDescent="0.2">
      <c r="A122" s="101" t="s">
        <v>249</v>
      </c>
      <c r="B122" s="47">
        <v>1107</v>
      </c>
      <c r="C122" s="101" t="s">
        <v>28</v>
      </c>
      <c r="D122" s="101" t="s">
        <v>32</v>
      </c>
      <c r="E122" s="7"/>
      <c r="F122" s="10"/>
      <c r="G122" s="7"/>
      <c r="H122" s="10"/>
      <c r="I122" s="10"/>
      <c r="J122" s="10"/>
      <c r="K122" s="7"/>
      <c r="L122" s="7"/>
      <c r="M122" s="7"/>
      <c r="N122" s="7"/>
      <c r="O122" s="7"/>
      <c r="P122" s="7"/>
      <c r="Q122" s="7"/>
      <c r="R122" s="10"/>
      <c r="S122" s="7"/>
      <c r="T122" s="10"/>
      <c r="U122" s="10"/>
      <c r="V122" s="10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2">
        <f t="shared" si="4"/>
        <v>0</v>
      </c>
      <c r="AP122" s="37">
        <f t="shared" si="5"/>
        <v>0</v>
      </c>
      <c r="AQ122" s="38">
        <f t="shared" si="6"/>
        <v>0</v>
      </c>
      <c r="AR122" s="103">
        <f t="shared" si="7"/>
        <v>0</v>
      </c>
    </row>
    <row r="123" spans="1:44" ht="14" x14ac:dyDescent="0.2">
      <c r="A123" s="101" t="s">
        <v>50</v>
      </c>
      <c r="B123" s="47">
        <v>1296</v>
      </c>
      <c r="C123" s="101" t="s">
        <v>28</v>
      </c>
      <c r="D123" s="101" t="s">
        <v>20</v>
      </c>
      <c r="E123" s="7"/>
      <c r="F123" s="10"/>
      <c r="G123" s="7"/>
      <c r="H123" s="10"/>
      <c r="I123" s="10"/>
      <c r="J123" s="10"/>
      <c r="K123" s="7"/>
      <c r="L123" s="7"/>
      <c r="M123" s="7"/>
      <c r="N123" s="7"/>
      <c r="O123" s="7"/>
      <c r="P123" s="7"/>
      <c r="Q123" s="7"/>
      <c r="R123" s="10"/>
      <c r="S123" s="7"/>
      <c r="T123" s="10"/>
      <c r="U123" s="10"/>
      <c r="V123" s="10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2">
        <f t="shared" si="4"/>
        <v>0</v>
      </c>
      <c r="AP123" s="74">
        <f t="shared" si="5"/>
        <v>0</v>
      </c>
      <c r="AQ123" s="75">
        <f t="shared" si="6"/>
        <v>0</v>
      </c>
      <c r="AR123" s="102">
        <f t="shared" si="7"/>
        <v>0</v>
      </c>
    </row>
    <row r="124" spans="1:44" ht="14" x14ac:dyDescent="0.2">
      <c r="A124" s="101" t="s">
        <v>250</v>
      </c>
      <c r="B124" s="47">
        <v>1193</v>
      </c>
      <c r="C124" s="101" t="s">
        <v>28</v>
      </c>
      <c r="D124" s="101" t="s">
        <v>62</v>
      </c>
      <c r="E124" s="7"/>
      <c r="F124" s="10"/>
      <c r="G124" s="7"/>
      <c r="H124" s="7"/>
      <c r="I124" s="10"/>
      <c r="J124" s="10"/>
      <c r="K124" s="7"/>
      <c r="L124" s="7"/>
      <c r="M124" s="7"/>
      <c r="N124" s="7"/>
      <c r="O124" s="7"/>
      <c r="P124" s="7"/>
      <c r="Q124" s="7"/>
      <c r="R124" s="10"/>
      <c r="S124" s="7"/>
      <c r="T124" s="7"/>
      <c r="U124" s="10">
        <v>16629</v>
      </c>
      <c r="V124" s="10">
        <v>35788</v>
      </c>
      <c r="W124" s="7">
        <v>13541</v>
      </c>
      <c r="X124" s="7">
        <v>709</v>
      </c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2">
        <f t="shared" si="4"/>
        <v>66667</v>
      </c>
      <c r="AP124" s="37">
        <f t="shared" si="5"/>
        <v>0</v>
      </c>
      <c r="AQ124" s="38">
        <f t="shared" si="6"/>
        <v>66667</v>
      </c>
      <c r="AR124" s="103">
        <f t="shared" si="7"/>
        <v>0</v>
      </c>
    </row>
    <row r="125" spans="1:44" ht="14" x14ac:dyDescent="0.2">
      <c r="A125" s="101" t="s">
        <v>251</v>
      </c>
      <c r="B125" s="47">
        <v>1353</v>
      </c>
      <c r="C125" s="101" t="s">
        <v>28</v>
      </c>
      <c r="D125" s="101" t="s">
        <v>22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2">
        <f t="shared" si="4"/>
        <v>0</v>
      </c>
      <c r="AP125" s="74">
        <f t="shared" si="5"/>
        <v>0</v>
      </c>
      <c r="AQ125" s="75">
        <f t="shared" si="6"/>
        <v>0</v>
      </c>
      <c r="AR125" s="102">
        <f t="shared" si="7"/>
        <v>0</v>
      </c>
    </row>
    <row r="126" spans="1:44" ht="14" x14ac:dyDescent="0.2">
      <c r="A126" s="101" t="s">
        <v>252</v>
      </c>
      <c r="B126" s="47">
        <v>1066</v>
      </c>
      <c r="C126" s="101" t="s">
        <v>28</v>
      </c>
      <c r="D126" s="101" t="s">
        <v>20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2">
        <f t="shared" si="4"/>
        <v>0</v>
      </c>
      <c r="AP126" s="37">
        <f t="shared" si="5"/>
        <v>0</v>
      </c>
      <c r="AQ126" s="38">
        <f t="shared" si="6"/>
        <v>0</v>
      </c>
      <c r="AR126" s="103">
        <f t="shared" si="7"/>
        <v>0</v>
      </c>
    </row>
    <row r="127" spans="1:44" ht="14" x14ac:dyDescent="0.2">
      <c r="A127" s="101" t="s">
        <v>253</v>
      </c>
      <c r="B127" s="47">
        <v>1170</v>
      </c>
      <c r="C127" s="101" t="s">
        <v>28</v>
      </c>
      <c r="D127" s="101" t="s">
        <v>32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2">
        <f t="shared" si="4"/>
        <v>0</v>
      </c>
      <c r="AP127" s="74">
        <f t="shared" si="5"/>
        <v>0</v>
      </c>
      <c r="AQ127" s="75">
        <f t="shared" si="6"/>
        <v>0</v>
      </c>
      <c r="AR127" s="102">
        <f t="shared" si="7"/>
        <v>0</v>
      </c>
    </row>
    <row r="128" spans="1:44" ht="14" x14ac:dyDescent="0.2">
      <c r="A128" s="101" t="s">
        <v>81</v>
      </c>
      <c r="B128" s="47">
        <v>1396</v>
      </c>
      <c r="C128" s="101" t="s">
        <v>28</v>
      </c>
      <c r="D128" s="101" t="s">
        <v>15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2">
        <f t="shared" si="4"/>
        <v>0</v>
      </c>
      <c r="AP128" s="37">
        <f t="shared" si="5"/>
        <v>0</v>
      </c>
      <c r="AQ128" s="38">
        <f t="shared" si="6"/>
        <v>0</v>
      </c>
      <c r="AR128" s="103">
        <f t="shared" si="7"/>
        <v>0</v>
      </c>
    </row>
    <row r="129" spans="1:44" ht="14" x14ac:dyDescent="0.2">
      <c r="A129" s="101" t="s">
        <v>254</v>
      </c>
      <c r="B129" s="47">
        <v>1300</v>
      </c>
      <c r="C129" s="101" t="s">
        <v>9</v>
      </c>
      <c r="D129" s="101" t="s">
        <v>62</v>
      </c>
      <c r="E129" s="7"/>
      <c r="F129" s="7"/>
      <c r="G129" s="7"/>
      <c r="H129" s="7"/>
      <c r="I129" s="7">
        <v>11959</v>
      </c>
      <c r="J129" s="7">
        <v>13041</v>
      </c>
      <c r="K129" s="7">
        <v>12500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2">
        <f t="shared" si="4"/>
        <v>37500</v>
      </c>
      <c r="AP129" s="74">
        <f t="shared" si="5"/>
        <v>37500</v>
      </c>
      <c r="AQ129" s="75">
        <f t="shared" si="6"/>
        <v>0</v>
      </c>
      <c r="AR129" s="102">
        <f t="shared" si="7"/>
        <v>0</v>
      </c>
    </row>
    <row r="130" spans="1:44" ht="14" x14ac:dyDescent="0.2">
      <c r="A130" s="101" t="s">
        <v>255</v>
      </c>
      <c r="B130" s="47">
        <v>2003</v>
      </c>
      <c r="C130" s="101" t="s">
        <v>36</v>
      </c>
      <c r="D130" s="101" t="s">
        <v>15</v>
      </c>
      <c r="E130" s="10"/>
      <c r="F130" s="7"/>
      <c r="G130" s="10"/>
      <c r="H130" s="7"/>
      <c r="I130" s="7"/>
      <c r="J130" s="7"/>
      <c r="K130" s="7"/>
      <c r="L130" s="7"/>
      <c r="M130" s="7"/>
      <c r="N130" s="7"/>
      <c r="O130" s="7"/>
      <c r="P130" s="7"/>
      <c r="Q130" s="10"/>
      <c r="R130" s="7"/>
      <c r="S130" s="10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2">
        <f t="shared" si="4"/>
        <v>0</v>
      </c>
      <c r="AP130" s="37">
        <f t="shared" si="5"/>
        <v>0</v>
      </c>
      <c r="AQ130" s="38">
        <f t="shared" si="6"/>
        <v>0</v>
      </c>
      <c r="AR130" s="103">
        <f t="shared" si="7"/>
        <v>0</v>
      </c>
    </row>
    <row r="131" spans="1:44" ht="14" x14ac:dyDescent="0.2">
      <c r="A131" s="101" t="s">
        <v>803</v>
      </c>
      <c r="B131" s="47">
        <v>2590</v>
      </c>
      <c r="C131" s="101" t="s">
        <v>561</v>
      </c>
      <c r="D131" s="101" t="s">
        <v>95</v>
      </c>
      <c r="E131" s="10"/>
      <c r="F131" s="7"/>
      <c r="G131" s="10"/>
      <c r="H131" s="7"/>
      <c r="I131" s="7"/>
      <c r="J131" s="7"/>
      <c r="K131" s="7"/>
      <c r="L131" s="7"/>
      <c r="M131" s="7"/>
      <c r="N131" s="7"/>
      <c r="O131" s="7"/>
      <c r="P131" s="7"/>
      <c r="Q131" s="10"/>
      <c r="R131" s="7"/>
      <c r="S131" s="10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>
        <v>117130</v>
      </c>
      <c r="AI131" s="7">
        <v>6203</v>
      </c>
      <c r="AJ131" s="7">
        <v>13750</v>
      </c>
      <c r="AK131" s="7"/>
      <c r="AL131" s="7"/>
      <c r="AM131" s="7"/>
      <c r="AN131" s="7"/>
      <c r="AO131" s="72">
        <f t="shared" si="4"/>
        <v>137083</v>
      </c>
      <c r="AP131" s="74">
        <f t="shared" si="5"/>
        <v>0</v>
      </c>
      <c r="AQ131" s="75">
        <f t="shared" si="6"/>
        <v>0</v>
      </c>
      <c r="AR131" s="102">
        <f t="shared" si="7"/>
        <v>137083</v>
      </c>
    </row>
    <row r="132" spans="1:44" ht="14" x14ac:dyDescent="0.2">
      <c r="A132" s="101" t="s">
        <v>82</v>
      </c>
      <c r="B132" s="47">
        <v>1514</v>
      </c>
      <c r="C132" s="101" t="s">
        <v>80</v>
      </c>
      <c r="D132" s="101" t="s">
        <v>37</v>
      </c>
      <c r="E132" s="10"/>
      <c r="F132" s="7">
        <v>3416</v>
      </c>
      <c r="G132" s="10">
        <v>9084</v>
      </c>
      <c r="H132" s="7"/>
      <c r="I132" s="7">
        <v>5896</v>
      </c>
      <c r="J132" s="7">
        <v>23075</v>
      </c>
      <c r="K132" s="7">
        <v>5380</v>
      </c>
      <c r="L132" s="7"/>
      <c r="M132" s="7"/>
      <c r="N132" s="7"/>
      <c r="O132" s="7"/>
      <c r="P132" s="7"/>
      <c r="Q132" s="10"/>
      <c r="R132" s="7"/>
      <c r="S132" s="10"/>
      <c r="T132" s="7">
        <v>5382</v>
      </c>
      <c r="U132" s="7">
        <v>12133</v>
      </c>
      <c r="V132" s="7">
        <v>9558</v>
      </c>
      <c r="W132" s="7">
        <v>8877</v>
      </c>
      <c r="X132" s="7">
        <v>29206</v>
      </c>
      <c r="Y132" s="7"/>
      <c r="Z132" s="7">
        <v>14225</v>
      </c>
      <c r="AA132" s="7">
        <v>20000</v>
      </c>
      <c r="AB132" s="7">
        <v>20000</v>
      </c>
      <c r="AC132" s="7">
        <v>20000</v>
      </c>
      <c r="AD132" s="7">
        <v>20000</v>
      </c>
      <c r="AE132" s="7">
        <v>20000</v>
      </c>
      <c r="AF132" s="7">
        <v>20000</v>
      </c>
      <c r="AG132" s="7">
        <v>20000</v>
      </c>
      <c r="AH132" s="7">
        <v>20000</v>
      </c>
      <c r="AI132" s="7">
        <v>19998</v>
      </c>
      <c r="AJ132" s="7">
        <v>20000</v>
      </c>
      <c r="AK132" s="7"/>
      <c r="AL132" s="7"/>
      <c r="AM132" s="7"/>
      <c r="AN132" s="7"/>
      <c r="AO132" s="72">
        <f t="shared" si="4"/>
        <v>326230</v>
      </c>
      <c r="AP132" s="37">
        <f t="shared" si="5"/>
        <v>46851</v>
      </c>
      <c r="AQ132" s="38">
        <f t="shared" si="6"/>
        <v>119381</v>
      </c>
      <c r="AR132" s="103">
        <f t="shared" si="7"/>
        <v>159998</v>
      </c>
    </row>
    <row r="133" spans="1:44" ht="14" x14ac:dyDescent="0.2">
      <c r="A133" s="104" t="s">
        <v>256</v>
      </c>
      <c r="B133" s="48">
        <v>1661</v>
      </c>
      <c r="C133" s="101" t="s">
        <v>36</v>
      </c>
      <c r="D133" s="101" t="s">
        <v>62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>
        <v>480</v>
      </c>
      <c r="S133" s="7">
        <v>15677</v>
      </c>
      <c r="T133" s="7">
        <v>14507</v>
      </c>
      <c r="U133" s="7">
        <v>6885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2">
        <f t="shared" si="4"/>
        <v>37549</v>
      </c>
      <c r="AP133" s="74">
        <f t="shared" si="5"/>
        <v>0</v>
      </c>
      <c r="AQ133" s="75">
        <f t="shared" si="6"/>
        <v>37549</v>
      </c>
      <c r="AR133" s="102">
        <f t="shared" si="7"/>
        <v>0</v>
      </c>
    </row>
    <row r="134" spans="1:44" ht="14" x14ac:dyDescent="0.2">
      <c r="A134" s="104" t="s">
        <v>257</v>
      </c>
      <c r="B134" s="48">
        <v>1269</v>
      </c>
      <c r="C134" s="101" t="s">
        <v>28</v>
      </c>
      <c r="D134" s="101" t="s">
        <v>15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2">
        <f t="shared" si="4"/>
        <v>0</v>
      </c>
      <c r="AP134" s="37">
        <f t="shared" si="5"/>
        <v>0</v>
      </c>
      <c r="AQ134" s="38">
        <f t="shared" si="6"/>
        <v>0</v>
      </c>
      <c r="AR134" s="103">
        <f t="shared" si="7"/>
        <v>0</v>
      </c>
    </row>
    <row r="135" spans="1:44" ht="14" x14ac:dyDescent="0.2">
      <c r="A135" s="101" t="s">
        <v>258</v>
      </c>
      <c r="B135" s="47">
        <v>1279</v>
      </c>
      <c r="C135" s="101" t="s">
        <v>9</v>
      </c>
      <c r="D135" s="101" t="s">
        <v>14</v>
      </c>
      <c r="E135" s="7">
        <v>59924</v>
      </c>
      <c r="F135" s="7">
        <v>51354</v>
      </c>
      <c r="G135" s="7">
        <v>58642</v>
      </c>
      <c r="H135" s="7">
        <v>54460</v>
      </c>
      <c r="I135" s="7">
        <v>58264</v>
      </c>
      <c r="J135" s="7">
        <v>53050</v>
      </c>
      <c r="K135" s="7">
        <v>54975</v>
      </c>
      <c r="L135" s="7">
        <v>65755</v>
      </c>
      <c r="M135" s="7">
        <v>49081</v>
      </c>
      <c r="N135" s="7">
        <v>54775</v>
      </c>
      <c r="O135" s="7">
        <v>12577</v>
      </c>
      <c r="P135" s="7"/>
      <c r="Q135" s="7">
        <v>45299</v>
      </c>
      <c r="R135" s="7">
        <v>47745</v>
      </c>
      <c r="S135" s="7">
        <v>75214</v>
      </c>
      <c r="T135" s="7"/>
      <c r="U135" s="7">
        <v>26618</v>
      </c>
      <c r="V135" s="7">
        <v>76677</v>
      </c>
      <c r="W135" s="7">
        <v>56529</v>
      </c>
      <c r="X135" s="7">
        <v>52472</v>
      </c>
      <c r="Y135" s="7">
        <v>44872</v>
      </c>
      <c r="Z135" s="7">
        <v>28921</v>
      </c>
      <c r="AA135" s="7">
        <v>63939</v>
      </c>
      <c r="AB135" s="7">
        <v>26201</v>
      </c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2">
        <f t="shared" si="4"/>
        <v>1117344</v>
      </c>
      <c r="AP135" s="74">
        <f t="shared" si="5"/>
        <v>572857</v>
      </c>
      <c r="AQ135" s="75">
        <f t="shared" si="6"/>
        <v>544487</v>
      </c>
      <c r="AR135" s="102">
        <f t="shared" si="7"/>
        <v>0</v>
      </c>
    </row>
    <row r="136" spans="1:44" ht="14" x14ac:dyDescent="0.2">
      <c r="A136" s="101" t="s">
        <v>260</v>
      </c>
      <c r="B136" s="47">
        <v>1368</v>
      </c>
      <c r="C136" s="101" t="s">
        <v>28</v>
      </c>
      <c r="D136" s="101" t="s">
        <v>14</v>
      </c>
      <c r="E136" s="7"/>
      <c r="F136" s="7"/>
      <c r="G136" s="7"/>
      <c r="H136" s="10"/>
      <c r="I136" s="10"/>
      <c r="J136" s="10"/>
      <c r="K136" s="7"/>
      <c r="L136" s="7"/>
      <c r="M136" s="7"/>
      <c r="N136" s="7"/>
      <c r="O136" s="7"/>
      <c r="P136" s="7"/>
      <c r="Q136" s="7"/>
      <c r="R136" s="7"/>
      <c r="S136" s="7"/>
      <c r="T136" s="10"/>
      <c r="U136" s="10"/>
      <c r="V136" s="10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2">
        <f t="shared" si="4"/>
        <v>0</v>
      </c>
      <c r="AP136" s="37">
        <f t="shared" si="5"/>
        <v>0</v>
      </c>
      <c r="AQ136" s="38">
        <f t="shared" si="6"/>
        <v>0</v>
      </c>
      <c r="AR136" s="103">
        <f t="shared" si="7"/>
        <v>0</v>
      </c>
    </row>
    <row r="137" spans="1:44" ht="14" x14ac:dyDescent="0.2">
      <c r="A137" s="101" t="s">
        <v>259</v>
      </c>
      <c r="B137" s="47">
        <v>1076</v>
      </c>
      <c r="C137" s="101" t="s">
        <v>28</v>
      </c>
      <c r="D137" s="101" t="s">
        <v>62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2">
        <f t="shared" si="4"/>
        <v>0</v>
      </c>
      <c r="AP137" s="74">
        <f t="shared" si="5"/>
        <v>0</v>
      </c>
      <c r="AQ137" s="75">
        <f t="shared" si="6"/>
        <v>0</v>
      </c>
      <c r="AR137" s="102">
        <f t="shared" si="7"/>
        <v>0</v>
      </c>
    </row>
    <row r="138" spans="1:44" ht="14" x14ac:dyDescent="0.2">
      <c r="A138" s="101" t="s">
        <v>261</v>
      </c>
      <c r="B138" s="47">
        <v>1112</v>
      </c>
      <c r="C138" s="101" t="s">
        <v>28</v>
      </c>
      <c r="D138" s="101" t="s">
        <v>62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2">
        <f t="shared" si="4"/>
        <v>0</v>
      </c>
      <c r="AP138" s="37">
        <f t="shared" si="5"/>
        <v>0</v>
      </c>
      <c r="AQ138" s="38">
        <f t="shared" si="6"/>
        <v>0</v>
      </c>
      <c r="AR138" s="103">
        <f t="shared" si="7"/>
        <v>0</v>
      </c>
    </row>
    <row r="139" spans="1:44" ht="14" x14ac:dyDescent="0.2">
      <c r="A139" s="101" t="s">
        <v>263</v>
      </c>
      <c r="B139" s="47">
        <v>1676</v>
      </c>
      <c r="C139" s="101" t="s">
        <v>36</v>
      </c>
      <c r="D139" s="101" t="s">
        <v>62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>
        <v>2895</v>
      </c>
      <c r="T139" s="7">
        <v>15154</v>
      </c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2">
        <f t="shared" si="4"/>
        <v>18049</v>
      </c>
      <c r="AP139" s="74">
        <f t="shared" si="5"/>
        <v>0</v>
      </c>
      <c r="AQ139" s="75">
        <f t="shared" si="6"/>
        <v>18049</v>
      </c>
      <c r="AR139" s="102">
        <f t="shared" si="7"/>
        <v>0</v>
      </c>
    </row>
    <row r="140" spans="1:44" ht="14" x14ac:dyDescent="0.2">
      <c r="A140" s="101" t="s">
        <v>85</v>
      </c>
      <c r="B140" s="47">
        <v>2015</v>
      </c>
      <c r="C140" s="101" t="s">
        <v>36</v>
      </c>
      <c r="D140" s="101" t="s">
        <v>37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>
        <v>11714</v>
      </c>
      <c r="T140" s="7">
        <v>11745</v>
      </c>
      <c r="U140" s="7">
        <v>11748</v>
      </c>
      <c r="V140" s="7">
        <v>11765</v>
      </c>
      <c r="W140" s="7">
        <v>11758</v>
      </c>
      <c r="X140" s="7">
        <v>7835</v>
      </c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2">
        <f t="shared" ref="AO140:AO203" si="8">SUM(AP140:AR140)</f>
        <v>66565</v>
      </c>
      <c r="AP140" s="37">
        <f t="shared" si="5"/>
        <v>0</v>
      </c>
      <c r="AQ140" s="38">
        <f t="shared" si="6"/>
        <v>66565</v>
      </c>
      <c r="AR140" s="103">
        <f t="shared" si="7"/>
        <v>0</v>
      </c>
    </row>
    <row r="141" spans="1:44" ht="14" x14ac:dyDescent="0.2">
      <c r="A141" s="101" t="s">
        <v>269</v>
      </c>
      <c r="B141" s="47">
        <v>1370</v>
      </c>
      <c r="C141" s="101" t="s">
        <v>28</v>
      </c>
      <c r="D141" s="101" t="s">
        <v>461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2">
        <f t="shared" si="8"/>
        <v>0</v>
      </c>
      <c r="AP141" s="74">
        <f t="shared" ref="AP141:AP204" si="9">SUM(E141:P141)</f>
        <v>0</v>
      </c>
      <c r="AQ141" s="75">
        <f t="shared" ref="AQ141:AQ204" si="10">SUM(Q141:AB141)</f>
        <v>0</v>
      </c>
      <c r="AR141" s="102">
        <f t="shared" ref="AR141:AR204" si="11">SUM(AC141:AN141)</f>
        <v>0</v>
      </c>
    </row>
    <row r="142" spans="1:44" ht="14" x14ac:dyDescent="0.2">
      <c r="A142" s="101" t="s">
        <v>53</v>
      </c>
      <c r="B142" s="49">
        <v>1669</v>
      </c>
      <c r="C142" s="101" t="s">
        <v>11</v>
      </c>
      <c r="D142" s="101" t="s">
        <v>20</v>
      </c>
      <c r="E142" s="7"/>
      <c r="F142" s="10"/>
      <c r="G142" s="7"/>
      <c r="H142" s="10"/>
      <c r="I142" s="10"/>
      <c r="J142" s="10"/>
      <c r="K142" s="7"/>
      <c r="L142" s="7"/>
      <c r="M142" s="7"/>
      <c r="N142" s="7"/>
      <c r="O142" s="7"/>
      <c r="P142" s="7">
        <v>29793</v>
      </c>
      <c r="Q142" s="7">
        <v>72358</v>
      </c>
      <c r="R142" s="10">
        <v>27660</v>
      </c>
      <c r="S142" s="7"/>
      <c r="T142" s="10"/>
      <c r="U142" s="10"/>
      <c r="V142" s="10"/>
      <c r="W142" s="7">
        <v>40193</v>
      </c>
      <c r="X142" s="7">
        <v>42239</v>
      </c>
      <c r="Y142" s="7">
        <v>34050</v>
      </c>
      <c r="Z142" s="7">
        <v>37364</v>
      </c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2">
        <f t="shared" si="8"/>
        <v>283657</v>
      </c>
      <c r="AP142" s="37">
        <f t="shared" si="9"/>
        <v>29793</v>
      </c>
      <c r="AQ142" s="38">
        <f t="shared" si="10"/>
        <v>253864</v>
      </c>
      <c r="AR142" s="103">
        <f t="shared" si="11"/>
        <v>0</v>
      </c>
    </row>
    <row r="143" spans="1:44" ht="14" x14ac:dyDescent="0.2">
      <c r="A143" s="101" t="s">
        <v>88</v>
      </c>
      <c r="B143" s="47">
        <v>1329</v>
      </c>
      <c r="C143" s="100" t="s">
        <v>9</v>
      </c>
      <c r="D143" s="101" t="s">
        <v>15</v>
      </c>
      <c r="E143" s="7"/>
      <c r="F143" s="10"/>
      <c r="G143" s="7"/>
      <c r="H143" s="10"/>
      <c r="I143" s="10"/>
      <c r="J143" s="10">
        <v>16910</v>
      </c>
      <c r="K143" s="7">
        <v>8090</v>
      </c>
      <c r="L143" s="7">
        <v>5873</v>
      </c>
      <c r="M143" s="7"/>
      <c r="N143" s="7"/>
      <c r="O143" s="7"/>
      <c r="P143" s="7"/>
      <c r="Q143" s="7"/>
      <c r="R143" s="10"/>
      <c r="S143" s="7"/>
      <c r="T143" s="10"/>
      <c r="U143" s="10"/>
      <c r="V143" s="10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2">
        <f t="shared" si="8"/>
        <v>30873</v>
      </c>
      <c r="AP143" s="74">
        <f t="shared" si="9"/>
        <v>30873</v>
      </c>
      <c r="AQ143" s="75">
        <f t="shared" si="10"/>
        <v>0</v>
      </c>
      <c r="AR143" s="102">
        <f t="shared" si="11"/>
        <v>0</v>
      </c>
    </row>
    <row r="144" spans="1:44" ht="14" x14ac:dyDescent="0.2">
      <c r="A144" s="101" t="s">
        <v>264</v>
      </c>
      <c r="B144" s="47">
        <v>1123</v>
      </c>
      <c r="C144" s="101" t="s">
        <v>28</v>
      </c>
      <c r="D144" s="101" t="s">
        <v>62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2">
        <f t="shared" si="8"/>
        <v>0</v>
      </c>
      <c r="AP144" s="37">
        <f t="shared" si="9"/>
        <v>0</v>
      </c>
      <c r="AQ144" s="38">
        <f t="shared" si="10"/>
        <v>0</v>
      </c>
      <c r="AR144" s="103">
        <f t="shared" si="11"/>
        <v>0</v>
      </c>
    </row>
    <row r="145" spans="1:44" ht="14" x14ac:dyDescent="0.2">
      <c r="A145" s="101" t="s">
        <v>136</v>
      </c>
      <c r="B145" s="47">
        <v>1501</v>
      </c>
      <c r="C145" s="101" t="s">
        <v>9</v>
      </c>
      <c r="D145" s="101" t="s">
        <v>13</v>
      </c>
      <c r="E145" s="7">
        <v>76992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2">
        <f t="shared" si="8"/>
        <v>76992</v>
      </c>
      <c r="AP145" s="74">
        <f t="shared" si="9"/>
        <v>76992</v>
      </c>
      <c r="AQ145" s="75">
        <f t="shared" si="10"/>
        <v>0</v>
      </c>
      <c r="AR145" s="102">
        <f t="shared" si="11"/>
        <v>0</v>
      </c>
    </row>
    <row r="146" spans="1:44" ht="14" x14ac:dyDescent="0.2">
      <c r="A146" s="101" t="s">
        <v>188</v>
      </c>
      <c r="B146" s="47">
        <v>1175</v>
      </c>
      <c r="C146" s="101" t="s">
        <v>28</v>
      </c>
      <c r="D146" s="101" t="s">
        <v>24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2">
        <f t="shared" si="8"/>
        <v>0</v>
      </c>
      <c r="AP146" s="37">
        <f t="shared" si="9"/>
        <v>0</v>
      </c>
      <c r="AQ146" s="38">
        <f t="shared" si="10"/>
        <v>0</v>
      </c>
      <c r="AR146" s="103">
        <f t="shared" si="11"/>
        <v>0</v>
      </c>
    </row>
    <row r="147" spans="1:44" ht="14" x14ac:dyDescent="0.2">
      <c r="A147" s="101" t="s">
        <v>190</v>
      </c>
      <c r="B147" s="47">
        <v>1175</v>
      </c>
      <c r="C147" s="101" t="s">
        <v>28</v>
      </c>
      <c r="D147" s="101" t="s">
        <v>24</v>
      </c>
      <c r="E147" s="7"/>
      <c r="F147" s="7"/>
      <c r="G147" s="7"/>
      <c r="H147" s="10"/>
      <c r="I147" s="10"/>
      <c r="J147" s="10"/>
      <c r="K147" s="7"/>
      <c r="L147" s="7"/>
      <c r="M147" s="7"/>
      <c r="N147" s="7"/>
      <c r="O147" s="7"/>
      <c r="P147" s="7"/>
      <c r="Q147" s="7"/>
      <c r="R147" s="7"/>
      <c r="S147" s="7"/>
      <c r="T147" s="10"/>
      <c r="U147" s="10"/>
      <c r="V147" s="10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2">
        <f t="shared" si="8"/>
        <v>0</v>
      </c>
      <c r="AP147" s="74">
        <f t="shared" si="9"/>
        <v>0</v>
      </c>
      <c r="AQ147" s="75">
        <f t="shared" si="10"/>
        <v>0</v>
      </c>
      <c r="AR147" s="102">
        <f t="shared" si="11"/>
        <v>0</v>
      </c>
    </row>
    <row r="148" spans="1:44" ht="14" x14ac:dyDescent="0.2">
      <c r="A148" s="101" t="s">
        <v>206</v>
      </c>
      <c r="B148" s="47">
        <v>1024</v>
      </c>
      <c r="C148" s="101" t="s">
        <v>28</v>
      </c>
      <c r="D148" s="101" t="s">
        <v>72</v>
      </c>
      <c r="E148" s="7"/>
      <c r="F148" s="10"/>
      <c r="G148" s="7"/>
      <c r="H148" s="10"/>
      <c r="I148" s="10"/>
      <c r="J148" s="10"/>
      <c r="K148" s="7"/>
      <c r="L148" s="7"/>
      <c r="M148" s="7"/>
      <c r="N148" s="7"/>
      <c r="O148" s="7"/>
      <c r="P148" s="7"/>
      <c r="Q148" s="7"/>
      <c r="R148" s="10"/>
      <c r="S148" s="7"/>
      <c r="T148" s="10"/>
      <c r="U148" s="10"/>
      <c r="V148" s="10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2">
        <f t="shared" si="8"/>
        <v>0</v>
      </c>
      <c r="AP148" s="37">
        <f t="shared" si="9"/>
        <v>0</v>
      </c>
      <c r="AQ148" s="38">
        <f t="shared" si="10"/>
        <v>0</v>
      </c>
      <c r="AR148" s="103">
        <f t="shared" si="11"/>
        <v>0</v>
      </c>
    </row>
    <row r="149" spans="1:44" ht="14" x14ac:dyDescent="0.2">
      <c r="A149" s="104" t="s">
        <v>280</v>
      </c>
      <c r="B149" s="48">
        <v>1363</v>
      </c>
      <c r="C149" s="101" t="s">
        <v>28</v>
      </c>
      <c r="D149" s="101" t="s">
        <v>22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2">
        <f t="shared" si="8"/>
        <v>0</v>
      </c>
      <c r="AP149" s="74">
        <f t="shared" si="9"/>
        <v>0</v>
      </c>
      <c r="AQ149" s="75">
        <f t="shared" si="10"/>
        <v>0</v>
      </c>
      <c r="AR149" s="102">
        <f t="shared" si="11"/>
        <v>0</v>
      </c>
    </row>
    <row r="150" spans="1:44" ht="14" x14ac:dyDescent="0.2">
      <c r="A150" s="101" t="s">
        <v>56</v>
      </c>
      <c r="B150" s="47">
        <v>1377</v>
      </c>
      <c r="C150" s="101" t="s">
        <v>9</v>
      </c>
      <c r="D150" s="101" t="s">
        <v>20</v>
      </c>
      <c r="E150" s="7"/>
      <c r="F150" s="7"/>
      <c r="G150" s="7">
        <v>156934</v>
      </c>
      <c r="H150" s="7">
        <v>149723</v>
      </c>
      <c r="I150" s="7">
        <v>163240</v>
      </c>
      <c r="J150" s="7">
        <v>115219</v>
      </c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2">
        <f t="shared" si="8"/>
        <v>585116</v>
      </c>
      <c r="AP150" s="37">
        <f t="shared" si="9"/>
        <v>585116</v>
      </c>
      <c r="AQ150" s="38">
        <f t="shared" si="10"/>
        <v>0</v>
      </c>
      <c r="AR150" s="103">
        <f t="shared" si="11"/>
        <v>0</v>
      </c>
    </row>
    <row r="151" spans="1:44" ht="14" x14ac:dyDescent="0.2">
      <c r="A151" s="101" t="s">
        <v>262</v>
      </c>
      <c r="B151" s="47">
        <v>1343</v>
      </c>
      <c r="C151" s="101" t="s">
        <v>9</v>
      </c>
      <c r="D151" s="101" t="s">
        <v>14</v>
      </c>
      <c r="E151" s="7"/>
      <c r="F151" s="7">
        <v>17857</v>
      </c>
      <c r="G151" s="7">
        <v>17857</v>
      </c>
      <c r="H151" s="7"/>
      <c r="I151" s="7">
        <v>149585</v>
      </c>
      <c r="J151" s="7">
        <v>11731</v>
      </c>
      <c r="K151" s="7"/>
      <c r="L151" s="7">
        <v>123791</v>
      </c>
      <c r="M151" s="7">
        <v>118007</v>
      </c>
      <c r="N151" s="7">
        <v>56450</v>
      </c>
      <c r="O151" s="7">
        <v>523810</v>
      </c>
      <c r="P151" s="7">
        <v>158732</v>
      </c>
      <c r="Q151" s="7">
        <v>30269</v>
      </c>
      <c r="R151" s="7">
        <v>5335</v>
      </c>
      <c r="S151" s="7"/>
      <c r="T151" s="7">
        <v>30273</v>
      </c>
      <c r="U151" s="7">
        <v>192761</v>
      </c>
      <c r="V151" s="7">
        <v>12873</v>
      </c>
      <c r="W151" s="7">
        <v>42069</v>
      </c>
      <c r="X151" s="7">
        <f>285138+16832</f>
        <v>301970</v>
      </c>
      <c r="Y151" s="7">
        <v>9403</v>
      </c>
      <c r="Z151" s="7">
        <v>111479</v>
      </c>
      <c r="AA151" s="7">
        <f>528923+23075</f>
        <v>551998</v>
      </c>
      <c r="AB151" s="7">
        <f>75754+569231</f>
        <v>644985</v>
      </c>
      <c r="AC151" s="7"/>
      <c r="AD151" s="7">
        <v>5765</v>
      </c>
      <c r="AE151" s="7">
        <v>86542</v>
      </c>
      <c r="AF151" s="7"/>
      <c r="AG151" s="7">
        <v>53946</v>
      </c>
      <c r="AH151" s="7">
        <v>7593</v>
      </c>
      <c r="AI151" s="7"/>
      <c r="AJ151" s="7">
        <v>31313</v>
      </c>
      <c r="AK151" s="7"/>
      <c r="AL151" s="7"/>
      <c r="AM151" s="7"/>
      <c r="AN151" s="7"/>
      <c r="AO151" s="72">
        <f t="shared" si="8"/>
        <v>3296394</v>
      </c>
      <c r="AP151" s="74">
        <f t="shared" si="9"/>
        <v>1177820</v>
      </c>
      <c r="AQ151" s="75">
        <f t="shared" si="10"/>
        <v>1933415</v>
      </c>
      <c r="AR151" s="102">
        <f t="shared" si="11"/>
        <v>185159</v>
      </c>
    </row>
    <row r="152" spans="1:44" ht="14" x14ac:dyDescent="0.2">
      <c r="A152" s="101" t="s">
        <v>59</v>
      </c>
      <c r="B152" s="47">
        <v>1328</v>
      </c>
      <c r="C152" s="101" t="s">
        <v>28</v>
      </c>
      <c r="D152" s="101" t="s">
        <v>480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2">
        <f t="shared" si="8"/>
        <v>0</v>
      </c>
      <c r="AP152" s="37">
        <f t="shared" si="9"/>
        <v>0</v>
      </c>
      <c r="AQ152" s="38">
        <f t="shared" si="10"/>
        <v>0</v>
      </c>
      <c r="AR152" s="103">
        <f t="shared" si="11"/>
        <v>0</v>
      </c>
    </row>
    <row r="153" spans="1:44" ht="14" x14ac:dyDescent="0.2">
      <c r="A153" s="101" t="s">
        <v>92</v>
      </c>
      <c r="B153" s="47">
        <v>1575</v>
      </c>
      <c r="C153" s="101" t="s">
        <v>30</v>
      </c>
      <c r="D153" s="101" t="s">
        <v>15</v>
      </c>
      <c r="E153" s="7"/>
      <c r="F153" s="10"/>
      <c r="G153" s="7"/>
      <c r="H153" s="10"/>
      <c r="I153" s="10">
        <v>12000</v>
      </c>
      <c r="J153" s="10">
        <v>35513</v>
      </c>
      <c r="K153" s="7">
        <v>19989</v>
      </c>
      <c r="L153" s="7">
        <v>7862</v>
      </c>
      <c r="M153" s="7">
        <v>29968</v>
      </c>
      <c r="N153" s="7">
        <v>5461</v>
      </c>
      <c r="O153" s="7">
        <v>47071</v>
      </c>
      <c r="P153" s="7">
        <v>47468</v>
      </c>
      <c r="Q153" s="7">
        <v>42637</v>
      </c>
      <c r="R153" s="10">
        <v>20552</v>
      </c>
      <c r="S153" s="7">
        <v>36774</v>
      </c>
      <c r="T153" s="10"/>
      <c r="U153" s="10"/>
      <c r="V153" s="10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2">
        <f t="shared" si="8"/>
        <v>305295</v>
      </c>
      <c r="AP153" s="74">
        <f t="shared" si="9"/>
        <v>205332</v>
      </c>
      <c r="AQ153" s="75">
        <f t="shared" si="10"/>
        <v>99963</v>
      </c>
      <c r="AR153" s="102">
        <f t="shared" si="11"/>
        <v>0</v>
      </c>
    </row>
    <row r="154" spans="1:44" ht="14" x14ac:dyDescent="0.2">
      <c r="A154" s="101" t="s">
        <v>265</v>
      </c>
      <c r="B154" s="47">
        <v>1437</v>
      </c>
      <c r="C154" s="101" t="s">
        <v>9</v>
      </c>
      <c r="D154" s="101" t="s">
        <v>481</v>
      </c>
      <c r="E154" s="7">
        <v>4214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2">
        <f t="shared" si="8"/>
        <v>4214</v>
      </c>
      <c r="AP154" s="37">
        <f t="shared" si="9"/>
        <v>4214</v>
      </c>
      <c r="AQ154" s="38">
        <f t="shared" si="10"/>
        <v>0</v>
      </c>
      <c r="AR154" s="103">
        <f t="shared" si="11"/>
        <v>0</v>
      </c>
    </row>
    <row r="155" spans="1:44" ht="14" x14ac:dyDescent="0.2">
      <c r="A155" s="101" t="s">
        <v>266</v>
      </c>
      <c r="B155" s="47">
        <v>1022</v>
      </c>
      <c r="C155" s="101" t="s">
        <v>28</v>
      </c>
      <c r="D155" s="101" t="s">
        <v>32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2">
        <f t="shared" si="8"/>
        <v>0</v>
      </c>
      <c r="AP155" s="74">
        <f t="shared" si="9"/>
        <v>0</v>
      </c>
      <c r="AQ155" s="75">
        <f t="shared" si="10"/>
        <v>0</v>
      </c>
      <c r="AR155" s="102">
        <f t="shared" si="11"/>
        <v>0</v>
      </c>
    </row>
    <row r="156" spans="1:44" ht="14" x14ac:dyDescent="0.2">
      <c r="A156" s="101" t="s">
        <v>517</v>
      </c>
      <c r="B156" s="47">
        <v>2547</v>
      </c>
      <c r="C156" s="101" t="s">
        <v>497</v>
      </c>
      <c r="D156" s="101" t="s">
        <v>518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>
        <v>4188</v>
      </c>
      <c r="AB156" s="7">
        <v>3621</v>
      </c>
      <c r="AC156" s="7">
        <v>6689</v>
      </c>
      <c r="AD156" s="7">
        <v>3149</v>
      </c>
      <c r="AE156" s="7">
        <f>7993+9829</f>
        <v>17822</v>
      </c>
      <c r="AF156" s="7">
        <v>7141</v>
      </c>
      <c r="AG156" s="7">
        <f>2514+4533</f>
        <v>7047</v>
      </c>
      <c r="AH156" s="7">
        <v>6900</v>
      </c>
      <c r="AI156" s="7">
        <v>6215</v>
      </c>
      <c r="AJ156" s="7">
        <v>9225</v>
      </c>
      <c r="AK156" s="7"/>
      <c r="AL156" s="7"/>
      <c r="AM156" s="7"/>
      <c r="AN156" s="7"/>
      <c r="AO156" s="72">
        <f t="shared" si="8"/>
        <v>71997</v>
      </c>
      <c r="AP156" s="37">
        <f t="shared" si="9"/>
        <v>0</v>
      </c>
      <c r="AQ156" s="38">
        <f t="shared" si="10"/>
        <v>7809</v>
      </c>
      <c r="AR156" s="103">
        <f t="shared" si="11"/>
        <v>64188</v>
      </c>
    </row>
    <row r="157" spans="1:44" ht="14" x14ac:dyDescent="0.2">
      <c r="A157" s="101" t="s">
        <v>296</v>
      </c>
      <c r="B157" s="47">
        <v>1068</v>
      </c>
      <c r="C157" s="101" t="s">
        <v>28</v>
      </c>
      <c r="D157" s="101" t="s">
        <v>463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2">
        <f t="shared" si="8"/>
        <v>0</v>
      </c>
      <c r="AP157" s="74">
        <f t="shared" si="9"/>
        <v>0</v>
      </c>
      <c r="AQ157" s="75">
        <f t="shared" si="10"/>
        <v>0</v>
      </c>
      <c r="AR157" s="102">
        <f t="shared" si="11"/>
        <v>0</v>
      </c>
    </row>
    <row r="158" spans="1:44" ht="14" x14ac:dyDescent="0.2">
      <c r="A158" s="101" t="s">
        <v>94</v>
      </c>
      <c r="B158" s="47">
        <v>1317</v>
      </c>
      <c r="C158" s="101" t="s">
        <v>9</v>
      </c>
      <c r="D158" s="101" t="s">
        <v>95</v>
      </c>
      <c r="E158" s="7"/>
      <c r="F158" s="7">
        <v>17552</v>
      </c>
      <c r="G158" s="7">
        <v>12472</v>
      </c>
      <c r="H158" s="7">
        <v>12500</v>
      </c>
      <c r="I158" s="7">
        <v>18750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2">
        <f t="shared" si="8"/>
        <v>61274</v>
      </c>
      <c r="AP158" s="37">
        <f t="shared" si="9"/>
        <v>61274</v>
      </c>
      <c r="AQ158" s="38">
        <f t="shared" si="10"/>
        <v>0</v>
      </c>
      <c r="AR158" s="103">
        <f t="shared" si="11"/>
        <v>0</v>
      </c>
    </row>
    <row r="159" spans="1:44" ht="14" x14ac:dyDescent="0.2">
      <c r="A159" s="101" t="s">
        <v>802</v>
      </c>
      <c r="B159" s="47">
        <v>2582</v>
      </c>
      <c r="C159" s="101" t="s">
        <v>561</v>
      </c>
      <c r="D159" s="101" t="s">
        <v>20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>
        <v>49439</v>
      </c>
      <c r="AI159" s="7">
        <v>26160</v>
      </c>
      <c r="AJ159" s="7">
        <v>20194</v>
      </c>
      <c r="AK159" s="7"/>
      <c r="AL159" s="7"/>
      <c r="AM159" s="7"/>
      <c r="AN159" s="7"/>
      <c r="AO159" s="72">
        <f t="shared" si="8"/>
        <v>95793</v>
      </c>
      <c r="AP159" s="74">
        <f t="shared" si="9"/>
        <v>0</v>
      </c>
      <c r="AQ159" s="75">
        <f t="shared" si="10"/>
        <v>0</v>
      </c>
      <c r="AR159" s="102">
        <f t="shared" si="11"/>
        <v>95793</v>
      </c>
    </row>
    <row r="160" spans="1:44" ht="14" x14ac:dyDescent="0.2">
      <c r="A160" s="101" t="s">
        <v>299</v>
      </c>
      <c r="B160" s="47">
        <v>1015</v>
      </c>
      <c r="C160" s="101" t="s">
        <v>28</v>
      </c>
      <c r="D160" s="101" t="s">
        <v>22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2">
        <f t="shared" si="8"/>
        <v>0</v>
      </c>
      <c r="AP160" s="37">
        <f t="shared" si="9"/>
        <v>0</v>
      </c>
      <c r="AQ160" s="38">
        <f t="shared" si="10"/>
        <v>0</v>
      </c>
      <c r="AR160" s="103">
        <f t="shared" si="11"/>
        <v>0</v>
      </c>
    </row>
    <row r="161" spans="1:44" ht="14" x14ac:dyDescent="0.2">
      <c r="A161" s="101" t="s">
        <v>16</v>
      </c>
      <c r="B161" s="47">
        <v>1438</v>
      </c>
      <c r="C161" s="101" t="s">
        <v>9</v>
      </c>
      <c r="D161" s="101" t="s">
        <v>32</v>
      </c>
      <c r="E161" s="7">
        <v>7005</v>
      </c>
      <c r="F161" s="7"/>
      <c r="G161" s="7"/>
      <c r="H161" s="7"/>
      <c r="I161" s="7">
        <v>45162</v>
      </c>
      <c r="J161" s="7">
        <v>49499</v>
      </c>
      <c r="K161" s="7">
        <v>40019</v>
      </c>
      <c r="L161" s="7">
        <v>15928</v>
      </c>
      <c r="M161" s="7">
        <v>3055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2">
        <f t="shared" si="8"/>
        <v>160668</v>
      </c>
      <c r="AP161" s="74">
        <f t="shared" si="9"/>
        <v>160668</v>
      </c>
      <c r="AQ161" s="75">
        <f t="shared" si="10"/>
        <v>0</v>
      </c>
      <c r="AR161" s="102">
        <f t="shared" si="11"/>
        <v>0</v>
      </c>
    </row>
    <row r="162" spans="1:44" ht="14" x14ac:dyDescent="0.2">
      <c r="A162" s="101" t="s">
        <v>519</v>
      </c>
      <c r="B162" s="47">
        <v>2551</v>
      </c>
      <c r="C162" s="101" t="s">
        <v>497</v>
      </c>
      <c r="D162" s="101" t="s">
        <v>481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>
        <v>11090</v>
      </c>
      <c r="AB162" s="7">
        <v>34364</v>
      </c>
      <c r="AC162" s="7">
        <f>23798+1976</f>
        <v>25774</v>
      </c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2">
        <f t="shared" si="8"/>
        <v>71228</v>
      </c>
      <c r="AP162" s="37">
        <f t="shared" si="9"/>
        <v>0</v>
      </c>
      <c r="AQ162" s="38">
        <f t="shared" si="10"/>
        <v>45454</v>
      </c>
      <c r="AR162" s="103">
        <f t="shared" si="11"/>
        <v>25774</v>
      </c>
    </row>
    <row r="163" spans="1:44" ht="14" x14ac:dyDescent="0.2">
      <c r="A163" s="101" t="s">
        <v>483</v>
      </c>
      <c r="B163" s="47">
        <v>2033</v>
      </c>
      <c r="C163" s="101" t="s">
        <v>468</v>
      </c>
      <c r="D163" s="101" t="s">
        <v>62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>
        <v>666</v>
      </c>
      <c r="Y163" s="7">
        <v>19981</v>
      </c>
      <c r="Z163" s="7">
        <v>19353</v>
      </c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2">
        <f t="shared" si="8"/>
        <v>40000</v>
      </c>
      <c r="AP163" s="74">
        <f t="shared" si="9"/>
        <v>0</v>
      </c>
      <c r="AQ163" s="75">
        <f t="shared" si="10"/>
        <v>40000</v>
      </c>
      <c r="AR163" s="102">
        <f t="shared" si="11"/>
        <v>0</v>
      </c>
    </row>
    <row r="164" spans="1:44" ht="14" x14ac:dyDescent="0.2">
      <c r="A164" s="101" t="s">
        <v>303</v>
      </c>
      <c r="B164" s="47">
        <v>1524</v>
      </c>
      <c r="C164" s="101" t="s">
        <v>80</v>
      </c>
      <c r="D164" s="101" t="s">
        <v>22</v>
      </c>
      <c r="E164" s="7">
        <v>8811</v>
      </c>
      <c r="F164" s="7">
        <v>26981</v>
      </c>
      <c r="G164" s="7">
        <v>23019</v>
      </c>
      <c r="H164" s="7">
        <v>18949</v>
      </c>
      <c r="I164" s="7">
        <v>18939</v>
      </c>
      <c r="J164" s="7">
        <v>3186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2">
        <f t="shared" si="8"/>
        <v>99885</v>
      </c>
      <c r="AP164" s="37">
        <f t="shared" si="9"/>
        <v>99885</v>
      </c>
      <c r="AQ164" s="38">
        <f t="shared" si="10"/>
        <v>0</v>
      </c>
      <c r="AR164" s="103">
        <f t="shared" si="11"/>
        <v>0</v>
      </c>
    </row>
    <row r="165" spans="1:44" ht="14" x14ac:dyDescent="0.2">
      <c r="A165" s="101" t="s">
        <v>464</v>
      </c>
      <c r="B165" s="47">
        <v>2024</v>
      </c>
      <c r="C165" s="101" t="s">
        <v>454</v>
      </c>
      <c r="D165" s="101" t="s">
        <v>20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>
        <v>7418</v>
      </c>
      <c r="V165" s="7">
        <v>12115</v>
      </c>
      <c r="W165" s="7">
        <f>4565+3599</f>
        <v>8164</v>
      </c>
      <c r="X165" s="7">
        <v>12589</v>
      </c>
      <c r="Y165" s="7"/>
      <c r="Z165" s="7"/>
      <c r="AA165" s="7"/>
      <c r="AB165" s="7">
        <v>26666</v>
      </c>
      <c r="AC165" s="7">
        <v>11030</v>
      </c>
      <c r="AD165" s="7"/>
      <c r="AE165" s="7"/>
      <c r="AF165" s="7">
        <v>6667</v>
      </c>
      <c r="AG165" s="7"/>
      <c r="AH165" s="7"/>
      <c r="AI165" s="7"/>
      <c r="AJ165" s="7"/>
      <c r="AK165" s="7"/>
      <c r="AL165" s="7"/>
      <c r="AM165" s="7"/>
      <c r="AN165" s="7"/>
      <c r="AO165" s="72">
        <f t="shared" si="8"/>
        <v>84649</v>
      </c>
      <c r="AP165" s="74">
        <f t="shared" si="9"/>
        <v>0</v>
      </c>
      <c r="AQ165" s="75">
        <f t="shared" si="10"/>
        <v>66952</v>
      </c>
      <c r="AR165" s="102">
        <f t="shared" si="11"/>
        <v>17697</v>
      </c>
    </row>
    <row r="166" spans="1:44" ht="14" x14ac:dyDescent="0.2">
      <c r="A166" s="101" t="s">
        <v>97</v>
      </c>
      <c r="B166" s="47">
        <v>1632</v>
      </c>
      <c r="C166" s="101" t="s">
        <v>11</v>
      </c>
      <c r="D166" s="101" t="s">
        <v>481</v>
      </c>
      <c r="E166" s="10"/>
      <c r="F166" s="7"/>
      <c r="G166" s="10"/>
      <c r="H166" s="10"/>
      <c r="I166" s="10"/>
      <c r="J166" s="10"/>
      <c r="K166" s="7"/>
      <c r="L166" s="7"/>
      <c r="M166" s="7"/>
      <c r="N166" s="7"/>
      <c r="O166" s="7">
        <v>31248</v>
      </c>
      <c r="P166" s="7"/>
      <c r="Q166" s="10"/>
      <c r="R166" s="7"/>
      <c r="S166" s="10"/>
      <c r="T166" s="10"/>
      <c r="U166" s="10"/>
      <c r="V166" s="10">
        <v>33357</v>
      </c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2">
        <f t="shared" si="8"/>
        <v>64605</v>
      </c>
      <c r="AP166" s="37">
        <f t="shared" si="9"/>
        <v>31248</v>
      </c>
      <c r="AQ166" s="38">
        <f t="shared" si="10"/>
        <v>33357</v>
      </c>
      <c r="AR166" s="103">
        <f t="shared" si="11"/>
        <v>0</v>
      </c>
    </row>
    <row r="167" spans="1:44" ht="14" x14ac:dyDescent="0.2">
      <c r="A167" s="101" t="s">
        <v>467</v>
      </c>
      <c r="B167" s="47">
        <v>2037</v>
      </c>
      <c r="C167" s="101" t="s">
        <v>468</v>
      </c>
      <c r="D167" s="101" t="s">
        <v>14</v>
      </c>
      <c r="E167" s="10"/>
      <c r="F167" s="7"/>
      <c r="G167" s="10"/>
      <c r="H167" s="10"/>
      <c r="I167" s="10"/>
      <c r="J167" s="10"/>
      <c r="K167" s="7"/>
      <c r="L167" s="7"/>
      <c r="M167" s="7"/>
      <c r="N167" s="7"/>
      <c r="O167" s="7"/>
      <c r="P167" s="7"/>
      <c r="Q167" s="10"/>
      <c r="R167" s="7"/>
      <c r="S167" s="10"/>
      <c r="T167" s="10"/>
      <c r="U167" s="10"/>
      <c r="V167" s="10"/>
      <c r="W167" s="7">
        <v>8932</v>
      </c>
      <c r="X167" s="7">
        <v>14251</v>
      </c>
      <c r="Y167" s="7">
        <v>10957</v>
      </c>
      <c r="Z167" s="7">
        <v>2005</v>
      </c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2">
        <f t="shared" si="8"/>
        <v>36145</v>
      </c>
      <c r="AP167" s="74">
        <f t="shared" si="9"/>
        <v>0</v>
      </c>
      <c r="AQ167" s="75">
        <f t="shared" si="10"/>
        <v>36145</v>
      </c>
      <c r="AR167" s="102">
        <f t="shared" si="11"/>
        <v>0</v>
      </c>
    </row>
    <row r="168" spans="1:44" ht="14" x14ac:dyDescent="0.2">
      <c r="A168" s="101" t="s">
        <v>267</v>
      </c>
      <c r="B168" s="47">
        <v>1222</v>
      </c>
      <c r="C168" s="101" t="s">
        <v>28</v>
      </c>
      <c r="D168" s="101" t="s">
        <v>479</v>
      </c>
      <c r="E168" s="10"/>
      <c r="F168" s="7"/>
      <c r="G168" s="10"/>
      <c r="H168" s="10"/>
      <c r="I168" s="10"/>
      <c r="J168" s="10"/>
      <c r="K168" s="7"/>
      <c r="L168" s="7"/>
      <c r="M168" s="7"/>
      <c r="N168" s="7"/>
      <c r="O168" s="7"/>
      <c r="P168" s="7"/>
      <c r="Q168" s="10"/>
      <c r="R168" s="7"/>
      <c r="S168" s="10"/>
      <c r="T168" s="10"/>
      <c r="U168" s="10"/>
      <c r="V168" s="10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2">
        <f t="shared" si="8"/>
        <v>0</v>
      </c>
      <c r="AP168" s="37">
        <f t="shared" si="9"/>
        <v>0</v>
      </c>
      <c r="AQ168" s="38">
        <f t="shared" si="10"/>
        <v>0</v>
      </c>
      <c r="AR168" s="103">
        <f t="shared" si="11"/>
        <v>0</v>
      </c>
    </row>
    <row r="169" spans="1:44" ht="14" x14ac:dyDescent="0.2">
      <c r="A169" s="101" t="s">
        <v>310</v>
      </c>
      <c r="B169" s="47">
        <v>1535</v>
      </c>
      <c r="C169" s="101" t="s">
        <v>80</v>
      </c>
      <c r="D169" s="101" t="s">
        <v>37</v>
      </c>
      <c r="E169" s="7"/>
      <c r="F169" s="10"/>
      <c r="G169" s="10">
        <v>34164</v>
      </c>
      <c r="H169" s="10">
        <v>32503</v>
      </c>
      <c r="I169" s="10">
        <v>50121</v>
      </c>
      <c r="J169" s="10">
        <v>21308</v>
      </c>
      <c r="K169" s="7"/>
      <c r="L169" s="7"/>
      <c r="M169" s="7">
        <v>25775</v>
      </c>
      <c r="N169" s="7">
        <v>103032</v>
      </c>
      <c r="O169" s="7">
        <v>83949</v>
      </c>
      <c r="P169" s="7">
        <v>72420</v>
      </c>
      <c r="Q169" s="7"/>
      <c r="R169" s="10"/>
      <c r="S169" s="10"/>
      <c r="T169" s="10">
        <f>33848+33832</f>
        <v>67680</v>
      </c>
      <c r="U169" s="10">
        <v>87667</v>
      </c>
      <c r="V169" s="10">
        <f>29489+37450</f>
        <v>66939</v>
      </c>
      <c r="W169" s="7">
        <v>68336</v>
      </c>
      <c r="X169" s="7">
        <v>74521</v>
      </c>
      <c r="Y169" s="7">
        <v>71426</v>
      </c>
      <c r="Z169" s="7">
        <f>7143+71431</f>
        <v>78574</v>
      </c>
      <c r="AA169" s="7">
        <v>71429</v>
      </c>
      <c r="AB169" s="7">
        <v>71429</v>
      </c>
      <c r="AC169" s="7">
        <v>76923</v>
      </c>
      <c r="AD169" s="7">
        <v>76923</v>
      </c>
      <c r="AE169" s="7">
        <v>76922</v>
      </c>
      <c r="AF169" s="7">
        <v>76924</v>
      </c>
      <c r="AG169" s="7">
        <v>76923</v>
      </c>
      <c r="AH169" s="7">
        <v>76923</v>
      </c>
      <c r="AI169" s="7">
        <v>76923</v>
      </c>
      <c r="AJ169" s="7">
        <v>76923</v>
      </c>
      <c r="AK169" s="7"/>
      <c r="AL169" s="7"/>
      <c r="AM169" s="7"/>
      <c r="AN169" s="7"/>
      <c r="AO169" s="72">
        <f t="shared" si="8"/>
        <v>1696657</v>
      </c>
      <c r="AP169" s="74">
        <f t="shared" si="9"/>
        <v>423272</v>
      </c>
      <c r="AQ169" s="75">
        <f t="shared" si="10"/>
        <v>658001</v>
      </c>
      <c r="AR169" s="102">
        <f t="shared" si="11"/>
        <v>615384</v>
      </c>
    </row>
    <row r="170" spans="1:44" ht="14" x14ac:dyDescent="0.2">
      <c r="A170" s="101" t="s">
        <v>313</v>
      </c>
      <c r="B170" s="47">
        <v>1551</v>
      </c>
      <c r="C170" s="101" t="s">
        <v>30</v>
      </c>
      <c r="D170" s="101" t="s">
        <v>24</v>
      </c>
      <c r="E170" s="7"/>
      <c r="F170" s="7"/>
      <c r="G170" s="7"/>
      <c r="H170" s="7"/>
      <c r="I170" s="7">
        <v>7554</v>
      </c>
      <c r="J170" s="7">
        <v>4946</v>
      </c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2">
        <f t="shared" si="8"/>
        <v>12500</v>
      </c>
      <c r="AP170" s="37">
        <f t="shared" si="9"/>
        <v>12500</v>
      </c>
      <c r="AQ170" s="38">
        <f t="shared" si="10"/>
        <v>0</v>
      </c>
      <c r="AR170" s="103">
        <f t="shared" si="11"/>
        <v>0</v>
      </c>
    </row>
    <row r="171" spans="1:44" ht="14" x14ac:dyDescent="0.2">
      <c r="A171" s="101" t="s">
        <v>271</v>
      </c>
      <c r="B171" s="47">
        <v>1203</v>
      </c>
      <c r="C171" s="101" t="s">
        <v>28</v>
      </c>
      <c r="D171" s="101" t="s">
        <v>24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2">
        <f t="shared" si="8"/>
        <v>0</v>
      </c>
      <c r="AP171" s="74">
        <f t="shared" si="9"/>
        <v>0</v>
      </c>
      <c r="AQ171" s="75">
        <f t="shared" si="10"/>
        <v>0</v>
      </c>
      <c r="AR171" s="102">
        <f t="shared" si="11"/>
        <v>0</v>
      </c>
    </row>
    <row r="172" spans="1:44" ht="14" x14ac:dyDescent="0.2">
      <c r="A172" s="101" t="s">
        <v>273</v>
      </c>
      <c r="B172" s="47">
        <v>1266</v>
      </c>
      <c r="C172" s="101" t="s">
        <v>28</v>
      </c>
      <c r="D172" s="101" t="s">
        <v>463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2">
        <f t="shared" si="8"/>
        <v>0</v>
      </c>
      <c r="AP172" s="37">
        <f t="shared" si="9"/>
        <v>0</v>
      </c>
      <c r="AQ172" s="38">
        <f t="shared" si="10"/>
        <v>0</v>
      </c>
      <c r="AR172" s="103">
        <f t="shared" si="11"/>
        <v>0</v>
      </c>
    </row>
    <row r="173" spans="1:44" ht="14" x14ac:dyDescent="0.2">
      <c r="A173" s="101" t="s">
        <v>17</v>
      </c>
      <c r="B173" s="47">
        <v>1074</v>
      </c>
      <c r="C173" s="101" t="s">
        <v>28</v>
      </c>
      <c r="D173" s="101" t="s">
        <v>32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2">
        <f t="shared" si="8"/>
        <v>0</v>
      </c>
      <c r="AP173" s="74">
        <f t="shared" si="9"/>
        <v>0</v>
      </c>
      <c r="AQ173" s="75">
        <f t="shared" si="10"/>
        <v>0</v>
      </c>
      <c r="AR173" s="102">
        <f t="shared" si="11"/>
        <v>0</v>
      </c>
    </row>
    <row r="174" spans="1:44" ht="14" x14ac:dyDescent="0.2">
      <c r="A174" s="101" t="s">
        <v>318</v>
      </c>
      <c r="B174" s="47">
        <v>1617</v>
      </c>
      <c r="C174" s="101" t="s">
        <v>61</v>
      </c>
      <c r="D174" s="101" t="s">
        <v>22</v>
      </c>
      <c r="E174" s="7"/>
      <c r="F174" s="7"/>
      <c r="G174" s="7"/>
      <c r="H174" s="7"/>
      <c r="I174" s="7"/>
      <c r="J174" s="7"/>
      <c r="K174" s="7"/>
      <c r="L174" s="7">
        <v>3471</v>
      </c>
      <c r="M174" s="7">
        <v>17011</v>
      </c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2">
        <f t="shared" si="8"/>
        <v>20482</v>
      </c>
      <c r="AP174" s="37">
        <f t="shared" si="9"/>
        <v>20482</v>
      </c>
      <c r="AQ174" s="38">
        <f t="shared" si="10"/>
        <v>0</v>
      </c>
      <c r="AR174" s="103">
        <f t="shared" si="11"/>
        <v>0</v>
      </c>
    </row>
    <row r="175" spans="1:44" ht="14" x14ac:dyDescent="0.2">
      <c r="A175" s="101" t="s">
        <v>63</v>
      </c>
      <c r="B175" s="47">
        <v>1043</v>
      </c>
      <c r="C175" s="101" t="s">
        <v>28</v>
      </c>
      <c r="D175" s="101" t="s">
        <v>20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2">
        <f t="shared" si="8"/>
        <v>0</v>
      </c>
      <c r="AP175" s="74">
        <f t="shared" si="9"/>
        <v>0</v>
      </c>
      <c r="AQ175" s="75">
        <f t="shared" si="10"/>
        <v>0</v>
      </c>
      <c r="AR175" s="102">
        <f t="shared" si="11"/>
        <v>0</v>
      </c>
    </row>
    <row r="176" spans="1:44" ht="14" x14ac:dyDescent="0.2">
      <c r="A176" s="101" t="s">
        <v>268</v>
      </c>
      <c r="B176" s="47">
        <v>1530</v>
      </c>
      <c r="C176" s="101" t="s">
        <v>80</v>
      </c>
      <c r="D176" s="101" t="s">
        <v>32</v>
      </c>
      <c r="E176" s="7"/>
      <c r="F176" s="7">
        <v>1684</v>
      </c>
      <c r="G176" s="7">
        <v>10816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2">
        <f t="shared" si="8"/>
        <v>12500</v>
      </c>
      <c r="AP176" s="37">
        <f t="shared" si="9"/>
        <v>12500</v>
      </c>
      <c r="AQ176" s="38">
        <f t="shared" si="10"/>
        <v>0</v>
      </c>
      <c r="AR176" s="103">
        <f t="shared" si="11"/>
        <v>0</v>
      </c>
    </row>
    <row r="177" spans="1:44" ht="14" x14ac:dyDescent="0.2">
      <c r="A177" s="101" t="s">
        <v>209</v>
      </c>
      <c r="B177" s="47">
        <v>1191</v>
      </c>
      <c r="C177" s="101" t="s">
        <v>28</v>
      </c>
      <c r="D177" s="101" t="s">
        <v>72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2">
        <f t="shared" si="8"/>
        <v>0</v>
      </c>
      <c r="AP177" s="74">
        <f t="shared" si="9"/>
        <v>0</v>
      </c>
      <c r="AQ177" s="75">
        <f t="shared" si="10"/>
        <v>0</v>
      </c>
      <c r="AR177" s="102">
        <f t="shared" si="11"/>
        <v>0</v>
      </c>
    </row>
    <row r="178" spans="1:44" ht="14" x14ac:dyDescent="0.2">
      <c r="A178" s="101" t="s">
        <v>270</v>
      </c>
      <c r="B178" s="47">
        <v>1622</v>
      </c>
      <c r="C178" s="101" t="s">
        <v>9</v>
      </c>
      <c r="D178" s="101" t="s">
        <v>32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2">
        <f t="shared" si="8"/>
        <v>0</v>
      </c>
      <c r="AP178" s="37">
        <f t="shared" si="9"/>
        <v>0</v>
      </c>
      <c r="AQ178" s="38">
        <f t="shared" si="10"/>
        <v>0</v>
      </c>
      <c r="AR178" s="103">
        <f t="shared" si="11"/>
        <v>0</v>
      </c>
    </row>
    <row r="179" spans="1:44" ht="14" x14ac:dyDescent="0.2">
      <c r="A179" s="101" t="s">
        <v>272</v>
      </c>
      <c r="B179" s="47">
        <v>1678</v>
      </c>
      <c r="C179" s="101" t="s">
        <v>36</v>
      </c>
      <c r="D179" s="101" t="s">
        <v>463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>
        <v>951</v>
      </c>
      <c r="S179" s="7">
        <v>5946</v>
      </c>
      <c r="T179" s="7">
        <v>10090</v>
      </c>
      <c r="U179" s="7">
        <v>6541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2">
        <f t="shared" si="8"/>
        <v>23528</v>
      </c>
      <c r="AP179" s="74">
        <f t="shared" si="9"/>
        <v>0</v>
      </c>
      <c r="AQ179" s="75">
        <f t="shared" si="10"/>
        <v>23528</v>
      </c>
      <c r="AR179" s="102">
        <f t="shared" si="11"/>
        <v>0</v>
      </c>
    </row>
    <row r="180" spans="1:44" ht="14" x14ac:dyDescent="0.2">
      <c r="A180" s="101" t="s">
        <v>139</v>
      </c>
      <c r="B180" s="47">
        <v>1385</v>
      </c>
      <c r="C180" s="101" t="s">
        <v>9</v>
      </c>
      <c r="D180" s="101" t="s">
        <v>13</v>
      </c>
      <c r="E180" s="7"/>
      <c r="F180" s="7">
        <v>192746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2">
        <f t="shared" si="8"/>
        <v>192746</v>
      </c>
      <c r="AP180" s="37">
        <f t="shared" si="9"/>
        <v>192746</v>
      </c>
      <c r="AQ180" s="38">
        <f t="shared" si="10"/>
        <v>0</v>
      </c>
      <c r="AR180" s="103">
        <f t="shared" si="11"/>
        <v>0</v>
      </c>
    </row>
    <row r="181" spans="1:44" ht="14" x14ac:dyDescent="0.2">
      <c r="A181" s="101" t="s">
        <v>274</v>
      </c>
      <c r="B181" s="47">
        <v>1623</v>
      </c>
      <c r="C181" s="101" t="s">
        <v>61</v>
      </c>
      <c r="D181" s="101" t="s">
        <v>15</v>
      </c>
      <c r="E181" s="7"/>
      <c r="F181" s="7"/>
      <c r="G181" s="7"/>
      <c r="H181" s="7"/>
      <c r="I181" s="7"/>
      <c r="J181" s="7"/>
      <c r="K181" s="7"/>
      <c r="L181" s="7">
        <v>83</v>
      </c>
      <c r="M181" s="7">
        <v>17990</v>
      </c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2">
        <f t="shared" si="8"/>
        <v>18073</v>
      </c>
      <c r="AP181" s="74">
        <f t="shared" si="9"/>
        <v>18073</v>
      </c>
      <c r="AQ181" s="75">
        <f t="shared" si="10"/>
        <v>0</v>
      </c>
      <c r="AR181" s="102">
        <f t="shared" si="11"/>
        <v>0</v>
      </c>
    </row>
    <row r="182" spans="1:44" ht="14" x14ac:dyDescent="0.2">
      <c r="A182" s="101" t="s">
        <v>275</v>
      </c>
      <c r="B182" s="47">
        <v>1187</v>
      </c>
      <c r="C182" s="101" t="s">
        <v>28</v>
      </c>
      <c r="D182" s="101" t="s">
        <v>62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2">
        <f t="shared" si="8"/>
        <v>0</v>
      </c>
      <c r="AP182" s="37">
        <f t="shared" si="9"/>
        <v>0</v>
      </c>
      <c r="AQ182" s="38">
        <f t="shared" si="10"/>
        <v>0</v>
      </c>
      <c r="AR182" s="103">
        <f t="shared" si="11"/>
        <v>0</v>
      </c>
    </row>
    <row r="183" spans="1:44" ht="14" x14ac:dyDescent="0.2">
      <c r="A183" s="101" t="s">
        <v>332</v>
      </c>
      <c r="B183" s="47">
        <v>1161</v>
      </c>
      <c r="C183" s="101" t="s">
        <v>28</v>
      </c>
      <c r="D183" s="101" t="s">
        <v>22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2">
        <f t="shared" si="8"/>
        <v>0</v>
      </c>
      <c r="AP183" s="74">
        <f t="shared" si="9"/>
        <v>0</v>
      </c>
      <c r="AQ183" s="75">
        <f t="shared" si="10"/>
        <v>0</v>
      </c>
      <c r="AR183" s="102">
        <f t="shared" si="11"/>
        <v>0</v>
      </c>
    </row>
    <row r="184" spans="1:44" ht="14" x14ac:dyDescent="0.2">
      <c r="A184" s="101" t="s">
        <v>212</v>
      </c>
      <c r="B184" s="47">
        <v>1118</v>
      </c>
      <c r="C184" s="101" t="s">
        <v>28</v>
      </c>
      <c r="D184" s="101" t="s">
        <v>72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2">
        <f t="shared" si="8"/>
        <v>0</v>
      </c>
      <c r="AP184" s="37">
        <f t="shared" si="9"/>
        <v>0</v>
      </c>
      <c r="AQ184" s="38">
        <f t="shared" si="10"/>
        <v>0</v>
      </c>
      <c r="AR184" s="103">
        <f t="shared" si="11"/>
        <v>0</v>
      </c>
    </row>
    <row r="185" spans="1:44" ht="14" x14ac:dyDescent="0.2">
      <c r="A185" s="101" t="s">
        <v>277</v>
      </c>
      <c r="B185" s="47">
        <v>1167</v>
      </c>
      <c r="C185" s="101" t="s">
        <v>30</v>
      </c>
      <c r="D185" s="101" t="s">
        <v>481</v>
      </c>
      <c r="E185" s="7"/>
      <c r="F185" s="10"/>
      <c r="G185" s="10"/>
      <c r="H185" s="10">
        <v>24386</v>
      </c>
      <c r="I185" s="10">
        <v>23001</v>
      </c>
      <c r="J185" s="10">
        <v>27057</v>
      </c>
      <c r="K185" s="7">
        <v>19118</v>
      </c>
      <c r="L185" s="7"/>
      <c r="M185" s="7"/>
      <c r="N185" s="7"/>
      <c r="O185" s="7"/>
      <c r="P185" s="7"/>
      <c r="Q185" s="7"/>
      <c r="R185" s="10"/>
      <c r="S185" s="10"/>
      <c r="T185" s="10"/>
      <c r="U185" s="10"/>
      <c r="V185" s="10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2">
        <f t="shared" si="8"/>
        <v>93562</v>
      </c>
      <c r="AP185" s="74">
        <f t="shared" si="9"/>
        <v>93562</v>
      </c>
      <c r="AQ185" s="75">
        <f t="shared" si="10"/>
        <v>0</v>
      </c>
      <c r="AR185" s="102">
        <f t="shared" si="11"/>
        <v>0</v>
      </c>
    </row>
    <row r="186" spans="1:44" ht="14" x14ac:dyDescent="0.2">
      <c r="A186" s="101" t="s">
        <v>808</v>
      </c>
      <c r="B186" s="47">
        <v>1511</v>
      </c>
      <c r="C186" s="101" t="s">
        <v>9</v>
      </c>
      <c r="D186" s="101" t="s">
        <v>14</v>
      </c>
      <c r="E186" s="7">
        <v>9878</v>
      </c>
      <c r="F186" s="7">
        <v>2938</v>
      </c>
      <c r="G186" s="7">
        <v>7039</v>
      </c>
      <c r="H186" s="7">
        <v>10031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>
        <v>50000</v>
      </c>
      <c r="T186" s="7">
        <v>43337</v>
      </c>
      <c r="U186" s="7">
        <v>50413</v>
      </c>
      <c r="V186" s="7">
        <v>43750</v>
      </c>
      <c r="W186" s="7">
        <v>48114</v>
      </c>
      <c r="X186" s="7">
        <f>52500+1936</f>
        <v>54436</v>
      </c>
      <c r="Y186" s="7">
        <v>28750</v>
      </c>
      <c r="Z186" s="7">
        <v>47500</v>
      </c>
      <c r="AA186" s="7">
        <v>56250</v>
      </c>
      <c r="AB186" s="7">
        <v>56250</v>
      </c>
      <c r="AC186" s="7">
        <v>53750</v>
      </c>
      <c r="AD186" s="7">
        <v>71429</v>
      </c>
      <c r="AE186" s="7">
        <v>71429</v>
      </c>
      <c r="AF186" s="7">
        <v>71429</v>
      </c>
      <c r="AG186" s="7">
        <v>76033</v>
      </c>
      <c r="AH186" s="7">
        <v>76923</v>
      </c>
      <c r="AI186" s="7">
        <v>76923</v>
      </c>
      <c r="AJ186" s="7">
        <f>6157+76923</f>
        <v>83080</v>
      </c>
      <c r="AK186" s="7"/>
      <c r="AL186" s="7"/>
      <c r="AM186" s="7"/>
      <c r="AN186" s="7"/>
      <c r="AO186" s="72">
        <f t="shared" si="8"/>
        <v>1089682</v>
      </c>
      <c r="AP186" s="37">
        <f t="shared" si="9"/>
        <v>29886</v>
      </c>
      <c r="AQ186" s="38">
        <f t="shared" si="10"/>
        <v>478800</v>
      </c>
      <c r="AR186" s="103">
        <f t="shared" si="11"/>
        <v>580996</v>
      </c>
    </row>
    <row r="187" spans="1:44" ht="14" x14ac:dyDescent="0.2">
      <c r="A187" s="101" t="s">
        <v>562</v>
      </c>
      <c r="B187" s="47">
        <v>2581</v>
      </c>
      <c r="C187" s="101" t="s">
        <v>561</v>
      </c>
      <c r="D187" s="101" t="s">
        <v>20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>
        <v>100000</v>
      </c>
      <c r="AG187" s="7"/>
      <c r="AH187" s="7"/>
      <c r="AI187" s="7"/>
      <c r="AJ187" s="7"/>
      <c r="AK187" s="7"/>
      <c r="AL187" s="7"/>
      <c r="AM187" s="7"/>
      <c r="AN187" s="7"/>
      <c r="AO187" s="72">
        <f t="shared" si="8"/>
        <v>100000</v>
      </c>
      <c r="AP187" s="74">
        <f t="shared" si="9"/>
        <v>0</v>
      </c>
      <c r="AQ187" s="75">
        <f t="shared" si="10"/>
        <v>0</v>
      </c>
      <c r="AR187" s="102">
        <f t="shared" si="11"/>
        <v>100000</v>
      </c>
    </row>
    <row r="188" spans="1:44" ht="14" x14ac:dyDescent="0.2">
      <c r="A188" s="101" t="s">
        <v>67</v>
      </c>
      <c r="B188" s="47">
        <v>1271</v>
      </c>
      <c r="C188" s="101" t="s">
        <v>28</v>
      </c>
      <c r="D188" s="101" t="s">
        <v>20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2">
        <f t="shared" si="8"/>
        <v>0</v>
      </c>
      <c r="AP188" s="37">
        <f t="shared" si="9"/>
        <v>0</v>
      </c>
      <c r="AQ188" s="38">
        <f t="shared" si="10"/>
        <v>0</v>
      </c>
      <c r="AR188" s="103">
        <f t="shared" si="11"/>
        <v>0</v>
      </c>
    </row>
    <row r="189" spans="1:44" ht="14" x14ac:dyDescent="0.2">
      <c r="A189" s="101" t="s">
        <v>278</v>
      </c>
      <c r="B189" s="47">
        <v>1336</v>
      </c>
      <c r="C189" s="101" t="s">
        <v>28</v>
      </c>
      <c r="D189" s="101" t="s">
        <v>37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2">
        <f t="shared" si="8"/>
        <v>0</v>
      </c>
      <c r="AP189" s="74">
        <f t="shared" si="9"/>
        <v>0</v>
      </c>
      <c r="AQ189" s="75">
        <f t="shared" si="10"/>
        <v>0</v>
      </c>
      <c r="AR189" s="102">
        <f t="shared" si="11"/>
        <v>0</v>
      </c>
    </row>
    <row r="190" spans="1:44" ht="14" x14ac:dyDescent="0.2">
      <c r="A190" s="101" t="s">
        <v>340</v>
      </c>
      <c r="B190" s="47">
        <v>1007</v>
      </c>
      <c r="C190" s="101" t="s">
        <v>9</v>
      </c>
      <c r="D190" s="101" t="s">
        <v>463</v>
      </c>
      <c r="E190" s="7">
        <v>368</v>
      </c>
      <c r="F190" s="7">
        <v>91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2">
        <f t="shared" si="8"/>
        <v>459</v>
      </c>
      <c r="AP190" s="37">
        <f t="shared" si="9"/>
        <v>459</v>
      </c>
      <c r="AQ190" s="38">
        <f t="shared" si="10"/>
        <v>0</v>
      </c>
      <c r="AR190" s="103">
        <f t="shared" si="11"/>
        <v>0</v>
      </c>
    </row>
    <row r="191" spans="1:44" ht="14" x14ac:dyDescent="0.2">
      <c r="A191" s="101" t="s">
        <v>344</v>
      </c>
      <c r="B191" s="47">
        <v>1003</v>
      </c>
      <c r="C191" s="101" t="s">
        <v>28</v>
      </c>
      <c r="D191" s="101" t="s">
        <v>463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2">
        <f t="shared" si="8"/>
        <v>0</v>
      </c>
      <c r="AP191" s="74">
        <f t="shared" si="9"/>
        <v>0</v>
      </c>
      <c r="AQ191" s="75">
        <f t="shared" si="10"/>
        <v>0</v>
      </c>
      <c r="AR191" s="102">
        <f t="shared" si="11"/>
        <v>0</v>
      </c>
    </row>
    <row r="192" spans="1:44" ht="14" x14ac:dyDescent="0.2">
      <c r="A192" s="101" t="s">
        <v>489</v>
      </c>
      <c r="B192" s="47">
        <v>2501</v>
      </c>
      <c r="C192" s="101" t="s">
        <v>468</v>
      </c>
      <c r="D192" s="101" t="s">
        <v>95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>
        <v>15535</v>
      </c>
      <c r="Z192" s="7">
        <v>22938</v>
      </c>
      <c r="AA192" s="7">
        <v>21527</v>
      </c>
      <c r="AB192" s="7">
        <v>20000</v>
      </c>
      <c r="AC192" s="7">
        <v>20000</v>
      </c>
      <c r="AD192" s="7">
        <v>20000</v>
      </c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2">
        <f t="shared" si="8"/>
        <v>120000</v>
      </c>
      <c r="AP192" s="37">
        <f t="shared" si="9"/>
        <v>0</v>
      </c>
      <c r="AQ192" s="38">
        <f t="shared" si="10"/>
        <v>80000</v>
      </c>
      <c r="AR192" s="103">
        <f t="shared" si="11"/>
        <v>40000</v>
      </c>
    </row>
    <row r="193" spans="1:44" ht="14" x14ac:dyDescent="0.2">
      <c r="A193" s="101" t="s">
        <v>214</v>
      </c>
      <c r="B193" s="47">
        <v>1448</v>
      </c>
      <c r="C193" s="101" t="s">
        <v>28</v>
      </c>
      <c r="D193" s="101" t="s">
        <v>72</v>
      </c>
      <c r="E193" s="7"/>
      <c r="F193" s="10"/>
      <c r="G193" s="10"/>
      <c r="H193" s="10"/>
      <c r="I193" s="10"/>
      <c r="J193" s="10"/>
      <c r="K193" s="7"/>
      <c r="L193" s="7"/>
      <c r="M193" s="7"/>
      <c r="N193" s="7"/>
      <c r="O193" s="7"/>
      <c r="P193" s="7"/>
      <c r="Q193" s="7"/>
      <c r="R193" s="10"/>
      <c r="S193" s="10"/>
      <c r="T193" s="10"/>
      <c r="U193" s="10"/>
      <c r="V193" s="10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2">
        <f t="shared" si="8"/>
        <v>0</v>
      </c>
      <c r="AP193" s="74">
        <f t="shared" si="9"/>
        <v>0</v>
      </c>
      <c r="AQ193" s="75">
        <f t="shared" si="10"/>
        <v>0</v>
      </c>
      <c r="AR193" s="102">
        <f t="shared" si="11"/>
        <v>0</v>
      </c>
    </row>
    <row r="194" spans="1:44" ht="14" x14ac:dyDescent="0.2">
      <c r="A194" s="101" t="s">
        <v>347</v>
      </c>
      <c r="B194" s="47">
        <v>1248</v>
      </c>
      <c r="C194" s="101" t="s">
        <v>28</v>
      </c>
      <c r="D194" s="101" t="s">
        <v>461</v>
      </c>
      <c r="E194" s="7"/>
      <c r="F194" s="7"/>
      <c r="G194" s="7"/>
      <c r="H194" s="10"/>
      <c r="I194" s="10"/>
      <c r="J194" s="10"/>
      <c r="K194" s="7"/>
      <c r="L194" s="7"/>
      <c r="M194" s="7"/>
      <c r="N194" s="7"/>
      <c r="O194" s="7"/>
      <c r="P194" s="7"/>
      <c r="Q194" s="7"/>
      <c r="R194" s="7"/>
      <c r="S194" s="7"/>
      <c r="T194" s="10"/>
      <c r="U194" s="10"/>
      <c r="V194" s="10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2">
        <f t="shared" si="8"/>
        <v>0</v>
      </c>
      <c r="AP194" s="37">
        <f t="shared" si="9"/>
        <v>0</v>
      </c>
      <c r="AQ194" s="38">
        <f t="shared" si="10"/>
        <v>0</v>
      </c>
      <c r="AR194" s="103">
        <f t="shared" si="11"/>
        <v>0</v>
      </c>
    </row>
    <row r="195" spans="1:44" ht="14" x14ac:dyDescent="0.2">
      <c r="A195" s="101" t="s">
        <v>499</v>
      </c>
      <c r="B195" s="47">
        <v>2536</v>
      </c>
      <c r="C195" s="101" t="s">
        <v>497</v>
      </c>
      <c r="D195" s="101" t="s">
        <v>62</v>
      </c>
      <c r="E195" s="7"/>
      <c r="F195" s="7"/>
      <c r="G195" s="7"/>
      <c r="H195" s="10"/>
      <c r="I195" s="10"/>
      <c r="J195" s="10"/>
      <c r="K195" s="7"/>
      <c r="L195" s="7"/>
      <c r="M195" s="7"/>
      <c r="N195" s="7"/>
      <c r="O195" s="7"/>
      <c r="P195" s="7"/>
      <c r="Q195" s="7"/>
      <c r="R195" s="7"/>
      <c r="S195" s="7"/>
      <c r="T195" s="10"/>
      <c r="U195" s="10"/>
      <c r="V195" s="10"/>
      <c r="W195" s="7"/>
      <c r="X195" s="7"/>
      <c r="Y195" s="7"/>
      <c r="Z195" s="7">
        <v>1908</v>
      </c>
      <c r="AA195" s="7">
        <v>18695</v>
      </c>
      <c r="AB195" s="7">
        <f>9416+1248</f>
        <v>10664</v>
      </c>
      <c r="AC195" s="7">
        <f>22926+5807</f>
        <v>28733</v>
      </c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2">
        <f t="shared" si="8"/>
        <v>60000</v>
      </c>
      <c r="AP195" s="74">
        <f t="shared" si="9"/>
        <v>0</v>
      </c>
      <c r="AQ195" s="75">
        <f t="shared" si="10"/>
        <v>31267</v>
      </c>
      <c r="AR195" s="102">
        <f t="shared" si="11"/>
        <v>28733</v>
      </c>
    </row>
    <row r="196" spans="1:44" ht="14" x14ac:dyDescent="0.2">
      <c r="A196" s="101" t="s">
        <v>350</v>
      </c>
      <c r="B196" s="47">
        <v>1594</v>
      </c>
      <c r="C196" s="101" t="s">
        <v>61</v>
      </c>
      <c r="D196" s="101" t="s">
        <v>22</v>
      </c>
      <c r="E196" s="7"/>
      <c r="F196" s="7"/>
      <c r="G196" s="7"/>
      <c r="H196" s="10"/>
      <c r="I196" s="10"/>
      <c r="J196" s="10"/>
      <c r="K196" s="7">
        <v>6742</v>
      </c>
      <c r="L196" s="7">
        <v>8827</v>
      </c>
      <c r="M196" s="7">
        <v>9322</v>
      </c>
      <c r="N196" s="7"/>
      <c r="O196" s="7"/>
      <c r="P196" s="7"/>
      <c r="Q196" s="7"/>
      <c r="R196" s="7"/>
      <c r="S196" s="7"/>
      <c r="T196" s="10"/>
      <c r="U196" s="10"/>
      <c r="V196" s="10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2">
        <f t="shared" si="8"/>
        <v>24891</v>
      </c>
      <c r="AP196" s="37">
        <f t="shared" si="9"/>
        <v>24891</v>
      </c>
      <c r="AQ196" s="38">
        <f t="shared" si="10"/>
        <v>0</v>
      </c>
      <c r="AR196" s="103">
        <f t="shared" si="11"/>
        <v>0</v>
      </c>
    </row>
    <row r="197" spans="1:44" ht="14" x14ac:dyDescent="0.2">
      <c r="A197" s="101" t="s">
        <v>351</v>
      </c>
      <c r="B197" s="47">
        <v>1183</v>
      </c>
      <c r="C197" s="101" t="s">
        <v>28</v>
      </c>
      <c r="D197" s="101" t="s">
        <v>22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2">
        <f t="shared" si="8"/>
        <v>0</v>
      </c>
      <c r="AP197" s="74">
        <f t="shared" si="9"/>
        <v>0</v>
      </c>
      <c r="AQ197" s="75">
        <f t="shared" si="10"/>
        <v>0</v>
      </c>
      <c r="AR197" s="102">
        <f t="shared" si="11"/>
        <v>0</v>
      </c>
    </row>
    <row r="198" spans="1:44" ht="14" x14ac:dyDescent="0.2">
      <c r="A198" s="101" t="s">
        <v>352</v>
      </c>
      <c r="B198" s="47">
        <v>1639</v>
      </c>
      <c r="C198" s="101" t="s">
        <v>9</v>
      </c>
      <c r="D198" s="101" t="s">
        <v>24</v>
      </c>
      <c r="E198" s="7"/>
      <c r="F198" s="7"/>
      <c r="G198" s="7"/>
      <c r="H198" s="10"/>
      <c r="I198" s="10"/>
      <c r="J198" s="10"/>
      <c r="K198" s="7"/>
      <c r="L198" s="7"/>
      <c r="M198" s="7">
        <v>66</v>
      </c>
      <c r="N198" s="7">
        <v>18684</v>
      </c>
      <c r="O198" s="7"/>
      <c r="P198" s="7"/>
      <c r="Q198" s="7"/>
      <c r="R198" s="7"/>
      <c r="S198" s="7"/>
      <c r="T198" s="10"/>
      <c r="U198" s="10"/>
      <c r="V198" s="10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2">
        <f t="shared" si="8"/>
        <v>18750</v>
      </c>
      <c r="AP198" s="37">
        <f t="shared" si="9"/>
        <v>18750</v>
      </c>
      <c r="AQ198" s="38">
        <f t="shared" si="10"/>
        <v>0</v>
      </c>
      <c r="AR198" s="103">
        <f t="shared" si="11"/>
        <v>0</v>
      </c>
    </row>
    <row r="199" spans="1:44" ht="14" x14ac:dyDescent="0.2">
      <c r="A199" s="101" t="s">
        <v>355</v>
      </c>
      <c r="B199" s="47">
        <v>1320</v>
      </c>
      <c r="C199" s="101" t="s">
        <v>9</v>
      </c>
      <c r="D199" s="101" t="s">
        <v>22</v>
      </c>
      <c r="E199" s="7">
        <v>6245</v>
      </c>
      <c r="F199" s="7">
        <v>1162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2">
        <f t="shared" si="8"/>
        <v>7407</v>
      </c>
      <c r="AP199" s="74">
        <f t="shared" si="9"/>
        <v>7407</v>
      </c>
      <c r="AQ199" s="75">
        <f t="shared" si="10"/>
        <v>0</v>
      </c>
      <c r="AR199" s="102">
        <f t="shared" si="11"/>
        <v>0</v>
      </c>
    </row>
    <row r="200" spans="1:44" ht="14" x14ac:dyDescent="0.2">
      <c r="A200" s="101" t="s">
        <v>357</v>
      </c>
      <c r="B200" s="47">
        <v>1549</v>
      </c>
      <c r="C200" s="101" t="s">
        <v>80</v>
      </c>
      <c r="D200" s="101" t="s">
        <v>22</v>
      </c>
      <c r="E200" s="7"/>
      <c r="F200" s="7"/>
      <c r="G200" s="7">
        <v>6346</v>
      </c>
      <c r="H200" s="7">
        <v>6154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2">
        <f t="shared" si="8"/>
        <v>12500</v>
      </c>
      <c r="AP200" s="37">
        <f t="shared" si="9"/>
        <v>12500</v>
      </c>
      <c r="AQ200" s="38">
        <f t="shared" si="10"/>
        <v>0</v>
      </c>
      <c r="AR200" s="103">
        <f t="shared" si="11"/>
        <v>0</v>
      </c>
    </row>
    <row r="201" spans="1:44" ht="14" x14ac:dyDescent="0.2">
      <c r="A201" s="101" t="s">
        <v>358</v>
      </c>
      <c r="B201" s="47">
        <v>1039</v>
      </c>
      <c r="C201" s="101" t="s">
        <v>28</v>
      </c>
      <c r="D201" s="101" t="s">
        <v>22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2">
        <f t="shared" si="8"/>
        <v>0</v>
      </c>
      <c r="AP201" s="74">
        <f t="shared" si="9"/>
        <v>0</v>
      </c>
      <c r="AQ201" s="75">
        <f t="shared" si="10"/>
        <v>0</v>
      </c>
      <c r="AR201" s="102">
        <f t="shared" si="11"/>
        <v>0</v>
      </c>
    </row>
    <row r="202" spans="1:44" ht="14" x14ac:dyDescent="0.2">
      <c r="A202" s="101" t="s">
        <v>552</v>
      </c>
      <c r="B202" s="47">
        <v>2567</v>
      </c>
      <c r="C202" s="101" t="s">
        <v>542</v>
      </c>
      <c r="D202" s="101" t="s">
        <v>32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>
        <v>6632</v>
      </c>
      <c r="AE202" s="7">
        <v>20616</v>
      </c>
      <c r="AF202" s="7">
        <v>26683</v>
      </c>
      <c r="AG202" s="7">
        <f>12736+16667</f>
        <v>29403</v>
      </c>
      <c r="AH202" s="7">
        <v>33333</v>
      </c>
      <c r="AI202" s="7">
        <v>26667</v>
      </c>
      <c r="AJ202" s="7">
        <v>26667</v>
      </c>
      <c r="AK202" s="7"/>
      <c r="AL202" s="7"/>
      <c r="AM202" s="7"/>
      <c r="AN202" s="7"/>
      <c r="AO202" s="72">
        <f t="shared" si="8"/>
        <v>170001</v>
      </c>
      <c r="AP202" s="37">
        <f t="shared" si="9"/>
        <v>0</v>
      </c>
      <c r="AQ202" s="38">
        <f t="shared" si="10"/>
        <v>0</v>
      </c>
      <c r="AR202" s="103">
        <f t="shared" si="11"/>
        <v>170001</v>
      </c>
    </row>
    <row r="203" spans="1:44" ht="14" x14ac:dyDescent="0.2">
      <c r="A203" s="101" t="s">
        <v>102</v>
      </c>
      <c r="B203" s="47">
        <v>1215</v>
      </c>
      <c r="C203" s="101" t="s">
        <v>28</v>
      </c>
      <c r="D203" s="101" t="s">
        <v>463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2">
        <f t="shared" si="8"/>
        <v>0</v>
      </c>
      <c r="AP203" s="74">
        <f t="shared" si="9"/>
        <v>0</v>
      </c>
      <c r="AQ203" s="75">
        <f t="shared" si="10"/>
        <v>0</v>
      </c>
      <c r="AR203" s="102">
        <f t="shared" si="11"/>
        <v>0</v>
      </c>
    </row>
    <row r="204" spans="1:44" ht="14" x14ac:dyDescent="0.2">
      <c r="A204" s="101" t="s">
        <v>105</v>
      </c>
      <c r="B204" s="47">
        <v>1347</v>
      </c>
      <c r="C204" s="101" t="s">
        <v>28</v>
      </c>
      <c r="D204" s="101" t="s">
        <v>72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2">
        <f t="shared" ref="AO204:AO205" si="12">SUM(AP204:AR204)</f>
        <v>0</v>
      </c>
      <c r="AP204" s="37">
        <f t="shared" si="9"/>
        <v>0</v>
      </c>
      <c r="AQ204" s="38">
        <f t="shared" si="10"/>
        <v>0</v>
      </c>
      <c r="AR204" s="103">
        <f t="shared" si="11"/>
        <v>0</v>
      </c>
    </row>
    <row r="205" spans="1:44" ht="14" x14ac:dyDescent="0.2">
      <c r="A205" s="101" t="s">
        <v>362</v>
      </c>
      <c r="B205" s="47">
        <v>1457</v>
      </c>
      <c r="C205" s="101" t="s">
        <v>9</v>
      </c>
      <c r="D205" s="101" t="s">
        <v>15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>
        <v>22824</v>
      </c>
      <c r="P205" s="7">
        <v>15080</v>
      </c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2">
        <f t="shared" si="12"/>
        <v>37904</v>
      </c>
      <c r="AP205" s="74">
        <f t="shared" ref="AP205:AP270" si="13">SUM(E205:P205)</f>
        <v>37904</v>
      </c>
      <c r="AQ205" s="75">
        <f t="shared" ref="AQ205:AQ270" si="14">SUM(Q205:AB205)</f>
        <v>0</v>
      </c>
      <c r="AR205" s="102">
        <f t="shared" ref="AR205:AR270" si="15">SUM(AC205:AN205)</f>
        <v>0</v>
      </c>
    </row>
    <row r="206" spans="1:44" ht="14" x14ac:dyDescent="0.2">
      <c r="A206" s="101" t="s">
        <v>276</v>
      </c>
      <c r="B206" s="47">
        <v>1013</v>
      </c>
      <c r="C206" s="101" t="s">
        <v>9</v>
      </c>
      <c r="D206" s="101" t="s">
        <v>479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>
        <v>629</v>
      </c>
      <c r="S206" s="7">
        <v>21764</v>
      </c>
      <c r="T206" s="7">
        <v>9132</v>
      </c>
      <c r="U206" s="7">
        <v>5818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2">
        <f t="shared" ref="AO206:AO271" si="16">SUM(AP206:AR206)</f>
        <v>37343</v>
      </c>
      <c r="AP206" s="37">
        <f t="shared" si="13"/>
        <v>0</v>
      </c>
      <c r="AQ206" s="38">
        <f t="shared" si="14"/>
        <v>37343</v>
      </c>
      <c r="AR206" s="103">
        <f t="shared" si="15"/>
        <v>0</v>
      </c>
    </row>
    <row r="207" spans="1:44" ht="14" x14ac:dyDescent="0.2">
      <c r="A207" s="101" t="s">
        <v>107</v>
      </c>
      <c r="B207" s="47">
        <v>1291</v>
      </c>
      <c r="C207" s="101" t="s">
        <v>28</v>
      </c>
      <c r="D207" s="101" t="s">
        <v>62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2">
        <f t="shared" si="16"/>
        <v>0</v>
      </c>
      <c r="AP207" s="74">
        <f t="shared" si="13"/>
        <v>0</v>
      </c>
      <c r="AQ207" s="75">
        <f t="shared" si="14"/>
        <v>0</v>
      </c>
      <c r="AR207" s="102">
        <f t="shared" si="15"/>
        <v>0</v>
      </c>
    </row>
    <row r="208" spans="1:44" ht="14" x14ac:dyDescent="0.2">
      <c r="A208" s="101" t="s">
        <v>109</v>
      </c>
      <c r="B208" s="47">
        <v>1250</v>
      </c>
      <c r="C208" s="101" t="s">
        <v>28</v>
      </c>
      <c r="D208" s="101" t="s">
        <v>480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2">
        <f t="shared" si="16"/>
        <v>0</v>
      </c>
      <c r="AP208" s="37">
        <f t="shared" si="13"/>
        <v>0</v>
      </c>
      <c r="AQ208" s="38">
        <f t="shared" si="14"/>
        <v>0</v>
      </c>
      <c r="AR208" s="103">
        <f t="shared" si="15"/>
        <v>0</v>
      </c>
    </row>
    <row r="209" spans="1:44" ht="14" x14ac:dyDescent="0.2">
      <c r="A209" s="101" t="s">
        <v>111</v>
      </c>
      <c r="B209" s="47">
        <v>1136</v>
      </c>
      <c r="C209" s="101" t="s">
        <v>28</v>
      </c>
      <c r="D209" s="101" t="s">
        <v>22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2">
        <f t="shared" si="16"/>
        <v>0</v>
      </c>
      <c r="AP209" s="74">
        <f t="shared" si="13"/>
        <v>0</v>
      </c>
      <c r="AQ209" s="75">
        <f t="shared" si="14"/>
        <v>0</v>
      </c>
      <c r="AR209" s="102">
        <f t="shared" si="15"/>
        <v>0</v>
      </c>
    </row>
    <row r="210" spans="1:44" ht="14" x14ac:dyDescent="0.2">
      <c r="A210" s="101" t="s">
        <v>363</v>
      </c>
      <c r="B210" s="47">
        <v>1599</v>
      </c>
      <c r="C210" s="101" t="s">
        <v>30</v>
      </c>
      <c r="D210" s="101" t="s">
        <v>462</v>
      </c>
      <c r="E210" s="7"/>
      <c r="F210" s="7"/>
      <c r="G210" s="7"/>
      <c r="H210" s="7"/>
      <c r="I210" s="7"/>
      <c r="J210" s="7">
        <v>2082</v>
      </c>
      <c r="K210" s="7">
        <v>9018</v>
      </c>
      <c r="L210" s="7">
        <v>7724</v>
      </c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2">
        <f t="shared" si="16"/>
        <v>18824</v>
      </c>
      <c r="AP210" s="37">
        <f t="shared" si="13"/>
        <v>18824</v>
      </c>
      <c r="AQ210" s="38">
        <f t="shared" si="14"/>
        <v>0</v>
      </c>
      <c r="AR210" s="103">
        <f t="shared" si="15"/>
        <v>0</v>
      </c>
    </row>
    <row r="211" spans="1:44" ht="14" x14ac:dyDescent="0.2">
      <c r="A211" s="101" t="s">
        <v>809</v>
      </c>
      <c r="B211" s="47">
        <v>2595</v>
      </c>
      <c r="C211" s="101" t="s">
        <v>806</v>
      </c>
      <c r="D211" s="101" t="s">
        <v>95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>
        <v>16330</v>
      </c>
      <c r="AK211" s="7"/>
      <c r="AL211" s="7"/>
      <c r="AM211" s="7"/>
      <c r="AN211" s="7"/>
      <c r="AO211" s="72">
        <f t="shared" si="16"/>
        <v>16330</v>
      </c>
      <c r="AP211" s="37">
        <f t="shared" ref="AP211" si="17">SUM(E211:P211)</f>
        <v>0</v>
      </c>
      <c r="AQ211" s="38">
        <f t="shared" si="14"/>
        <v>0</v>
      </c>
      <c r="AR211" s="103">
        <f t="shared" si="15"/>
        <v>16330</v>
      </c>
    </row>
    <row r="212" spans="1:44" ht="14" x14ac:dyDescent="0.2">
      <c r="A212" s="101" t="s">
        <v>364</v>
      </c>
      <c r="B212" s="47">
        <v>1194</v>
      </c>
      <c r="C212" s="101" t="s">
        <v>9</v>
      </c>
      <c r="D212" s="101" t="s">
        <v>37</v>
      </c>
      <c r="E212" s="7">
        <v>5098</v>
      </c>
      <c r="F212" s="7">
        <v>13770</v>
      </c>
      <c r="G212" s="7">
        <v>9636</v>
      </c>
      <c r="H212" s="7">
        <v>13891</v>
      </c>
      <c r="I212" s="7">
        <v>9246</v>
      </c>
      <c r="J212" s="7">
        <v>5420</v>
      </c>
      <c r="K212" s="7">
        <v>9607</v>
      </c>
      <c r="L212" s="7">
        <v>12303</v>
      </c>
      <c r="M212" s="7">
        <v>13937</v>
      </c>
      <c r="N212" s="7">
        <v>17823</v>
      </c>
      <c r="O212" s="7">
        <v>22462</v>
      </c>
      <c r="P212" s="7">
        <v>14630</v>
      </c>
      <c r="Q212" s="7">
        <v>17391</v>
      </c>
      <c r="R212" s="7">
        <v>8615</v>
      </c>
      <c r="S212" s="7">
        <v>13710</v>
      </c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>
        <v>563</v>
      </c>
      <c r="AE212" s="7">
        <v>8716</v>
      </c>
      <c r="AF212" s="7">
        <v>8440</v>
      </c>
      <c r="AG212" s="7">
        <v>8728</v>
      </c>
      <c r="AH212" s="7">
        <v>8406</v>
      </c>
      <c r="AI212" s="7">
        <v>8621</v>
      </c>
      <c r="AJ212" s="7">
        <v>8769</v>
      </c>
      <c r="AK212" s="7"/>
      <c r="AL212" s="7"/>
      <c r="AM212" s="7"/>
      <c r="AN212" s="7"/>
      <c r="AO212" s="72">
        <f t="shared" si="16"/>
        <v>239782</v>
      </c>
      <c r="AP212" s="74">
        <f t="shared" si="13"/>
        <v>147823</v>
      </c>
      <c r="AQ212" s="75">
        <f t="shared" si="14"/>
        <v>39716</v>
      </c>
      <c r="AR212" s="102">
        <f t="shared" si="15"/>
        <v>52243</v>
      </c>
    </row>
    <row r="213" spans="1:44" ht="14" x14ac:dyDescent="0.2">
      <c r="A213" s="101" t="s">
        <v>218</v>
      </c>
      <c r="B213" s="47">
        <v>1593</v>
      </c>
      <c r="C213" s="101" t="s">
        <v>61</v>
      </c>
      <c r="D213" s="101" t="s">
        <v>72</v>
      </c>
      <c r="E213" s="7"/>
      <c r="F213" s="7"/>
      <c r="G213" s="7"/>
      <c r="H213" s="7"/>
      <c r="I213" s="7"/>
      <c r="J213" s="7"/>
      <c r="K213" s="7">
        <v>80978</v>
      </c>
      <c r="L213" s="7">
        <v>59026</v>
      </c>
      <c r="M213" s="7"/>
      <c r="N213" s="7"/>
      <c r="O213" s="7">
        <v>82882</v>
      </c>
      <c r="P213" s="7">
        <v>70965</v>
      </c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2">
        <f t="shared" si="16"/>
        <v>293851</v>
      </c>
      <c r="AP213" s="37">
        <f t="shared" si="13"/>
        <v>293851</v>
      </c>
      <c r="AQ213" s="38">
        <f t="shared" si="14"/>
        <v>0</v>
      </c>
      <c r="AR213" s="103">
        <f t="shared" si="15"/>
        <v>0</v>
      </c>
    </row>
    <row r="214" spans="1:44" ht="14" x14ac:dyDescent="0.2">
      <c r="A214" s="101" t="s">
        <v>532</v>
      </c>
      <c r="B214" s="47">
        <v>2543</v>
      </c>
      <c r="C214" s="101" t="s">
        <v>497</v>
      </c>
      <c r="D214" s="101" t="s">
        <v>509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>
        <v>76919</v>
      </c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2">
        <f t="shared" si="16"/>
        <v>76919</v>
      </c>
      <c r="AP214" s="74">
        <f t="shared" si="13"/>
        <v>0</v>
      </c>
      <c r="AQ214" s="75">
        <f t="shared" si="14"/>
        <v>76919</v>
      </c>
      <c r="AR214" s="102">
        <f t="shared" si="15"/>
        <v>0</v>
      </c>
    </row>
    <row r="215" spans="1:44" ht="14" x14ac:dyDescent="0.2">
      <c r="A215" s="101" t="s">
        <v>113</v>
      </c>
      <c r="B215" s="47">
        <v>1508</v>
      </c>
      <c r="C215" s="101" t="s">
        <v>80</v>
      </c>
      <c r="D215" s="101" t="s">
        <v>15</v>
      </c>
      <c r="E215" s="7">
        <v>38077</v>
      </c>
      <c r="F215" s="7">
        <v>51923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2">
        <f t="shared" si="16"/>
        <v>90000</v>
      </c>
      <c r="AP215" s="37">
        <f t="shared" si="13"/>
        <v>90000</v>
      </c>
      <c r="AQ215" s="38">
        <f t="shared" si="14"/>
        <v>0</v>
      </c>
      <c r="AR215" s="103">
        <f t="shared" si="15"/>
        <v>0</v>
      </c>
    </row>
    <row r="216" spans="1:44" ht="14" x14ac:dyDescent="0.2">
      <c r="A216" s="101" t="s">
        <v>553</v>
      </c>
      <c r="B216" s="47">
        <v>2566</v>
      </c>
      <c r="C216" s="101" t="s">
        <v>542</v>
      </c>
      <c r="D216" s="101" t="s">
        <v>481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>
        <v>16451</v>
      </c>
      <c r="AE216" s="7">
        <v>27557</v>
      </c>
      <c r="AF216" s="7">
        <v>35911</v>
      </c>
      <c r="AG216" s="7"/>
      <c r="AH216" s="7"/>
      <c r="AI216" s="7">
        <v>1690</v>
      </c>
      <c r="AJ216" s="7">
        <v>18310</v>
      </c>
      <c r="AK216" s="7"/>
      <c r="AL216" s="7"/>
      <c r="AM216" s="7"/>
      <c r="AN216" s="7"/>
      <c r="AO216" s="72">
        <f t="shared" si="16"/>
        <v>99919</v>
      </c>
      <c r="AP216" s="74">
        <f t="shared" si="13"/>
        <v>0</v>
      </c>
      <c r="AQ216" s="75">
        <f t="shared" si="14"/>
        <v>0</v>
      </c>
      <c r="AR216" s="102">
        <f t="shared" si="15"/>
        <v>99919</v>
      </c>
    </row>
    <row r="217" spans="1:44" ht="14" x14ac:dyDescent="0.2">
      <c r="A217" s="101" t="s">
        <v>500</v>
      </c>
      <c r="B217" s="47">
        <v>2532</v>
      </c>
      <c r="C217" s="101" t="s">
        <v>497</v>
      </c>
      <c r="D217" s="101" t="s">
        <v>62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>
        <v>15385</v>
      </c>
      <c r="AA217" s="7">
        <v>15385</v>
      </c>
      <c r="AB217" s="7">
        <v>15384</v>
      </c>
      <c r="AC217" s="7">
        <v>5334</v>
      </c>
      <c r="AD217" s="7">
        <v>3383</v>
      </c>
      <c r="AE217" s="7"/>
      <c r="AF217" s="7"/>
      <c r="AG217" s="7"/>
      <c r="AH217" s="7">
        <v>4000</v>
      </c>
      <c r="AI217" s="7">
        <v>3999</v>
      </c>
      <c r="AJ217" s="7">
        <v>4000</v>
      </c>
      <c r="AK217" s="7"/>
      <c r="AL217" s="7"/>
      <c r="AM217" s="7"/>
      <c r="AN217" s="7"/>
      <c r="AO217" s="72">
        <f t="shared" si="16"/>
        <v>66870</v>
      </c>
      <c r="AP217" s="37">
        <f t="shared" si="13"/>
        <v>0</v>
      </c>
      <c r="AQ217" s="38">
        <f t="shared" si="14"/>
        <v>46154</v>
      </c>
      <c r="AR217" s="103">
        <f t="shared" si="15"/>
        <v>20716</v>
      </c>
    </row>
    <row r="218" spans="1:44" ht="14" x14ac:dyDescent="0.2">
      <c r="A218" s="101" t="s">
        <v>520</v>
      </c>
      <c r="B218" s="47">
        <v>2533</v>
      </c>
      <c r="C218" s="101" t="s">
        <v>497</v>
      </c>
      <c r="D218" s="101" t="s">
        <v>62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>
        <v>23077</v>
      </c>
      <c r="AB218" s="7">
        <v>23077</v>
      </c>
      <c r="AC218" s="7"/>
      <c r="AD218" s="7"/>
      <c r="AE218" s="7"/>
      <c r="AF218" s="7"/>
      <c r="AG218" s="7"/>
      <c r="AH218" s="7">
        <v>6667</v>
      </c>
      <c r="AI218" s="7">
        <v>6665</v>
      </c>
      <c r="AJ218" s="7">
        <v>6665</v>
      </c>
      <c r="AK218" s="7"/>
      <c r="AL218" s="7"/>
      <c r="AM218" s="7"/>
      <c r="AN218" s="7"/>
      <c r="AO218" s="72">
        <f t="shared" si="16"/>
        <v>66151</v>
      </c>
      <c r="AP218" s="74">
        <f t="shared" si="13"/>
        <v>0</v>
      </c>
      <c r="AQ218" s="75">
        <f t="shared" si="14"/>
        <v>46154</v>
      </c>
      <c r="AR218" s="102">
        <f t="shared" si="15"/>
        <v>19997</v>
      </c>
    </row>
    <row r="219" spans="1:44" ht="14" x14ac:dyDescent="0.2">
      <c r="A219" s="101" t="s">
        <v>501</v>
      </c>
      <c r="B219" s="47">
        <v>2530</v>
      </c>
      <c r="C219" s="101" t="s">
        <v>497</v>
      </c>
      <c r="D219" s="101" t="s">
        <v>62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>
        <v>30770</v>
      </c>
      <c r="AA219" s="7">
        <v>30769</v>
      </c>
      <c r="AB219" s="7">
        <v>30769</v>
      </c>
      <c r="AC219" s="7">
        <v>19370</v>
      </c>
      <c r="AD219" s="7">
        <v>20000</v>
      </c>
      <c r="AE219" s="7"/>
      <c r="AF219" s="7"/>
      <c r="AG219" s="7"/>
      <c r="AH219" s="7">
        <v>6667</v>
      </c>
      <c r="AI219" s="7">
        <v>6667</v>
      </c>
      <c r="AJ219" s="7">
        <v>6667</v>
      </c>
      <c r="AK219" s="7"/>
      <c r="AL219" s="7"/>
      <c r="AM219" s="7"/>
      <c r="AN219" s="7"/>
      <c r="AO219" s="72">
        <f t="shared" si="16"/>
        <v>151679</v>
      </c>
      <c r="AP219" s="37">
        <f t="shared" si="13"/>
        <v>0</v>
      </c>
      <c r="AQ219" s="38">
        <f t="shared" si="14"/>
        <v>92308</v>
      </c>
      <c r="AR219" s="103">
        <f t="shared" si="15"/>
        <v>59371</v>
      </c>
    </row>
    <row r="220" spans="1:44" ht="14" x14ac:dyDescent="0.2">
      <c r="A220" s="101" t="s">
        <v>502</v>
      </c>
      <c r="B220" s="47">
        <v>2531</v>
      </c>
      <c r="C220" s="101" t="s">
        <v>497</v>
      </c>
      <c r="D220" s="101" t="s">
        <v>62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>
        <v>30770</v>
      </c>
      <c r="AA220" s="7">
        <v>30769</v>
      </c>
      <c r="AB220" s="7">
        <v>30769</v>
      </c>
      <c r="AC220" s="7">
        <v>5334</v>
      </c>
      <c r="AD220" s="7">
        <v>5333</v>
      </c>
      <c r="AE220" s="7"/>
      <c r="AF220" s="7"/>
      <c r="AG220" s="7"/>
      <c r="AH220" s="7">
        <v>8000</v>
      </c>
      <c r="AI220" s="7">
        <v>7999</v>
      </c>
      <c r="AJ220" s="7">
        <v>8000</v>
      </c>
      <c r="AK220" s="7"/>
      <c r="AL220" s="7"/>
      <c r="AM220" s="7"/>
      <c r="AN220" s="7"/>
      <c r="AO220" s="72">
        <f t="shared" si="16"/>
        <v>126974</v>
      </c>
      <c r="AP220" s="74">
        <f t="shared" si="13"/>
        <v>0</v>
      </c>
      <c r="AQ220" s="75">
        <f t="shared" si="14"/>
        <v>92308</v>
      </c>
      <c r="AR220" s="102">
        <f t="shared" si="15"/>
        <v>34666</v>
      </c>
    </row>
    <row r="221" spans="1:44" ht="14" x14ac:dyDescent="0.2">
      <c r="A221" s="101" t="s">
        <v>529</v>
      </c>
      <c r="B221" s="47">
        <v>2537</v>
      </c>
      <c r="C221" s="101" t="s">
        <v>497</v>
      </c>
      <c r="D221" s="101" t="s">
        <v>62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>
        <v>76923</v>
      </c>
      <c r="AC221" s="7">
        <v>10562</v>
      </c>
      <c r="AD221" s="7">
        <v>13334</v>
      </c>
      <c r="AE221" s="7"/>
      <c r="AF221" s="7"/>
      <c r="AG221" s="7"/>
      <c r="AH221" s="7">
        <v>6667</v>
      </c>
      <c r="AI221" s="7">
        <v>6667</v>
      </c>
      <c r="AJ221" s="7">
        <v>6667</v>
      </c>
      <c r="AK221" s="7"/>
      <c r="AL221" s="7"/>
      <c r="AM221" s="7"/>
      <c r="AN221" s="7"/>
      <c r="AO221" s="72">
        <f t="shared" si="16"/>
        <v>120820</v>
      </c>
      <c r="AP221" s="37">
        <f t="shared" si="13"/>
        <v>0</v>
      </c>
      <c r="AQ221" s="38">
        <f t="shared" si="14"/>
        <v>76923</v>
      </c>
      <c r="AR221" s="103">
        <f t="shared" si="15"/>
        <v>43897</v>
      </c>
    </row>
    <row r="222" spans="1:44" ht="14" x14ac:dyDescent="0.2">
      <c r="A222" s="101" t="s">
        <v>281</v>
      </c>
      <c r="B222" s="47">
        <v>1231</v>
      </c>
      <c r="C222" s="101" t="s">
        <v>9</v>
      </c>
      <c r="D222" s="101" t="s">
        <v>14</v>
      </c>
      <c r="E222" s="7">
        <v>21355</v>
      </c>
      <c r="F222" s="7">
        <v>25103</v>
      </c>
      <c r="G222" s="7">
        <v>24469</v>
      </c>
      <c r="H222" s="7">
        <v>19249</v>
      </c>
      <c r="I222" s="7">
        <v>25000</v>
      </c>
      <c r="J222" s="7">
        <v>14359</v>
      </c>
      <c r="K222" s="7">
        <v>23141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2">
        <f t="shared" si="16"/>
        <v>152676</v>
      </c>
      <c r="AP222" s="74">
        <f t="shared" si="13"/>
        <v>152676</v>
      </c>
      <c r="AQ222" s="75">
        <f t="shared" si="14"/>
        <v>0</v>
      </c>
      <c r="AR222" s="102">
        <f t="shared" si="15"/>
        <v>0</v>
      </c>
    </row>
    <row r="223" spans="1:44" ht="14" x14ac:dyDescent="0.2">
      <c r="A223" s="101" t="s">
        <v>279</v>
      </c>
      <c r="B223" s="47">
        <v>1169</v>
      </c>
      <c r="C223" s="101" t="s">
        <v>28</v>
      </c>
      <c r="D223" s="101" t="s">
        <v>62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2">
        <f t="shared" si="16"/>
        <v>0</v>
      </c>
      <c r="AP223" s="37">
        <f t="shared" si="13"/>
        <v>0</v>
      </c>
      <c r="AQ223" s="38">
        <f t="shared" si="14"/>
        <v>0</v>
      </c>
      <c r="AR223" s="103">
        <f t="shared" si="15"/>
        <v>0</v>
      </c>
    </row>
    <row r="224" spans="1:44" ht="14" x14ac:dyDescent="0.2">
      <c r="A224" s="101" t="s">
        <v>146</v>
      </c>
      <c r="B224" s="47">
        <v>1645</v>
      </c>
      <c r="C224" s="101" t="s">
        <v>11</v>
      </c>
      <c r="D224" s="101" t="s">
        <v>13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2">
        <f t="shared" si="16"/>
        <v>0</v>
      </c>
      <c r="AP224" s="74">
        <f t="shared" si="13"/>
        <v>0</v>
      </c>
      <c r="AQ224" s="75">
        <f t="shared" si="14"/>
        <v>0</v>
      </c>
      <c r="AR224" s="102">
        <f t="shared" si="15"/>
        <v>0</v>
      </c>
    </row>
    <row r="225" spans="1:44" ht="14" x14ac:dyDescent="0.2">
      <c r="A225" s="101" t="s">
        <v>368</v>
      </c>
      <c r="B225" s="47">
        <v>1331</v>
      </c>
      <c r="C225" s="101" t="s">
        <v>28</v>
      </c>
      <c r="D225" s="101" t="s">
        <v>22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2">
        <f t="shared" si="16"/>
        <v>0</v>
      </c>
      <c r="AP225" s="37">
        <f t="shared" si="13"/>
        <v>0</v>
      </c>
      <c r="AQ225" s="38">
        <f t="shared" si="14"/>
        <v>0</v>
      </c>
      <c r="AR225" s="103">
        <f t="shared" si="15"/>
        <v>0</v>
      </c>
    </row>
    <row r="226" spans="1:44" ht="14" x14ac:dyDescent="0.2">
      <c r="A226" s="101" t="s">
        <v>469</v>
      </c>
      <c r="B226" s="47">
        <v>2500</v>
      </c>
      <c r="C226" s="101" t="s">
        <v>468</v>
      </c>
      <c r="D226" s="101" t="s">
        <v>462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>
        <v>7843</v>
      </c>
      <c r="X226" s="7">
        <v>20748</v>
      </c>
      <c r="Y226" s="7">
        <v>21397</v>
      </c>
      <c r="Z226" s="7">
        <v>26050</v>
      </c>
      <c r="AA226" s="7">
        <v>22815</v>
      </c>
      <c r="AB226" s="7">
        <v>10688</v>
      </c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2">
        <f t="shared" si="16"/>
        <v>109541</v>
      </c>
      <c r="AP226" s="74">
        <f t="shared" si="13"/>
        <v>0</v>
      </c>
      <c r="AQ226" s="75">
        <f t="shared" si="14"/>
        <v>109541</v>
      </c>
      <c r="AR226" s="102">
        <f t="shared" si="15"/>
        <v>0</v>
      </c>
    </row>
    <row r="227" spans="1:44" ht="14" x14ac:dyDescent="0.2">
      <c r="A227" s="101" t="s">
        <v>470</v>
      </c>
      <c r="B227" s="47">
        <v>1674</v>
      </c>
      <c r="C227" s="101" t="s">
        <v>468</v>
      </c>
      <c r="D227" s="101" t="s">
        <v>20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>
        <v>58375</v>
      </c>
      <c r="X227" s="7">
        <v>52250</v>
      </c>
      <c r="Y227" s="7">
        <v>48029</v>
      </c>
      <c r="Z227" s="7">
        <v>3679</v>
      </c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2">
        <f t="shared" si="16"/>
        <v>162333</v>
      </c>
      <c r="AP227" s="37">
        <f t="shared" si="13"/>
        <v>0</v>
      </c>
      <c r="AQ227" s="38">
        <f t="shared" si="14"/>
        <v>162333</v>
      </c>
      <c r="AR227" s="103">
        <f t="shared" si="15"/>
        <v>0</v>
      </c>
    </row>
    <row r="228" spans="1:44" ht="14" x14ac:dyDescent="0.2">
      <c r="A228" s="101" t="s">
        <v>221</v>
      </c>
      <c r="B228" s="47">
        <v>1108</v>
      </c>
      <c r="C228" s="101" t="s">
        <v>28</v>
      </c>
      <c r="D228" s="101" t="s">
        <v>72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2">
        <f t="shared" si="16"/>
        <v>0</v>
      </c>
      <c r="AP228" s="74">
        <f t="shared" si="13"/>
        <v>0</v>
      </c>
      <c r="AQ228" s="75">
        <f t="shared" si="14"/>
        <v>0</v>
      </c>
      <c r="AR228" s="102">
        <f t="shared" si="15"/>
        <v>0</v>
      </c>
    </row>
    <row r="229" spans="1:44" ht="14" x14ac:dyDescent="0.2">
      <c r="A229" s="101" t="s">
        <v>372</v>
      </c>
      <c r="B229" s="47">
        <v>1375</v>
      </c>
      <c r="C229" s="101" t="s">
        <v>28</v>
      </c>
      <c r="D229" s="101" t="s">
        <v>22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2">
        <f t="shared" si="16"/>
        <v>0</v>
      </c>
      <c r="AP229" s="37">
        <f t="shared" si="13"/>
        <v>0</v>
      </c>
      <c r="AQ229" s="38">
        <f t="shared" si="14"/>
        <v>0</v>
      </c>
      <c r="AR229" s="103">
        <f t="shared" si="15"/>
        <v>0</v>
      </c>
    </row>
    <row r="230" spans="1:44" ht="14" x14ac:dyDescent="0.2">
      <c r="A230" s="101" t="s">
        <v>284</v>
      </c>
      <c r="B230" s="47">
        <v>1141</v>
      </c>
      <c r="C230" s="101" t="s">
        <v>28</v>
      </c>
      <c r="D230" s="101" t="s">
        <v>32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2">
        <f t="shared" si="16"/>
        <v>0</v>
      </c>
      <c r="AP230" s="74">
        <f t="shared" si="13"/>
        <v>0</v>
      </c>
      <c r="AQ230" s="75">
        <f t="shared" si="14"/>
        <v>0</v>
      </c>
      <c r="AR230" s="102">
        <f t="shared" si="15"/>
        <v>0</v>
      </c>
    </row>
    <row r="231" spans="1:44" ht="14" x14ac:dyDescent="0.2">
      <c r="A231" s="101" t="s">
        <v>115</v>
      </c>
      <c r="B231" s="47">
        <v>1613</v>
      </c>
      <c r="C231" s="101" t="s">
        <v>61</v>
      </c>
      <c r="D231" s="101" t="s">
        <v>32</v>
      </c>
      <c r="E231" s="7"/>
      <c r="F231" s="7"/>
      <c r="G231" s="7"/>
      <c r="H231" s="7"/>
      <c r="I231" s="7"/>
      <c r="J231" s="7"/>
      <c r="K231" s="7"/>
      <c r="L231" s="7">
        <v>12945</v>
      </c>
      <c r="M231" s="7">
        <v>3734</v>
      </c>
      <c r="N231" s="7">
        <v>9475</v>
      </c>
      <c r="O231" s="7">
        <v>705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2">
        <f t="shared" si="16"/>
        <v>26859</v>
      </c>
      <c r="AP231" s="37">
        <f t="shared" si="13"/>
        <v>26859</v>
      </c>
      <c r="AQ231" s="38">
        <f t="shared" si="14"/>
        <v>0</v>
      </c>
      <c r="AR231" s="103">
        <f t="shared" si="15"/>
        <v>0</v>
      </c>
    </row>
    <row r="232" spans="1:44" ht="14" x14ac:dyDescent="0.2">
      <c r="A232" s="101" t="s">
        <v>375</v>
      </c>
      <c r="B232" s="47">
        <v>1472</v>
      </c>
      <c r="C232" s="101" t="s">
        <v>9</v>
      </c>
      <c r="D232" s="101" t="s">
        <v>37</v>
      </c>
      <c r="E232" s="7">
        <v>19405</v>
      </c>
      <c r="F232" s="7">
        <v>11052</v>
      </c>
      <c r="G232" s="7">
        <v>15759</v>
      </c>
      <c r="H232" s="7">
        <v>11014</v>
      </c>
      <c r="I232" s="7">
        <v>18678</v>
      </c>
      <c r="J232" s="7">
        <v>33796</v>
      </c>
      <c r="K232" s="7">
        <v>13244</v>
      </c>
      <c r="L232" s="7">
        <v>58121</v>
      </c>
      <c r="M232" s="7">
        <v>41737</v>
      </c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2">
        <f t="shared" si="16"/>
        <v>222806</v>
      </c>
      <c r="AP232" s="74">
        <f t="shared" si="13"/>
        <v>222806</v>
      </c>
      <c r="AQ232" s="75">
        <f t="shared" si="14"/>
        <v>0</v>
      </c>
      <c r="AR232" s="102">
        <f t="shared" si="15"/>
        <v>0</v>
      </c>
    </row>
    <row r="233" spans="1:44" ht="14" x14ac:dyDescent="0.2">
      <c r="A233" s="101" t="s">
        <v>365</v>
      </c>
      <c r="B233" s="47">
        <v>1083</v>
      </c>
      <c r="C233" s="101" t="s">
        <v>28</v>
      </c>
      <c r="D233" s="101" t="s">
        <v>95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2">
        <f t="shared" si="16"/>
        <v>0</v>
      </c>
      <c r="AP233" s="37">
        <f t="shared" si="13"/>
        <v>0</v>
      </c>
      <c r="AQ233" s="38">
        <f t="shared" si="14"/>
        <v>0</v>
      </c>
      <c r="AR233" s="103">
        <f t="shared" si="15"/>
        <v>0</v>
      </c>
    </row>
    <row r="234" spans="1:44" ht="14" x14ac:dyDescent="0.2">
      <c r="A234" s="101" t="s">
        <v>377</v>
      </c>
      <c r="B234" s="47">
        <v>1315</v>
      </c>
      <c r="C234" s="101" t="s">
        <v>9</v>
      </c>
      <c r="D234" s="101" t="s">
        <v>14</v>
      </c>
      <c r="E234" s="7"/>
      <c r="F234" s="7"/>
      <c r="G234" s="7"/>
      <c r="H234" s="7"/>
      <c r="I234" s="7"/>
      <c r="J234" s="7"/>
      <c r="K234" s="7">
        <v>16001</v>
      </c>
      <c r="L234" s="7">
        <v>75414</v>
      </c>
      <c r="M234" s="7">
        <v>117142</v>
      </c>
      <c r="N234" s="7">
        <v>174328</v>
      </c>
      <c r="O234" s="7">
        <v>177639</v>
      </c>
      <c r="P234" s="7">
        <v>36491</v>
      </c>
      <c r="Q234" s="7">
        <v>15413</v>
      </c>
      <c r="R234" s="7">
        <v>22073</v>
      </c>
      <c r="S234" s="7">
        <v>19457</v>
      </c>
      <c r="T234" s="7">
        <v>18124</v>
      </c>
      <c r="U234" s="7">
        <v>18894</v>
      </c>
      <c r="V234" s="7">
        <v>18539</v>
      </c>
      <c r="W234" s="7">
        <v>17955</v>
      </c>
      <c r="X234" s="7">
        <v>19267</v>
      </c>
      <c r="Y234" s="7">
        <v>18655</v>
      </c>
      <c r="Z234" s="7">
        <v>19268</v>
      </c>
      <c r="AA234" s="7">
        <v>18648</v>
      </c>
      <c r="AB234" s="7">
        <v>18707</v>
      </c>
      <c r="AC234" s="7">
        <v>19063</v>
      </c>
      <c r="AD234" s="7">
        <v>16035</v>
      </c>
      <c r="AE234" s="7">
        <v>19258</v>
      </c>
      <c r="AF234" s="7">
        <v>9944</v>
      </c>
      <c r="AG234" s="7"/>
      <c r="AH234" s="7"/>
      <c r="AI234" s="7"/>
      <c r="AJ234" s="7"/>
      <c r="AK234" s="7"/>
      <c r="AL234" s="7"/>
      <c r="AM234" s="7"/>
      <c r="AN234" s="7"/>
      <c r="AO234" s="72">
        <f t="shared" si="16"/>
        <v>886315</v>
      </c>
      <c r="AP234" s="74">
        <f t="shared" si="13"/>
        <v>597015</v>
      </c>
      <c r="AQ234" s="75">
        <f t="shared" si="14"/>
        <v>225000</v>
      </c>
      <c r="AR234" s="102">
        <f t="shared" si="15"/>
        <v>64300</v>
      </c>
    </row>
    <row r="235" spans="1:44" ht="14" x14ac:dyDescent="0.2">
      <c r="A235" s="101" t="s">
        <v>521</v>
      </c>
      <c r="B235" s="47">
        <v>2544</v>
      </c>
      <c r="C235" s="101" t="s">
        <v>497</v>
      </c>
      <c r="D235" s="101" t="s">
        <v>462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>
        <v>33333</v>
      </c>
      <c r="AB235" s="7"/>
      <c r="AC235" s="7"/>
      <c r="AD235" s="7"/>
      <c r="AE235" s="7">
        <v>14369</v>
      </c>
      <c r="AF235" s="7"/>
      <c r="AG235" s="7"/>
      <c r="AH235" s="7"/>
      <c r="AI235" s="7"/>
      <c r="AJ235" s="7"/>
      <c r="AK235" s="7"/>
      <c r="AL235" s="7"/>
      <c r="AM235" s="7"/>
      <c r="AN235" s="7"/>
      <c r="AO235" s="72">
        <f t="shared" si="16"/>
        <v>47702</v>
      </c>
      <c r="AP235" s="37">
        <f t="shared" si="13"/>
        <v>0</v>
      </c>
      <c r="AQ235" s="38">
        <f t="shared" si="14"/>
        <v>33333</v>
      </c>
      <c r="AR235" s="103">
        <f t="shared" si="15"/>
        <v>14369</v>
      </c>
    </row>
    <row r="236" spans="1:44" ht="14" x14ac:dyDescent="0.2">
      <c r="A236" s="101" t="s">
        <v>371</v>
      </c>
      <c r="B236" s="47">
        <v>1185</v>
      </c>
      <c r="C236" s="101" t="s">
        <v>28</v>
      </c>
      <c r="D236" s="101" t="s">
        <v>461</v>
      </c>
      <c r="E236" s="7"/>
      <c r="F236" s="7"/>
      <c r="G236" s="7"/>
      <c r="H236" s="10"/>
      <c r="I236" s="10"/>
      <c r="J236" s="10"/>
      <c r="K236" s="10"/>
      <c r="L236" s="10"/>
      <c r="M236" s="10"/>
      <c r="N236" s="10"/>
      <c r="O236" s="10"/>
      <c r="P236" s="10"/>
      <c r="Q236" s="7"/>
      <c r="R236" s="7"/>
      <c r="S236" s="7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72">
        <f t="shared" si="16"/>
        <v>0</v>
      </c>
      <c r="AP236" s="74">
        <f t="shared" si="13"/>
        <v>0</v>
      </c>
      <c r="AQ236" s="75">
        <f t="shared" si="14"/>
        <v>0</v>
      </c>
      <c r="AR236" s="102">
        <f t="shared" si="15"/>
        <v>0</v>
      </c>
    </row>
    <row r="237" spans="1:44" ht="14" x14ac:dyDescent="0.2">
      <c r="A237" s="101" t="s">
        <v>286</v>
      </c>
      <c r="B237" s="47">
        <v>1148</v>
      </c>
      <c r="C237" s="101" t="s">
        <v>28</v>
      </c>
      <c r="D237" s="101" t="s">
        <v>22</v>
      </c>
      <c r="E237" s="7"/>
      <c r="F237" s="10"/>
      <c r="G237" s="7"/>
      <c r="H237" s="7"/>
      <c r="I237" s="10"/>
      <c r="J237" s="10"/>
      <c r="K237" s="7"/>
      <c r="L237" s="7"/>
      <c r="M237" s="7"/>
      <c r="N237" s="7"/>
      <c r="O237" s="7"/>
      <c r="P237" s="7"/>
      <c r="Q237" s="7"/>
      <c r="R237" s="10"/>
      <c r="S237" s="7"/>
      <c r="T237" s="7"/>
      <c r="U237" s="10"/>
      <c r="V237" s="10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2">
        <f t="shared" si="16"/>
        <v>0</v>
      </c>
      <c r="AP237" s="37">
        <f t="shared" si="13"/>
        <v>0</v>
      </c>
      <c r="AQ237" s="38">
        <f t="shared" si="14"/>
        <v>0</v>
      </c>
      <c r="AR237" s="103">
        <f t="shared" si="15"/>
        <v>0</v>
      </c>
    </row>
    <row r="238" spans="1:44" ht="14" x14ac:dyDescent="0.2">
      <c r="A238" s="101" t="s">
        <v>381</v>
      </c>
      <c r="B238" s="47">
        <v>1465</v>
      </c>
      <c r="C238" s="101" t="s">
        <v>28</v>
      </c>
      <c r="D238" s="101" t="s">
        <v>22</v>
      </c>
      <c r="E238" s="7"/>
      <c r="F238" s="10"/>
      <c r="G238" s="7"/>
      <c r="H238" s="7"/>
      <c r="I238" s="10"/>
      <c r="J238" s="10"/>
      <c r="K238" s="7"/>
      <c r="L238" s="7"/>
      <c r="M238" s="7"/>
      <c r="N238" s="7"/>
      <c r="O238" s="7"/>
      <c r="P238" s="7"/>
      <c r="Q238" s="7"/>
      <c r="R238" s="10"/>
      <c r="S238" s="7"/>
      <c r="T238" s="7"/>
      <c r="U238" s="10"/>
      <c r="V238" s="10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2">
        <f t="shared" si="16"/>
        <v>0</v>
      </c>
      <c r="AP238" s="74">
        <f t="shared" si="13"/>
        <v>0</v>
      </c>
      <c r="AQ238" s="75">
        <f t="shared" si="14"/>
        <v>0</v>
      </c>
      <c r="AR238" s="102">
        <f t="shared" si="15"/>
        <v>0</v>
      </c>
    </row>
    <row r="239" spans="1:44" ht="14" x14ac:dyDescent="0.2">
      <c r="A239" s="101" t="s">
        <v>70</v>
      </c>
      <c r="B239" s="47">
        <v>1308</v>
      </c>
      <c r="C239" s="101" t="s">
        <v>28</v>
      </c>
      <c r="D239" s="101" t="s">
        <v>481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2">
        <f t="shared" si="16"/>
        <v>0</v>
      </c>
      <c r="AP239" s="37">
        <f t="shared" si="13"/>
        <v>0</v>
      </c>
      <c r="AQ239" s="38">
        <f t="shared" si="14"/>
        <v>0</v>
      </c>
      <c r="AR239" s="103">
        <f t="shared" si="15"/>
        <v>0</v>
      </c>
    </row>
    <row r="240" spans="1:44" ht="14" x14ac:dyDescent="0.2">
      <c r="A240" s="101" t="s">
        <v>490</v>
      </c>
      <c r="B240" s="47">
        <v>1588</v>
      </c>
      <c r="C240" s="101" t="s">
        <v>468</v>
      </c>
      <c r="D240" s="101" t="s">
        <v>479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>
        <v>17432</v>
      </c>
      <c r="Z240" s="7"/>
      <c r="AA240" s="7"/>
      <c r="AB240" s="7"/>
      <c r="AC240" s="7"/>
      <c r="AD240" s="7"/>
      <c r="AE240" s="7">
        <v>8678</v>
      </c>
      <c r="AF240" s="7">
        <v>1200</v>
      </c>
      <c r="AG240" s="7"/>
      <c r="AH240" s="7"/>
      <c r="AI240" s="7"/>
      <c r="AJ240" s="7"/>
      <c r="AK240" s="7"/>
      <c r="AL240" s="7"/>
      <c r="AM240" s="7"/>
      <c r="AN240" s="7"/>
      <c r="AO240" s="72">
        <f t="shared" si="16"/>
        <v>27310</v>
      </c>
      <c r="AP240" s="74">
        <f t="shared" si="13"/>
        <v>0</v>
      </c>
      <c r="AQ240" s="75">
        <f t="shared" si="14"/>
        <v>17432</v>
      </c>
      <c r="AR240" s="102">
        <f t="shared" si="15"/>
        <v>9878</v>
      </c>
    </row>
    <row r="241" spans="1:44" ht="14" x14ac:dyDescent="0.2">
      <c r="A241" s="101" t="s">
        <v>382</v>
      </c>
      <c r="B241" s="47">
        <v>1339</v>
      </c>
      <c r="C241" s="101" t="s">
        <v>9</v>
      </c>
      <c r="D241" s="101" t="s">
        <v>22</v>
      </c>
      <c r="E241" s="7">
        <v>2353</v>
      </c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2">
        <f t="shared" si="16"/>
        <v>2353</v>
      </c>
      <c r="AP241" s="37">
        <f t="shared" si="13"/>
        <v>2353</v>
      </c>
      <c r="AQ241" s="38">
        <f t="shared" si="14"/>
        <v>0</v>
      </c>
      <c r="AR241" s="103">
        <f t="shared" si="15"/>
        <v>0</v>
      </c>
    </row>
    <row r="242" spans="1:44" ht="14" x14ac:dyDescent="0.2">
      <c r="A242" s="101" t="s">
        <v>118</v>
      </c>
      <c r="B242" s="47">
        <v>1135</v>
      </c>
      <c r="C242" s="101" t="s">
        <v>9</v>
      </c>
      <c r="D242" s="101" t="s">
        <v>462</v>
      </c>
      <c r="E242" s="7">
        <v>9126</v>
      </c>
      <c r="F242" s="7">
        <v>6319</v>
      </c>
      <c r="G242" s="7">
        <v>9242</v>
      </c>
      <c r="H242" s="7">
        <v>7344</v>
      </c>
      <c r="I242" s="7">
        <v>7795</v>
      </c>
      <c r="J242" s="7">
        <v>6355</v>
      </c>
      <c r="K242" s="7">
        <v>7728</v>
      </c>
      <c r="L242" s="7">
        <v>8794</v>
      </c>
      <c r="M242" s="7">
        <v>9664</v>
      </c>
      <c r="N242" s="7">
        <v>9407</v>
      </c>
      <c r="O242" s="7">
        <v>23805</v>
      </c>
      <c r="P242" s="7">
        <v>48553</v>
      </c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2">
        <f t="shared" si="16"/>
        <v>154132</v>
      </c>
      <c r="AP242" s="74">
        <f t="shared" si="13"/>
        <v>154132</v>
      </c>
      <c r="AQ242" s="75">
        <f t="shared" si="14"/>
        <v>0</v>
      </c>
      <c r="AR242" s="102">
        <f t="shared" si="15"/>
        <v>0</v>
      </c>
    </row>
    <row r="243" spans="1:44" ht="14" x14ac:dyDescent="0.2">
      <c r="A243" s="101" t="s">
        <v>287</v>
      </c>
      <c r="B243" s="47">
        <v>1386</v>
      </c>
      <c r="C243" s="101" t="s">
        <v>28</v>
      </c>
      <c r="D243" s="101" t="s">
        <v>32</v>
      </c>
      <c r="E243" s="7"/>
      <c r="F243" s="7"/>
      <c r="G243" s="7"/>
      <c r="H243" s="10"/>
      <c r="I243" s="10"/>
      <c r="J243" s="10"/>
      <c r="K243" s="10"/>
      <c r="L243" s="10"/>
      <c r="M243" s="10"/>
      <c r="N243" s="10"/>
      <c r="O243" s="10"/>
      <c r="P243" s="10"/>
      <c r="Q243" s="7"/>
      <c r="R243" s="7"/>
      <c r="S243" s="7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72">
        <f t="shared" si="16"/>
        <v>0</v>
      </c>
      <c r="AP243" s="37">
        <f t="shared" si="13"/>
        <v>0</v>
      </c>
      <c r="AQ243" s="38">
        <f t="shared" si="14"/>
        <v>0</v>
      </c>
      <c r="AR243" s="103">
        <f t="shared" si="15"/>
        <v>0</v>
      </c>
    </row>
    <row r="244" spans="1:44" ht="14" x14ac:dyDescent="0.2">
      <c r="A244" s="101" t="s">
        <v>74</v>
      </c>
      <c r="B244" s="47">
        <v>1454</v>
      </c>
      <c r="C244" s="101" t="s">
        <v>28</v>
      </c>
      <c r="D244" s="101" t="s">
        <v>32</v>
      </c>
      <c r="E244" s="10"/>
      <c r="F244" s="7"/>
      <c r="G244" s="7"/>
      <c r="H244" s="10"/>
      <c r="I244" s="10"/>
      <c r="J244" s="10"/>
      <c r="K244" s="7"/>
      <c r="L244" s="7"/>
      <c r="M244" s="7"/>
      <c r="N244" s="7"/>
      <c r="O244" s="7"/>
      <c r="P244" s="7"/>
      <c r="Q244" s="10"/>
      <c r="R244" s="7"/>
      <c r="S244" s="7"/>
      <c r="T244" s="10"/>
      <c r="U244" s="10"/>
      <c r="V244" s="10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2">
        <f t="shared" si="16"/>
        <v>0</v>
      </c>
      <c r="AP244" s="74">
        <f t="shared" si="13"/>
        <v>0</v>
      </c>
      <c r="AQ244" s="75">
        <f t="shared" si="14"/>
        <v>0</v>
      </c>
      <c r="AR244" s="102">
        <f t="shared" si="15"/>
        <v>0</v>
      </c>
    </row>
    <row r="245" spans="1:44" ht="14" x14ac:dyDescent="0.2">
      <c r="A245" s="101" t="s">
        <v>122</v>
      </c>
      <c r="B245" s="47">
        <v>1608</v>
      </c>
      <c r="C245" s="101" t="s">
        <v>30</v>
      </c>
      <c r="D245" s="101" t="s">
        <v>22</v>
      </c>
      <c r="E245" s="7"/>
      <c r="F245" s="7"/>
      <c r="G245" s="7"/>
      <c r="H245" s="7"/>
      <c r="I245" s="7"/>
      <c r="J245" s="7"/>
      <c r="K245" s="7"/>
      <c r="L245" s="7">
        <v>5768</v>
      </c>
      <c r="M245" s="7">
        <v>14327</v>
      </c>
      <c r="N245" s="7">
        <v>12222</v>
      </c>
      <c r="O245" s="7">
        <v>3868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2">
        <f t="shared" si="16"/>
        <v>36185</v>
      </c>
      <c r="AP245" s="37">
        <f t="shared" si="13"/>
        <v>36185</v>
      </c>
      <c r="AQ245" s="38">
        <f t="shared" si="14"/>
        <v>0</v>
      </c>
      <c r="AR245" s="103">
        <f t="shared" si="15"/>
        <v>0</v>
      </c>
    </row>
    <row r="246" spans="1:44" ht="14" x14ac:dyDescent="0.2">
      <c r="A246" s="104" t="s">
        <v>77</v>
      </c>
      <c r="B246" s="47">
        <v>1303</v>
      </c>
      <c r="C246" s="101" t="s">
        <v>28</v>
      </c>
      <c r="D246" s="101" t="s">
        <v>20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2">
        <f t="shared" si="16"/>
        <v>0</v>
      </c>
      <c r="AP246" s="74">
        <f t="shared" si="13"/>
        <v>0</v>
      </c>
      <c r="AQ246" s="75">
        <f t="shared" si="14"/>
        <v>0</v>
      </c>
      <c r="AR246" s="102">
        <f t="shared" si="15"/>
        <v>0</v>
      </c>
    </row>
    <row r="247" spans="1:44" ht="14" x14ac:dyDescent="0.2">
      <c r="A247" s="101" t="s">
        <v>124</v>
      </c>
      <c r="B247" s="47">
        <v>1089</v>
      </c>
      <c r="C247" s="101" t="s">
        <v>28</v>
      </c>
      <c r="D247" s="101" t="s">
        <v>15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2">
        <f t="shared" si="16"/>
        <v>0</v>
      </c>
      <c r="AP247" s="37">
        <f t="shared" si="13"/>
        <v>0</v>
      </c>
      <c r="AQ247" s="38">
        <f t="shared" si="14"/>
        <v>0</v>
      </c>
      <c r="AR247" s="103">
        <f t="shared" si="15"/>
        <v>0</v>
      </c>
    </row>
    <row r="248" spans="1:44" ht="14" x14ac:dyDescent="0.2">
      <c r="A248" s="101" t="s">
        <v>149</v>
      </c>
      <c r="B248" s="47">
        <v>1428</v>
      </c>
      <c r="C248" s="101" t="s">
        <v>9</v>
      </c>
      <c r="D248" s="101" t="s">
        <v>13</v>
      </c>
      <c r="E248" s="7"/>
      <c r="F248" s="10"/>
      <c r="G248" s="7"/>
      <c r="H248" s="10"/>
      <c r="I248" s="10"/>
      <c r="J248" s="10"/>
      <c r="K248" s="10"/>
      <c r="L248" s="10"/>
      <c r="M248" s="10"/>
      <c r="N248" s="10"/>
      <c r="O248" s="10"/>
      <c r="P248" s="10"/>
      <c r="Q248" s="7"/>
      <c r="R248" s="10"/>
      <c r="S248" s="7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72">
        <f t="shared" si="16"/>
        <v>0</v>
      </c>
      <c r="AP248" s="74">
        <f t="shared" si="13"/>
        <v>0</v>
      </c>
      <c r="AQ248" s="75">
        <f t="shared" si="14"/>
        <v>0</v>
      </c>
      <c r="AR248" s="102">
        <f t="shared" si="15"/>
        <v>0</v>
      </c>
    </row>
    <row r="249" spans="1:44" ht="14" x14ac:dyDescent="0.2">
      <c r="A249" s="101" t="s">
        <v>128</v>
      </c>
      <c r="B249" s="47">
        <v>1202</v>
      </c>
      <c r="C249" s="101" t="s">
        <v>28</v>
      </c>
      <c r="D249" s="101" t="s">
        <v>62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2">
        <f t="shared" si="16"/>
        <v>0</v>
      </c>
      <c r="AP249" s="37">
        <f t="shared" si="13"/>
        <v>0</v>
      </c>
      <c r="AQ249" s="38">
        <f t="shared" si="14"/>
        <v>0</v>
      </c>
      <c r="AR249" s="103">
        <f t="shared" si="15"/>
        <v>0</v>
      </c>
    </row>
    <row r="250" spans="1:44" ht="14" x14ac:dyDescent="0.2">
      <c r="A250" s="101" t="s">
        <v>471</v>
      </c>
      <c r="B250" s="47">
        <v>2028</v>
      </c>
      <c r="C250" s="101" t="s">
        <v>468</v>
      </c>
      <c r="D250" s="101" t="s">
        <v>32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>
        <v>1464</v>
      </c>
      <c r="X250" s="7">
        <v>14250</v>
      </c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2">
        <f t="shared" si="16"/>
        <v>15714</v>
      </c>
      <c r="AP250" s="74">
        <f t="shared" si="13"/>
        <v>0</v>
      </c>
      <c r="AQ250" s="75">
        <f t="shared" si="14"/>
        <v>15714</v>
      </c>
      <c r="AR250" s="102">
        <f t="shared" si="15"/>
        <v>0</v>
      </c>
    </row>
    <row r="251" spans="1:44" ht="14" x14ac:dyDescent="0.2">
      <c r="A251" s="101" t="s">
        <v>129</v>
      </c>
      <c r="B251" s="47">
        <v>1047</v>
      </c>
      <c r="C251" s="101" t="s">
        <v>9</v>
      </c>
      <c r="D251" s="101" t="s">
        <v>15</v>
      </c>
      <c r="E251" s="7"/>
      <c r="F251" s="7"/>
      <c r="G251" s="7"/>
      <c r="H251" s="7"/>
      <c r="I251" s="7">
        <v>9903</v>
      </c>
      <c r="J251" s="7">
        <v>13627</v>
      </c>
      <c r="K251" s="7"/>
      <c r="L251" s="7"/>
      <c r="M251" s="7">
        <v>1572</v>
      </c>
      <c r="N251" s="7">
        <v>9936</v>
      </c>
      <c r="O251" s="7">
        <v>11417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2">
        <f t="shared" si="16"/>
        <v>46455</v>
      </c>
      <c r="AP251" s="37">
        <f t="shared" si="13"/>
        <v>46455</v>
      </c>
      <c r="AQ251" s="38">
        <f t="shared" si="14"/>
        <v>0</v>
      </c>
      <c r="AR251" s="103">
        <f t="shared" si="15"/>
        <v>0</v>
      </c>
    </row>
    <row r="252" spans="1:44" ht="14" x14ac:dyDescent="0.2">
      <c r="A252" s="101" t="s">
        <v>282</v>
      </c>
      <c r="B252" s="47">
        <v>1057</v>
      </c>
      <c r="C252" s="101" t="s">
        <v>28</v>
      </c>
      <c r="D252" s="101" t="s">
        <v>24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2">
        <f t="shared" si="16"/>
        <v>0</v>
      </c>
      <c r="AP252" s="74">
        <f t="shared" si="13"/>
        <v>0</v>
      </c>
      <c r="AQ252" s="75">
        <f t="shared" si="14"/>
        <v>0</v>
      </c>
      <c r="AR252" s="102">
        <f t="shared" si="15"/>
        <v>0</v>
      </c>
    </row>
    <row r="253" spans="1:44" ht="14" x14ac:dyDescent="0.2">
      <c r="A253" s="101" t="s">
        <v>152</v>
      </c>
      <c r="B253" s="47">
        <v>1119</v>
      </c>
      <c r="C253" s="101" t="s">
        <v>9</v>
      </c>
      <c r="D253" s="101" t="s">
        <v>13</v>
      </c>
      <c r="E253" s="7">
        <v>4410</v>
      </c>
      <c r="F253" s="7">
        <v>10000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2">
        <f t="shared" si="16"/>
        <v>14410</v>
      </c>
      <c r="AP253" s="37">
        <f t="shared" si="13"/>
        <v>14410</v>
      </c>
      <c r="AQ253" s="38">
        <f t="shared" si="14"/>
        <v>0</v>
      </c>
      <c r="AR253" s="103">
        <f t="shared" si="15"/>
        <v>0</v>
      </c>
    </row>
    <row r="254" spans="1:44" ht="14" x14ac:dyDescent="0.2">
      <c r="A254" s="101" t="s">
        <v>154</v>
      </c>
      <c r="B254" s="47">
        <v>1060</v>
      </c>
      <c r="C254" s="101" t="s">
        <v>28</v>
      </c>
      <c r="D254" s="101" t="s">
        <v>13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2">
        <f t="shared" si="16"/>
        <v>0</v>
      </c>
      <c r="AP254" s="74">
        <f t="shared" si="13"/>
        <v>0</v>
      </c>
      <c r="AQ254" s="75">
        <f t="shared" si="14"/>
        <v>0</v>
      </c>
      <c r="AR254" s="102">
        <f t="shared" si="15"/>
        <v>0</v>
      </c>
    </row>
    <row r="255" spans="1:44" ht="14" x14ac:dyDescent="0.2">
      <c r="A255" s="101" t="s">
        <v>289</v>
      </c>
      <c r="B255" s="47">
        <v>1571</v>
      </c>
      <c r="C255" s="101" t="s">
        <v>11</v>
      </c>
      <c r="D255" s="101" t="s">
        <v>95</v>
      </c>
      <c r="E255" s="7"/>
      <c r="F255" s="7"/>
      <c r="G255" s="7"/>
      <c r="H255" s="7"/>
      <c r="I255" s="7"/>
      <c r="J255" s="7"/>
      <c r="K255" s="7"/>
      <c r="L255" s="7"/>
      <c r="M255" s="7"/>
      <c r="N255" s="7">
        <v>3312</v>
      </c>
      <c r="O255" s="7">
        <v>13661</v>
      </c>
      <c r="P255" s="7">
        <v>20790</v>
      </c>
      <c r="Q255" s="7">
        <v>16471</v>
      </c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2">
        <f t="shared" si="16"/>
        <v>54234</v>
      </c>
      <c r="AP255" s="37">
        <f t="shared" si="13"/>
        <v>37763</v>
      </c>
      <c r="AQ255" s="38">
        <f t="shared" si="14"/>
        <v>16471</v>
      </c>
      <c r="AR255" s="103">
        <f t="shared" si="15"/>
        <v>0</v>
      </c>
    </row>
    <row r="256" spans="1:44" ht="14" x14ac:dyDescent="0.2">
      <c r="A256" s="101" t="s">
        <v>361</v>
      </c>
      <c r="B256" s="47">
        <v>1006</v>
      </c>
      <c r="C256" s="101" t="s">
        <v>28</v>
      </c>
      <c r="D256" s="101" t="s">
        <v>463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2">
        <f t="shared" si="16"/>
        <v>0</v>
      </c>
      <c r="AP256" s="74">
        <f t="shared" si="13"/>
        <v>0</v>
      </c>
      <c r="AQ256" s="75">
        <f t="shared" si="14"/>
        <v>0</v>
      </c>
      <c r="AR256" s="102">
        <f t="shared" si="15"/>
        <v>0</v>
      </c>
    </row>
    <row r="257" spans="1:44" ht="14" x14ac:dyDescent="0.2">
      <c r="A257" s="101" t="s">
        <v>484</v>
      </c>
      <c r="B257" s="47">
        <v>2513</v>
      </c>
      <c r="C257" s="101" t="s">
        <v>468</v>
      </c>
      <c r="D257" s="101" t="s">
        <v>95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>
        <v>2610</v>
      </c>
      <c r="Y257" s="7">
        <v>32412</v>
      </c>
      <c r="Z257" s="7">
        <v>35105</v>
      </c>
      <c r="AA257" s="7">
        <f>29873+38460</f>
        <v>68333</v>
      </c>
      <c r="AB257" s="7">
        <v>76923</v>
      </c>
      <c r="AC257" s="7">
        <v>2563</v>
      </c>
      <c r="AD257" s="7">
        <v>24101</v>
      </c>
      <c r="AE257" s="7">
        <v>26664</v>
      </c>
      <c r="AF257" s="7">
        <v>26664</v>
      </c>
      <c r="AG257" s="7">
        <v>33333</v>
      </c>
      <c r="AH257" s="7">
        <v>26666</v>
      </c>
      <c r="AI257" s="7">
        <v>33333</v>
      </c>
      <c r="AJ257" s="7">
        <v>33333</v>
      </c>
      <c r="AK257" s="7"/>
      <c r="AL257" s="7"/>
      <c r="AM257" s="7"/>
      <c r="AN257" s="7"/>
      <c r="AO257" s="72">
        <f t="shared" si="16"/>
        <v>422040</v>
      </c>
      <c r="AP257" s="37">
        <f t="shared" si="13"/>
        <v>0</v>
      </c>
      <c r="AQ257" s="38">
        <f t="shared" si="14"/>
        <v>215383</v>
      </c>
      <c r="AR257" s="103">
        <f t="shared" si="15"/>
        <v>206657</v>
      </c>
    </row>
    <row r="258" spans="1:44" ht="14" x14ac:dyDescent="0.2">
      <c r="A258" s="101" t="s">
        <v>291</v>
      </c>
      <c r="B258" s="47">
        <v>1597</v>
      </c>
      <c r="C258" s="101" t="s">
        <v>30</v>
      </c>
      <c r="D258" s="101" t="s">
        <v>32</v>
      </c>
      <c r="E258" s="7"/>
      <c r="F258" s="7"/>
      <c r="G258" s="7"/>
      <c r="H258" s="7"/>
      <c r="I258" s="7"/>
      <c r="J258" s="7">
        <v>1878</v>
      </c>
      <c r="K258" s="7">
        <v>14397</v>
      </c>
      <c r="L258" s="7">
        <v>21057</v>
      </c>
      <c r="M258" s="7">
        <v>18918</v>
      </c>
      <c r="N258" s="7"/>
      <c r="O258" s="7">
        <v>18809</v>
      </c>
      <c r="P258" s="7">
        <v>12447</v>
      </c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>
        <v>20000</v>
      </c>
      <c r="AB258" s="7"/>
      <c r="AC258" s="7"/>
      <c r="AD258" s="7">
        <v>35667</v>
      </c>
      <c r="AE258" s="7">
        <v>34667</v>
      </c>
      <c r="AF258" s="7">
        <v>26667</v>
      </c>
      <c r="AG258" s="7">
        <v>26667</v>
      </c>
      <c r="AH258" s="7">
        <v>26667</v>
      </c>
      <c r="AI258" s="7">
        <v>26663</v>
      </c>
      <c r="AJ258" s="7">
        <v>26667</v>
      </c>
      <c r="AK258" s="7"/>
      <c r="AL258" s="7"/>
      <c r="AM258" s="7"/>
      <c r="AN258" s="7"/>
      <c r="AO258" s="72">
        <f t="shared" si="16"/>
        <v>311171</v>
      </c>
      <c r="AP258" s="74">
        <f t="shared" si="13"/>
        <v>87506</v>
      </c>
      <c r="AQ258" s="75">
        <f t="shared" si="14"/>
        <v>20000</v>
      </c>
      <c r="AR258" s="102">
        <f t="shared" si="15"/>
        <v>203665</v>
      </c>
    </row>
    <row r="259" spans="1:44" ht="14" x14ac:dyDescent="0.2">
      <c r="A259" s="101" t="s">
        <v>810</v>
      </c>
      <c r="B259" s="47">
        <v>2594</v>
      </c>
      <c r="C259" s="101" t="s">
        <v>806</v>
      </c>
      <c r="D259" s="101" t="s">
        <v>20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>
        <v>14756</v>
      </c>
      <c r="AK259" s="7"/>
      <c r="AL259" s="7"/>
      <c r="AM259" s="7"/>
      <c r="AN259" s="7"/>
      <c r="AO259" s="72">
        <f t="shared" si="16"/>
        <v>14756</v>
      </c>
      <c r="AP259" s="74">
        <f t="shared" ref="AP259" si="18">SUM(E259:P259)</f>
        <v>0</v>
      </c>
      <c r="AQ259" s="75">
        <f t="shared" si="14"/>
        <v>0</v>
      </c>
      <c r="AR259" s="102">
        <f t="shared" si="15"/>
        <v>14756</v>
      </c>
    </row>
    <row r="260" spans="1:44" ht="14" x14ac:dyDescent="0.2">
      <c r="A260" s="101" t="s">
        <v>131</v>
      </c>
      <c r="B260" s="47">
        <v>1040</v>
      </c>
      <c r="C260" s="101" t="s">
        <v>28</v>
      </c>
      <c r="D260" s="101" t="s">
        <v>15</v>
      </c>
      <c r="E260" s="7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7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72">
        <f t="shared" si="16"/>
        <v>0</v>
      </c>
      <c r="AP260" s="37">
        <f t="shared" si="13"/>
        <v>0</v>
      </c>
      <c r="AQ260" s="38">
        <f t="shared" si="14"/>
        <v>0</v>
      </c>
      <c r="AR260" s="103">
        <f t="shared" si="15"/>
        <v>0</v>
      </c>
    </row>
    <row r="261" spans="1:44" ht="14" x14ac:dyDescent="0.2">
      <c r="A261" s="101" t="s">
        <v>293</v>
      </c>
      <c r="B261" s="47">
        <v>1365</v>
      </c>
      <c r="C261" s="101" t="s">
        <v>28</v>
      </c>
      <c r="D261" s="101" t="s">
        <v>32</v>
      </c>
      <c r="E261" s="7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7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72">
        <f t="shared" si="16"/>
        <v>0</v>
      </c>
      <c r="AP261" s="74">
        <f t="shared" si="13"/>
        <v>0</v>
      </c>
      <c r="AQ261" s="75">
        <f t="shared" si="14"/>
        <v>0</v>
      </c>
      <c r="AR261" s="102">
        <f t="shared" si="15"/>
        <v>0</v>
      </c>
    </row>
    <row r="262" spans="1:44" ht="14" x14ac:dyDescent="0.2">
      <c r="A262" s="101" t="s">
        <v>503</v>
      </c>
      <c r="B262" s="47">
        <v>2527</v>
      </c>
      <c r="C262" s="101" t="s">
        <v>497</v>
      </c>
      <c r="D262" s="101" t="s">
        <v>32</v>
      </c>
      <c r="E262" s="7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7"/>
      <c r="R262" s="10"/>
      <c r="S262" s="10"/>
      <c r="T262" s="10"/>
      <c r="U262" s="10"/>
      <c r="V262" s="10"/>
      <c r="W262" s="10"/>
      <c r="X262" s="10"/>
      <c r="Y262" s="10"/>
      <c r="Z262" s="10">
        <v>17759</v>
      </c>
      <c r="AA262" s="10">
        <v>20825</v>
      </c>
      <c r="AB262" s="10">
        <v>3245</v>
      </c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72">
        <f t="shared" si="16"/>
        <v>41829</v>
      </c>
      <c r="AP262" s="37">
        <f t="shared" si="13"/>
        <v>0</v>
      </c>
      <c r="AQ262" s="38">
        <f t="shared" si="14"/>
        <v>41829</v>
      </c>
      <c r="AR262" s="103">
        <f t="shared" si="15"/>
        <v>0</v>
      </c>
    </row>
    <row r="263" spans="1:44" ht="14" x14ac:dyDescent="0.2">
      <c r="A263" s="101" t="s">
        <v>133</v>
      </c>
      <c r="B263" s="47">
        <v>1591</v>
      </c>
      <c r="C263" s="101" t="s">
        <v>30</v>
      </c>
      <c r="D263" s="101" t="s">
        <v>22</v>
      </c>
      <c r="E263" s="7"/>
      <c r="F263" s="7"/>
      <c r="G263" s="7"/>
      <c r="H263" s="7"/>
      <c r="I263" s="7"/>
      <c r="J263" s="7">
        <v>18750</v>
      </c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2">
        <f t="shared" si="16"/>
        <v>18750</v>
      </c>
      <c r="AP263" s="74">
        <f t="shared" si="13"/>
        <v>18750</v>
      </c>
      <c r="AQ263" s="75">
        <f t="shared" si="14"/>
        <v>0</v>
      </c>
      <c r="AR263" s="102">
        <f t="shared" si="15"/>
        <v>0</v>
      </c>
    </row>
    <row r="264" spans="1:44" ht="14" x14ac:dyDescent="0.2">
      <c r="A264" s="101" t="s">
        <v>134</v>
      </c>
      <c r="B264" s="47">
        <v>1523</v>
      </c>
      <c r="C264" s="101" t="s">
        <v>80</v>
      </c>
      <c r="D264" s="101" t="s">
        <v>32</v>
      </c>
      <c r="E264" s="7">
        <v>4692</v>
      </c>
      <c r="F264" s="7">
        <v>12460</v>
      </c>
      <c r="G264" s="7">
        <v>7848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2">
        <f t="shared" si="16"/>
        <v>25000</v>
      </c>
      <c r="AP264" s="37">
        <f t="shared" si="13"/>
        <v>25000</v>
      </c>
      <c r="AQ264" s="38">
        <f t="shared" si="14"/>
        <v>0</v>
      </c>
      <c r="AR264" s="103">
        <f t="shared" si="15"/>
        <v>0</v>
      </c>
    </row>
    <row r="265" spans="1:44" ht="14" x14ac:dyDescent="0.2">
      <c r="A265" s="101" t="s">
        <v>138</v>
      </c>
      <c r="B265" s="47">
        <v>1634</v>
      </c>
      <c r="C265" s="101" t="s">
        <v>11</v>
      </c>
      <c r="D265" s="101" t="s">
        <v>518</v>
      </c>
      <c r="E265" s="7"/>
      <c r="F265" s="7"/>
      <c r="G265" s="7"/>
      <c r="H265" s="7"/>
      <c r="I265" s="7"/>
      <c r="J265" s="7"/>
      <c r="K265" s="7"/>
      <c r="L265" s="7"/>
      <c r="M265" s="7"/>
      <c r="N265" s="7">
        <v>1487</v>
      </c>
      <c r="O265" s="7">
        <v>11779</v>
      </c>
      <c r="P265" s="7">
        <v>12723</v>
      </c>
      <c r="Q265" s="7">
        <v>9305</v>
      </c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2">
        <f t="shared" si="16"/>
        <v>35294</v>
      </c>
      <c r="AP265" s="74">
        <f t="shared" si="13"/>
        <v>25989</v>
      </c>
      <c r="AQ265" s="75">
        <f t="shared" si="14"/>
        <v>9305</v>
      </c>
      <c r="AR265" s="102">
        <f t="shared" si="15"/>
        <v>0</v>
      </c>
    </row>
    <row r="266" spans="1:44" ht="14" x14ac:dyDescent="0.2">
      <c r="A266" s="101" t="s">
        <v>140</v>
      </c>
      <c r="B266" s="47">
        <v>1477</v>
      </c>
      <c r="C266" s="101" t="s">
        <v>9</v>
      </c>
      <c r="D266" s="101" t="s">
        <v>15</v>
      </c>
      <c r="E266" s="7">
        <v>210</v>
      </c>
      <c r="F266" s="7">
        <v>3061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2">
        <f t="shared" si="16"/>
        <v>3271</v>
      </c>
      <c r="AP266" s="37">
        <f t="shared" si="13"/>
        <v>3271</v>
      </c>
      <c r="AQ266" s="38">
        <f t="shared" si="14"/>
        <v>0</v>
      </c>
      <c r="AR266" s="103">
        <f t="shared" si="15"/>
        <v>0</v>
      </c>
    </row>
    <row r="267" spans="1:44" ht="14" x14ac:dyDescent="0.2">
      <c r="A267" s="101" t="s">
        <v>389</v>
      </c>
      <c r="B267" s="47">
        <v>1520</v>
      </c>
      <c r="C267" s="101" t="s">
        <v>80</v>
      </c>
      <c r="D267" s="101" t="s">
        <v>22</v>
      </c>
      <c r="E267" s="7">
        <v>1537</v>
      </c>
      <c r="F267" s="7">
        <v>9380</v>
      </c>
      <c r="G267" s="7">
        <v>11832</v>
      </c>
      <c r="H267" s="7">
        <v>9297</v>
      </c>
      <c r="I267" s="7">
        <v>11010</v>
      </c>
      <c r="J267" s="7">
        <v>10338</v>
      </c>
      <c r="K267" s="7">
        <v>7401</v>
      </c>
      <c r="L267" s="7">
        <v>14304</v>
      </c>
      <c r="M267" s="7">
        <v>12835</v>
      </c>
      <c r="N267" s="7">
        <v>11963</v>
      </c>
      <c r="O267" s="7">
        <v>21703</v>
      </c>
      <c r="P267" s="7">
        <v>5880</v>
      </c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2">
        <f t="shared" si="16"/>
        <v>127480</v>
      </c>
      <c r="AP267" s="74">
        <f t="shared" si="13"/>
        <v>127480</v>
      </c>
      <c r="AQ267" s="75">
        <f t="shared" si="14"/>
        <v>0</v>
      </c>
      <c r="AR267" s="102">
        <f t="shared" si="15"/>
        <v>0</v>
      </c>
    </row>
    <row r="268" spans="1:44" ht="14" x14ac:dyDescent="0.2">
      <c r="A268" s="101" t="s">
        <v>607</v>
      </c>
      <c r="B268" s="47">
        <v>2578</v>
      </c>
      <c r="C268" s="101" t="s">
        <v>561</v>
      </c>
      <c r="D268" s="101" t="s">
        <v>62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>
        <v>24767</v>
      </c>
      <c r="AH268" s="7">
        <v>27479</v>
      </c>
      <c r="AI268" s="7">
        <f>27754+40000</f>
        <v>67754</v>
      </c>
      <c r="AJ268" s="7"/>
      <c r="AK268" s="7"/>
      <c r="AL268" s="7"/>
      <c r="AM268" s="7"/>
      <c r="AN268" s="7"/>
      <c r="AO268" s="72">
        <f t="shared" si="16"/>
        <v>120000</v>
      </c>
      <c r="AP268" s="37">
        <f t="shared" si="13"/>
        <v>0</v>
      </c>
      <c r="AQ268" s="38">
        <f t="shared" si="14"/>
        <v>0</v>
      </c>
      <c r="AR268" s="103">
        <f t="shared" si="15"/>
        <v>120000</v>
      </c>
    </row>
    <row r="269" spans="1:44" ht="14" x14ac:dyDescent="0.2">
      <c r="A269" s="101" t="s">
        <v>156</v>
      </c>
      <c r="B269" s="47">
        <v>1309</v>
      </c>
      <c r="C269" s="101" t="s">
        <v>9</v>
      </c>
      <c r="D269" s="101" t="s">
        <v>13</v>
      </c>
      <c r="E269" s="7"/>
      <c r="F269" s="7">
        <v>215032</v>
      </c>
      <c r="G269" s="7">
        <v>239397</v>
      </c>
      <c r="H269" s="7">
        <v>228774</v>
      </c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2">
        <f t="shared" si="16"/>
        <v>683203</v>
      </c>
      <c r="AP269" s="74">
        <f t="shared" si="13"/>
        <v>683203</v>
      </c>
      <c r="AQ269" s="75">
        <f t="shared" si="14"/>
        <v>0</v>
      </c>
      <c r="AR269" s="102">
        <f t="shared" si="15"/>
        <v>0</v>
      </c>
    </row>
    <row r="270" spans="1:44" ht="14" x14ac:dyDescent="0.2">
      <c r="A270" s="101" t="s">
        <v>390</v>
      </c>
      <c r="B270" s="47">
        <v>1171</v>
      </c>
      <c r="C270" s="101" t="s">
        <v>9</v>
      </c>
      <c r="D270" s="101" t="s">
        <v>37</v>
      </c>
      <c r="E270" s="7"/>
      <c r="F270" s="10"/>
      <c r="G270" s="7"/>
      <c r="H270" s="10"/>
      <c r="I270" s="10"/>
      <c r="J270" s="10"/>
      <c r="K270" s="7">
        <v>14574</v>
      </c>
      <c r="L270" s="7">
        <v>43497</v>
      </c>
      <c r="M270" s="7">
        <v>27690</v>
      </c>
      <c r="N270" s="7"/>
      <c r="O270" s="7"/>
      <c r="P270" s="7"/>
      <c r="Q270" s="7"/>
      <c r="R270" s="10"/>
      <c r="S270" s="7"/>
      <c r="T270" s="10"/>
      <c r="U270" s="10"/>
      <c r="V270" s="10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2">
        <f t="shared" si="16"/>
        <v>85761</v>
      </c>
      <c r="AP270" s="37">
        <f t="shared" si="13"/>
        <v>85761</v>
      </c>
      <c r="AQ270" s="38">
        <f t="shared" si="14"/>
        <v>0</v>
      </c>
      <c r="AR270" s="103">
        <f t="shared" si="15"/>
        <v>0</v>
      </c>
    </row>
    <row r="271" spans="1:44" ht="14" x14ac:dyDescent="0.2">
      <c r="A271" s="101" t="s">
        <v>283</v>
      </c>
      <c r="B271" s="47">
        <v>1223</v>
      </c>
      <c r="C271" s="101" t="s">
        <v>28</v>
      </c>
      <c r="D271" s="101" t="s">
        <v>463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2">
        <f t="shared" si="16"/>
        <v>0</v>
      </c>
      <c r="AP271" s="74">
        <f t="shared" ref="AP271:AP334" si="19">SUM(E271:P271)</f>
        <v>0</v>
      </c>
      <c r="AQ271" s="75">
        <f t="shared" ref="AQ271:AQ334" si="20">SUM(Q271:AB271)</f>
        <v>0</v>
      </c>
      <c r="AR271" s="102">
        <f t="shared" ref="AR271:AR334" si="21">SUM(AC271:AN271)</f>
        <v>0</v>
      </c>
    </row>
    <row r="272" spans="1:44" ht="14" x14ac:dyDescent="0.2">
      <c r="A272" s="101" t="s">
        <v>373</v>
      </c>
      <c r="B272" s="47">
        <v>1487</v>
      </c>
      <c r="C272" s="101" t="s">
        <v>9</v>
      </c>
      <c r="D272" s="101" t="s">
        <v>22</v>
      </c>
      <c r="E272" s="7">
        <v>4111</v>
      </c>
      <c r="F272" s="7">
        <v>1257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2">
        <f t="shared" ref="AO272:AO335" si="22">SUM(AP272:AR272)</f>
        <v>5368</v>
      </c>
      <c r="AP272" s="37">
        <f t="shared" si="19"/>
        <v>5368</v>
      </c>
      <c r="AQ272" s="38">
        <f t="shared" si="20"/>
        <v>0</v>
      </c>
      <c r="AR272" s="103">
        <f t="shared" si="21"/>
        <v>0</v>
      </c>
    </row>
    <row r="273" spans="1:44" ht="14" x14ac:dyDescent="0.2">
      <c r="A273" s="101" t="s">
        <v>294</v>
      </c>
      <c r="B273" s="47">
        <v>1327</v>
      </c>
      <c r="C273" s="101" t="s">
        <v>9</v>
      </c>
      <c r="D273" s="101" t="s">
        <v>527</v>
      </c>
      <c r="E273" s="7"/>
      <c r="F273" s="7"/>
      <c r="G273" s="7"/>
      <c r="H273" s="10"/>
      <c r="I273" s="10"/>
      <c r="J273" s="10"/>
      <c r="K273" s="10"/>
      <c r="L273" s="10"/>
      <c r="M273" s="10"/>
      <c r="N273" s="10"/>
      <c r="O273" s="10"/>
      <c r="P273" s="10"/>
      <c r="Q273" s="7"/>
      <c r="R273" s="7"/>
      <c r="S273" s="7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72">
        <f t="shared" si="22"/>
        <v>0</v>
      </c>
      <c r="AP273" s="74">
        <f t="shared" si="19"/>
        <v>0</v>
      </c>
      <c r="AQ273" s="75">
        <f t="shared" si="20"/>
        <v>0</v>
      </c>
      <c r="AR273" s="102">
        <f t="shared" si="21"/>
        <v>0</v>
      </c>
    </row>
    <row r="274" spans="1:44" ht="14" x14ac:dyDescent="0.2">
      <c r="A274" s="101" t="s">
        <v>297</v>
      </c>
      <c r="B274" s="47">
        <v>1638</v>
      </c>
      <c r="C274" s="101" t="s">
        <v>11</v>
      </c>
      <c r="D274" s="101" t="s">
        <v>518</v>
      </c>
      <c r="E274" s="7"/>
      <c r="F274" s="7"/>
      <c r="G274" s="7"/>
      <c r="H274" s="7"/>
      <c r="I274" s="7"/>
      <c r="J274" s="7"/>
      <c r="K274" s="7"/>
      <c r="L274" s="7"/>
      <c r="M274" s="7"/>
      <c r="N274" s="7">
        <v>16527</v>
      </c>
      <c r="O274" s="7">
        <v>25401</v>
      </c>
      <c r="P274" s="7">
        <v>12292</v>
      </c>
      <c r="Q274" s="7"/>
      <c r="R274" s="7"/>
      <c r="S274" s="7">
        <v>17656</v>
      </c>
      <c r="T274" s="7">
        <v>21517</v>
      </c>
      <c r="U274" s="7">
        <v>15041</v>
      </c>
      <c r="V274" s="7">
        <v>19998</v>
      </c>
      <c r="W274" s="7">
        <v>19534</v>
      </c>
      <c r="X274" s="7">
        <v>923</v>
      </c>
      <c r="Y274" s="7"/>
      <c r="Z274" s="7"/>
      <c r="AA274" s="7"/>
      <c r="AB274" s="7"/>
      <c r="AC274" s="106">
        <v>3187</v>
      </c>
      <c r="AD274" s="106">
        <v>18474</v>
      </c>
      <c r="AE274" s="106">
        <v>19754</v>
      </c>
      <c r="AF274" s="106">
        <v>18585</v>
      </c>
      <c r="AG274" s="106"/>
      <c r="AH274" s="106"/>
      <c r="AI274" s="106"/>
      <c r="AJ274" s="106"/>
      <c r="AK274" s="106"/>
      <c r="AL274" s="106"/>
      <c r="AM274" s="106"/>
      <c r="AN274" s="106"/>
      <c r="AO274" s="72">
        <f t="shared" si="22"/>
        <v>208889</v>
      </c>
      <c r="AP274" s="37">
        <f t="shared" si="19"/>
        <v>54220</v>
      </c>
      <c r="AQ274" s="38">
        <f t="shared" si="20"/>
        <v>94669</v>
      </c>
      <c r="AR274" s="103">
        <f t="shared" si="21"/>
        <v>60000</v>
      </c>
    </row>
    <row r="275" spans="1:44" ht="14" x14ac:dyDescent="0.2">
      <c r="A275" s="101" t="s">
        <v>285</v>
      </c>
      <c r="B275" s="47">
        <v>1195</v>
      </c>
      <c r="C275" s="101" t="s">
        <v>9</v>
      </c>
      <c r="D275" s="101" t="s">
        <v>62</v>
      </c>
      <c r="E275" s="7">
        <v>84714</v>
      </c>
      <c r="F275" s="7">
        <v>85714</v>
      </c>
      <c r="G275" s="7">
        <v>104440</v>
      </c>
      <c r="H275" s="7"/>
      <c r="I275" s="7">
        <v>53333</v>
      </c>
      <c r="J275" s="7"/>
      <c r="K275" s="7"/>
      <c r="L275" s="7"/>
      <c r="M275" s="7"/>
      <c r="N275" s="7"/>
      <c r="O275" s="7"/>
      <c r="P275" s="11"/>
      <c r="Q275" s="7"/>
      <c r="R275" s="7"/>
      <c r="S275" s="7"/>
      <c r="T275" s="7">
        <v>9030</v>
      </c>
      <c r="U275" s="7">
        <v>30946</v>
      </c>
      <c r="V275" s="7">
        <v>49</v>
      </c>
      <c r="W275" s="7"/>
      <c r="X275" s="7"/>
      <c r="Y275" s="7">
        <v>14165</v>
      </c>
      <c r="Z275" s="7">
        <v>23387</v>
      </c>
      <c r="AA275" s="7">
        <f>16159+22448</f>
        <v>38607</v>
      </c>
      <c r="AB275" s="70">
        <v>60764</v>
      </c>
      <c r="AC275" s="69"/>
      <c r="AD275" s="69">
        <v>6886</v>
      </c>
      <c r="AE275" s="69">
        <v>32142</v>
      </c>
      <c r="AF275" s="69">
        <v>19827</v>
      </c>
      <c r="AG275" s="69">
        <v>20667</v>
      </c>
      <c r="AH275" s="69">
        <v>42857</v>
      </c>
      <c r="AI275" s="69">
        <v>44285</v>
      </c>
      <c r="AJ275" s="69">
        <v>44286</v>
      </c>
      <c r="AK275" s="69"/>
      <c r="AL275" s="69"/>
      <c r="AM275" s="69"/>
      <c r="AN275" s="69"/>
      <c r="AO275" s="72">
        <f t="shared" si="22"/>
        <v>716099</v>
      </c>
      <c r="AP275" s="74">
        <f t="shared" si="19"/>
        <v>328201</v>
      </c>
      <c r="AQ275" s="75">
        <f t="shared" si="20"/>
        <v>176948</v>
      </c>
      <c r="AR275" s="102">
        <f t="shared" si="21"/>
        <v>210950</v>
      </c>
    </row>
    <row r="276" spans="1:44" ht="14" x14ac:dyDescent="0.2">
      <c r="A276" s="101" t="s">
        <v>288</v>
      </c>
      <c r="B276" s="47">
        <v>1295</v>
      </c>
      <c r="C276" s="101" t="s">
        <v>28</v>
      </c>
      <c r="D276" s="101" t="s">
        <v>62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12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12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72">
        <f t="shared" si="22"/>
        <v>0</v>
      </c>
      <c r="AP276" s="37">
        <f t="shared" si="19"/>
        <v>0</v>
      </c>
      <c r="AQ276" s="38">
        <f t="shared" si="20"/>
        <v>0</v>
      </c>
      <c r="AR276" s="103">
        <f t="shared" si="21"/>
        <v>0</v>
      </c>
    </row>
    <row r="277" spans="1:44" ht="14" x14ac:dyDescent="0.2">
      <c r="A277" s="101" t="s">
        <v>391</v>
      </c>
      <c r="B277" s="47">
        <v>1065</v>
      </c>
      <c r="C277" s="101" t="s">
        <v>9</v>
      </c>
      <c r="D277" s="101" t="s">
        <v>24</v>
      </c>
      <c r="E277" s="7"/>
      <c r="F277" s="7"/>
      <c r="G277" s="7"/>
      <c r="H277" s="7"/>
      <c r="I277" s="7"/>
      <c r="J277" s="7"/>
      <c r="K277" s="7"/>
      <c r="L277" s="7"/>
      <c r="M277" s="7"/>
      <c r="N277" s="7">
        <v>2200</v>
      </c>
      <c r="O277" s="7">
        <v>13721</v>
      </c>
      <c r="P277" s="7">
        <v>2829</v>
      </c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0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72">
        <f t="shared" si="22"/>
        <v>18750</v>
      </c>
      <c r="AP277" s="74">
        <f t="shared" si="19"/>
        <v>18750</v>
      </c>
      <c r="AQ277" s="75">
        <f t="shared" si="20"/>
        <v>0</v>
      </c>
      <c r="AR277" s="102">
        <f t="shared" si="21"/>
        <v>0</v>
      </c>
    </row>
    <row r="278" spans="1:44" ht="14" x14ac:dyDescent="0.2">
      <c r="A278" s="101" t="s">
        <v>392</v>
      </c>
      <c r="B278" s="47">
        <v>1539</v>
      </c>
      <c r="C278" s="101" t="s">
        <v>30</v>
      </c>
      <c r="D278" s="101" t="s">
        <v>14</v>
      </c>
      <c r="E278" s="7"/>
      <c r="F278" s="10"/>
      <c r="G278" s="7"/>
      <c r="H278" s="7">
        <v>53789</v>
      </c>
      <c r="I278" s="10">
        <v>83542</v>
      </c>
      <c r="J278" s="10">
        <v>22328</v>
      </c>
      <c r="K278" s="7">
        <v>66758</v>
      </c>
      <c r="L278" s="7"/>
      <c r="M278" s="7">
        <v>58023</v>
      </c>
      <c r="N278" s="7">
        <v>73446</v>
      </c>
      <c r="O278" s="7">
        <v>42962</v>
      </c>
      <c r="P278" s="7"/>
      <c r="Q278" s="7"/>
      <c r="R278" s="10"/>
      <c r="S278" s="7"/>
      <c r="T278" s="7">
        <v>58809</v>
      </c>
      <c r="U278" s="10">
        <v>51385</v>
      </c>
      <c r="V278" s="10">
        <v>14806</v>
      </c>
      <c r="W278" s="7"/>
      <c r="X278" s="7"/>
      <c r="Y278" s="7"/>
      <c r="Z278" s="7"/>
      <c r="AA278" s="7"/>
      <c r="AB278" s="70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72">
        <f t="shared" si="22"/>
        <v>525848</v>
      </c>
      <c r="AP278" s="37">
        <f t="shared" si="19"/>
        <v>400848</v>
      </c>
      <c r="AQ278" s="38">
        <f t="shared" si="20"/>
        <v>125000</v>
      </c>
      <c r="AR278" s="103">
        <f t="shared" si="21"/>
        <v>0</v>
      </c>
    </row>
    <row r="279" spans="1:44" ht="14" x14ac:dyDescent="0.2">
      <c r="A279" s="101" t="s">
        <v>301</v>
      </c>
      <c r="B279" s="47">
        <v>2008</v>
      </c>
      <c r="C279" s="101" t="s">
        <v>36</v>
      </c>
      <c r="D279" s="101" t="s">
        <v>95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>
        <v>14778</v>
      </c>
      <c r="S279" s="7">
        <v>21746</v>
      </c>
      <c r="T279" s="7"/>
      <c r="U279" s="7"/>
      <c r="V279" s="7"/>
      <c r="W279" s="7"/>
      <c r="X279" s="7"/>
      <c r="Y279" s="7"/>
      <c r="Z279" s="7"/>
      <c r="AA279" s="7"/>
      <c r="AB279" s="70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72">
        <f t="shared" si="22"/>
        <v>36524</v>
      </c>
      <c r="AP279" s="74">
        <f t="shared" si="19"/>
        <v>0</v>
      </c>
      <c r="AQ279" s="75">
        <f t="shared" si="20"/>
        <v>36524</v>
      </c>
      <c r="AR279" s="102">
        <f t="shared" si="21"/>
        <v>0</v>
      </c>
    </row>
    <row r="280" spans="1:44" ht="14" x14ac:dyDescent="0.2">
      <c r="A280" s="101" t="s">
        <v>393</v>
      </c>
      <c r="B280" s="47">
        <v>1332</v>
      </c>
      <c r="C280" s="101" t="s">
        <v>11</v>
      </c>
      <c r="D280" s="101" t="s">
        <v>95</v>
      </c>
      <c r="E280" s="7"/>
      <c r="F280" s="7"/>
      <c r="G280" s="7"/>
      <c r="H280" s="7"/>
      <c r="I280" s="7"/>
      <c r="J280" s="7"/>
      <c r="K280" s="7"/>
      <c r="L280" s="7"/>
      <c r="M280" s="7"/>
      <c r="N280" s="7">
        <v>17573</v>
      </c>
      <c r="O280" s="7">
        <v>1177</v>
      </c>
      <c r="P280" s="7"/>
      <c r="Q280" s="7"/>
      <c r="R280" s="7">
        <v>20677</v>
      </c>
      <c r="S280" s="7"/>
      <c r="T280" s="7"/>
      <c r="U280" s="7"/>
      <c r="V280" s="7"/>
      <c r="W280" s="7"/>
      <c r="X280" s="7">
        <v>41450</v>
      </c>
      <c r="Y280" s="7">
        <v>11074</v>
      </c>
      <c r="Z280" s="7">
        <v>27421</v>
      </c>
      <c r="AA280" s="7">
        <v>29332</v>
      </c>
      <c r="AB280" s="7"/>
      <c r="AC280" s="71">
        <v>22667</v>
      </c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2">
        <f t="shared" si="22"/>
        <v>171371</v>
      </c>
      <c r="AP280" s="37">
        <f t="shared" si="19"/>
        <v>18750</v>
      </c>
      <c r="AQ280" s="38">
        <f t="shared" si="20"/>
        <v>129954</v>
      </c>
      <c r="AR280" s="103">
        <f t="shared" si="21"/>
        <v>22667</v>
      </c>
    </row>
    <row r="281" spans="1:44" ht="14" x14ac:dyDescent="0.2">
      <c r="A281" s="101" t="s">
        <v>143</v>
      </c>
      <c r="B281" s="47">
        <v>1398</v>
      </c>
      <c r="C281" s="101" t="s">
        <v>28</v>
      </c>
      <c r="D281" s="101" t="s">
        <v>481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2">
        <f t="shared" si="22"/>
        <v>0</v>
      </c>
      <c r="AP281" s="74">
        <f t="shared" si="19"/>
        <v>0</v>
      </c>
      <c r="AQ281" s="75">
        <f t="shared" si="20"/>
        <v>0</v>
      </c>
      <c r="AR281" s="102">
        <f t="shared" si="21"/>
        <v>0</v>
      </c>
    </row>
    <row r="282" spans="1:44" ht="14" x14ac:dyDescent="0.2">
      <c r="A282" s="101" t="s">
        <v>394</v>
      </c>
      <c r="B282" s="47">
        <v>1245</v>
      </c>
      <c r="C282" s="101" t="s">
        <v>28</v>
      </c>
      <c r="D282" s="101" t="s">
        <v>37</v>
      </c>
      <c r="E282" s="7"/>
      <c r="F282" s="7"/>
      <c r="G282" s="7"/>
      <c r="H282" s="10"/>
      <c r="I282" s="10"/>
      <c r="J282" s="10"/>
      <c r="K282" s="10"/>
      <c r="L282" s="10"/>
      <c r="M282" s="10"/>
      <c r="N282" s="10"/>
      <c r="O282" s="10"/>
      <c r="P282" s="10"/>
      <c r="Q282" s="7"/>
      <c r="R282" s="7"/>
      <c r="S282" s="7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72">
        <f t="shared" si="22"/>
        <v>0</v>
      </c>
      <c r="AP282" s="37">
        <f t="shared" si="19"/>
        <v>0</v>
      </c>
      <c r="AQ282" s="38">
        <f t="shared" si="20"/>
        <v>0</v>
      </c>
      <c r="AR282" s="103">
        <f t="shared" si="21"/>
        <v>0</v>
      </c>
    </row>
    <row r="283" spans="1:44" ht="14" x14ac:dyDescent="0.2">
      <c r="A283" s="101" t="s">
        <v>159</v>
      </c>
      <c r="B283" s="47">
        <v>1298</v>
      </c>
      <c r="C283" s="101" t="s">
        <v>9</v>
      </c>
      <c r="D283" s="101" t="s">
        <v>14</v>
      </c>
      <c r="E283" s="7">
        <v>19904</v>
      </c>
      <c r="F283" s="7">
        <v>46730</v>
      </c>
      <c r="G283" s="7">
        <v>53041</v>
      </c>
      <c r="H283" s="7">
        <v>33145</v>
      </c>
      <c r="I283" s="7">
        <v>46262</v>
      </c>
      <c r="J283" s="7">
        <v>64890</v>
      </c>
      <c r="K283" s="7">
        <v>51542</v>
      </c>
      <c r="L283" s="7">
        <v>48054</v>
      </c>
      <c r="M283" s="7">
        <v>44701</v>
      </c>
      <c r="N283" s="7">
        <v>45066</v>
      </c>
      <c r="O283" s="7">
        <v>46607</v>
      </c>
      <c r="P283" s="7">
        <v>57389</v>
      </c>
      <c r="Q283" s="7">
        <v>59994</v>
      </c>
      <c r="R283" s="7">
        <v>59972</v>
      </c>
      <c r="S283" s="7">
        <v>60016</v>
      </c>
      <c r="T283" s="7">
        <v>69018</v>
      </c>
      <c r="U283" s="7">
        <v>77525</v>
      </c>
      <c r="V283" s="7">
        <v>81458</v>
      </c>
      <c r="W283" s="7">
        <v>81061</v>
      </c>
      <c r="X283" s="7">
        <v>85700</v>
      </c>
      <c r="Y283" s="7">
        <v>85706</v>
      </c>
      <c r="Z283" s="7">
        <v>85715</v>
      </c>
      <c r="AA283" s="7">
        <v>85714</v>
      </c>
      <c r="AB283" s="7">
        <f>85714+38462</f>
        <v>124176</v>
      </c>
      <c r="AC283" s="7">
        <v>85715</v>
      </c>
      <c r="AD283" s="7">
        <v>85713</v>
      </c>
      <c r="AE283" s="7">
        <v>45591</v>
      </c>
      <c r="AF283" s="7"/>
      <c r="AG283" s="7"/>
      <c r="AH283" s="7"/>
      <c r="AI283" s="7"/>
      <c r="AJ283" s="7"/>
      <c r="AK283" s="7"/>
      <c r="AL283" s="7"/>
      <c r="AM283" s="7"/>
      <c r="AN283" s="7"/>
      <c r="AO283" s="72">
        <f t="shared" si="22"/>
        <v>1730405</v>
      </c>
      <c r="AP283" s="74">
        <f t="shared" si="19"/>
        <v>557331</v>
      </c>
      <c r="AQ283" s="75">
        <f t="shared" si="20"/>
        <v>956055</v>
      </c>
      <c r="AR283" s="102">
        <f t="shared" si="21"/>
        <v>217019</v>
      </c>
    </row>
    <row r="284" spans="1:44" ht="14" x14ac:dyDescent="0.2">
      <c r="A284" s="101" t="s">
        <v>522</v>
      </c>
      <c r="B284" s="47">
        <v>2025</v>
      </c>
      <c r="C284" s="101" t="s">
        <v>497</v>
      </c>
      <c r="D284" s="101" t="s">
        <v>480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>
        <v>10276</v>
      </c>
      <c r="AB284" s="7">
        <v>49724</v>
      </c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2">
        <f t="shared" si="22"/>
        <v>60000</v>
      </c>
      <c r="AP284" s="37">
        <f t="shared" si="19"/>
        <v>0</v>
      </c>
      <c r="AQ284" s="38">
        <f t="shared" si="20"/>
        <v>60000</v>
      </c>
      <c r="AR284" s="103">
        <f t="shared" si="21"/>
        <v>0</v>
      </c>
    </row>
    <row r="285" spans="1:44" ht="14" x14ac:dyDescent="0.2">
      <c r="A285" s="101" t="s">
        <v>223</v>
      </c>
      <c r="B285" s="47">
        <v>1536</v>
      </c>
      <c r="C285" s="101" t="s">
        <v>80</v>
      </c>
      <c r="D285" s="101" t="s">
        <v>462</v>
      </c>
      <c r="E285" s="7"/>
      <c r="F285" s="7">
        <v>1691</v>
      </c>
      <c r="G285" s="7">
        <v>13640</v>
      </c>
      <c r="H285" s="10">
        <v>9669</v>
      </c>
      <c r="I285" s="10">
        <v>37076</v>
      </c>
      <c r="J285" s="10">
        <v>29591</v>
      </c>
      <c r="K285" s="10"/>
      <c r="L285" s="10"/>
      <c r="M285" s="10">
        <v>51318</v>
      </c>
      <c r="N285" s="10">
        <v>74781</v>
      </c>
      <c r="O285" s="10">
        <v>74249</v>
      </c>
      <c r="P285" s="10">
        <v>29412</v>
      </c>
      <c r="Q285" s="7">
        <v>29469</v>
      </c>
      <c r="R285" s="7"/>
      <c r="S285" s="7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72">
        <f t="shared" si="22"/>
        <v>350896</v>
      </c>
      <c r="AP285" s="74">
        <f t="shared" si="19"/>
        <v>321427</v>
      </c>
      <c r="AQ285" s="75">
        <f t="shared" si="20"/>
        <v>29469</v>
      </c>
      <c r="AR285" s="102">
        <f t="shared" si="21"/>
        <v>0</v>
      </c>
    </row>
    <row r="286" spans="1:44" ht="14" x14ac:dyDescent="0.2">
      <c r="A286" s="101" t="s">
        <v>162</v>
      </c>
      <c r="B286" s="47">
        <v>1668</v>
      </c>
      <c r="C286" s="101" t="s">
        <v>18</v>
      </c>
      <c r="D286" s="101" t="s">
        <v>32</v>
      </c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">
        <v>2388</v>
      </c>
      <c r="P286" s="10">
        <v>11460</v>
      </c>
      <c r="Q286" s="108">
        <v>15864</v>
      </c>
      <c r="R286" s="108">
        <v>12439</v>
      </c>
      <c r="S286" s="108">
        <v>12070</v>
      </c>
      <c r="T286" s="107"/>
      <c r="U286" s="107"/>
      <c r="V286" s="107"/>
      <c r="W286" s="7">
        <v>5279</v>
      </c>
      <c r="X286" s="109">
        <v>6685</v>
      </c>
      <c r="Y286" s="109">
        <v>31394</v>
      </c>
      <c r="Z286" s="107">
        <v>16642</v>
      </c>
      <c r="AA286" s="107">
        <v>9949</v>
      </c>
      <c r="AB286" s="107">
        <v>10051</v>
      </c>
      <c r="AC286" s="7">
        <v>18904</v>
      </c>
      <c r="AD286" s="7">
        <v>18467</v>
      </c>
      <c r="AE286" s="7">
        <v>7480</v>
      </c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72">
        <f t="shared" si="22"/>
        <v>179072</v>
      </c>
      <c r="AP286" s="37">
        <f t="shared" si="19"/>
        <v>13848</v>
      </c>
      <c r="AQ286" s="38">
        <f t="shared" si="20"/>
        <v>120373</v>
      </c>
      <c r="AR286" s="103">
        <f t="shared" si="21"/>
        <v>44851</v>
      </c>
    </row>
    <row r="287" spans="1:44" ht="14" x14ac:dyDescent="0.2">
      <c r="A287" s="101" t="s">
        <v>290</v>
      </c>
      <c r="B287" s="47">
        <v>1079</v>
      </c>
      <c r="C287" s="101" t="s">
        <v>11</v>
      </c>
      <c r="D287" s="101" t="s">
        <v>62</v>
      </c>
      <c r="E287" s="7"/>
      <c r="F287" s="7"/>
      <c r="G287" s="7"/>
      <c r="H287" s="7"/>
      <c r="I287" s="7"/>
      <c r="J287" s="7"/>
      <c r="K287" s="7"/>
      <c r="L287" s="7"/>
      <c r="M287" s="7"/>
      <c r="N287" s="7">
        <v>11123</v>
      </c>
      <c r="O287" s="7">
        <v>3977</v>
      </c>
      <c r="P287" s="7">
        <v>14773</v>
      </c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2">
        <f t="shared" si="22"/>
        <v>29873</v>
      </c>
      <c r="AP287" s="74">
        <f t="shared" si="19"/>
        <v>29873</v>
      </c>
      <c r="AQ287" s="75">
        <f t="shared" si="20"/>
        <v>0</v>
      </c>
      <c r="AR287" s="102">
        <f t="shared" si="21"/>
        <v>0</v>
      </c>
    </row>
    <row r="288" spans="1:44" ht="14" x14ac:dyDescent="0.2">
      <c r="A288" s="101" t="s">
        <v>491</v>
      </c>
      <c r="B288" s="47">
        <v>2510</v>
      </c>
      <c r="C288" s="101" t="s">
        <v>468</v>
      </c>
      <c r="D288" s="101" t="s">
        <v>62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>
        <v>9057</v>
      </c>
      <c r="Z288" s="7">
        <v>24547</v>
      </c>
      <c r="AA288" s="7">
        <v>26396</v>
      </c>
      <c r="AB288" s="7">
        <v>99998</v>
      </c>
      <c r="AC288" s="7"/>
      <c r="AD288" s="7"/>
      <c r="AE288" s="7"/>
      <c r="AF288" s="7">
        <v>20000</v>
      </c>
      <c r="AG288" s="7"/>
      <c r="AH288" s="7"/>
      <c r="AI288" s="7"/>
      <c r="AJ288" s="7"/>
      <c r="AK288" s="7"/>
      <c r="AL288" s="7"/>
      <c r="AM288" s="7"/>
      <c r="AN288" s="7"/>
      <c r="AO288" s="72">
        <f t="shared" si="22"/>
        <v>179998</v>
      </c>
      <c r="AP288" s="37">
        <f t="shared" si="19"/>
        <v>0</v>
      </c>
      <c r="AQ288" s="38">
        <f t="shared" si="20"/>
        <v>159998</v>
      </c>
      <c r="AR288" s="103">
        <f t="shared" si="21"/>
        <v>20000</v>
      </c>
    </row>
    <row r="289" spans="1:44" ht="14" x14ac:dyDescent="0.2">
      <c r="A289" s="101" t="s">
        <v>492</v>
      </c>
      <c r="B289" s="47">
        <v>2524</v>
      </c>
      <c r="C289" s="101" t="s">
        <v>468</v>
      </c>
      <c r="D289" s="101" t="s">
        <v>480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>
        <v>15793</v>
      </c>
      <c r="Z289" s="7">
        <v>14905</v>
      </c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2">
        <f t="shared" si="22"/>
        <v>30698</v>
      </c>
      <c r="AP289" s="74">
        <f t="shared" si="19"/>
        <v>0</v>
      </c>
      <c r="AQ289" s="75">
        <f t="shared" si="20"/>
        <v>30698</v>
      </c>
      <c r="AR289" s="102">
        <f t="shared" si="21"/>
        <v>0</v>
      </c>
    </row>
    <row r="290" spans="1:44" ht="14" x14ac:dyDescent="0.2">
      <c r="A290" s="101" t="s">
        <v>523</v>
      </c>
      <c r="B290" s="47">
        <v>2031</v>
      </c>
      <c r="C290" s="101" t="s">
        <v>497</v>
      </c>
      <c r="D290" s="101" t="s">
        <v>509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>
        <v>3458</v>
      </c>
      <c r="AB290" s="7">
        <v>3221</v>
      </c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2">
        <f t="shared" si="22"/>
        <v>6679</v>
      </c>
      <c r="AP290" s="37">
        <f t="shared" si="19"/>
        <v>0</v>
      </c>
      <c r="AQ290" s="38">
        <f t="shared" si="20"/>
        <v>6679</v>
      </c>
      <c r="AR290" s="103">
        <f t="shared" si="21"/>
        <v>0</v>
      </c>
    </row>
    <row r="291" spans="1:44" ht="14" x14ac:dyDescent="0.2">
      <c r="A291" s="101" t="s">
        <v>395</v>
      </c>
      <c r="B291" s="47">
        <v>1041</v>
      </c>
      <c r="C291" s="101" t="s">
        <v>28</v>
      </c>
      <c r="D291" s="101" t="s">
        <v>463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2">
        <f t="shared" si="22"/>
        <v>0</v>
      </c>
      <c r="AP291" s="74">
        <f t="shared" si="19"/>
        <v>0</v>
      </c>
      <c r="AQ291" s="75">
        <f t="shared" si="20"/>
        <v>0</v>
      </c>
      <c r="AR291" s="102">
        <f t="shared" si="21"/>
        <v>0</v>
      </c>
    </row>
    <row r="292" spans="1:44" ht="14" x14ac:dyDescent="0.2">
      <c r="A292" s="101" t="s">
        <v>504</v>
      </c>
      <c r="B292" s="47">
        <v>2522</v>
      </c>
      <c r="C292" s="101" t="s">
        <v>497</v>
      </c>
      <c r="D292" s="101" t="s">
        <v>462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>
        <v>20289</v>
      </c>
      <c r="AA292" s="7">
        <v>19711</v>
      </c>
      <c r="AB292" s="7">
        <v>20000</v>
      </c>
      <c r="AC292" s="7"/>
      <c r="AD292" s="7">
        <v>2660</v>
      </c>
      <c r="AE292" s="7">
        <v>10651</v>
      </c>
      <c r="AF292" s="7"/>
      <c r="AG292" s="7"/>
      <c r="AH292" s="7"/>
      <c r="AI292" s="7"/>
      <c r="AJ292" s="7"/>
      <c r="AK292" s="7"/>
      <c r="AL292" s="7"/>
      <c r="AM292" s="7"/>
      <c r="AN292" s="7"/>
      <c r="AO292" s="72">
        <f t="shared" si="22"/>
        <v>73311</v>
      </c>
      <c r="AP292" s="37">
        <f t="shared" si="19"/>
        <v>0</v>
      </c>
      <c r="AQ292" s="38">
        <f t="shared" si="20"/>
        <v>60000</v>
      </c>
      <c r="AR292" s="103">
        <f t="shared" si="21"/>
        <v>13311</v>
      </c>
    </row>
    <row r="293" spans="1:44" ht="14" x14ac:dyDescent="0.2">
      <c r="A293" s="101" t="s">
        <v>465</v>
      </c>
      <c r="B293" s="47">
        <v>2013</v>
      </c>
      <c r="C293" s="101" t="s">
        <v>454</v>
      </c>
      <c r="D293" s="101" t="s">
        <v>14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>
        <v>22982</v>
      </c>
      <c r="V293" s="7">
        <v>26501</v>
      </c>
      <c r="W293" s="7">
        <f>8808+7870</f>
        <v>16678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2">
        <f t="shared" si="22"/>
        <v>66161</v>
      </c>
      <c r="AP293" s="74">
        <f t="shared" si="19"/>
        <v>0</v>
      </c>
      <c r="AQ293" s="75">
        <f t="shared" si="20"/>
        <v>66161</v>
      </c>
      <c r="AR293" s="102">
        <f t="shared" si="21"/>
        <v>0</v>
      </c>
    </row>
    <row r="294" spans="1:44" ht="14" x14ac:dyDescent="0.2">
      <c r="A294" s="101" t="s">
        <v>169</v>
      </c>
      <c r="B294" s="47">
        <v>1093</v>
      </c>
      <c r="C294" s="101" t="s">
        <v>28</v>
      </c>
      <c r="D294" s="101" t="s">
        <v>13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2">
        <f t="shared" si="22"/>
        <v>0</v>
      </c>
      <c r="AP294" s="37">
        <f t="shared" si="19"/>
        <v>0</v>
      </c>
      <c r="AQ294" s="38">
        <f t="shared" si="20"/>
        <v>0</v>
      </c>
      <c r="AR294" s="103">
        <f t="shared" si="21"/>
        <v>0</v>
      </c>
    </row>
    <row r="295" spans="1:44" ht="14" x14ac:dyDescent="0.2">
      <c r="A295" s="101" t="s">
        <v>374</v>
      </c>
      <c r="B295" s="47">
        <v>1340</v>
      </c>
      <c r="C295" s="101" t="s">
        <v>28</v>
      </c>
      <c r="D295" s="101" t="s">
        <v>22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2">
        <f t="shared" si="22"/>
        <v>0</v>
      </c>
      <c r="AP295" s="74">
        <f t="shared" si="19"/>
        <v>0</v>
      </c>
      <c r="AQ295" s="75">
        <f t="shared" si="20"/>
        <v>0</v>
      </c>
      <c r="AR295" s="102">
        <f t="shared" si="21"/>
        <v>0</v>
      </c>
    </row>
    <row r="296" spans="1:44" ht="14" x14ac:dyDescent="0.2">
      <c r="A296" s="101" t="s">
        <v>305</v>
      </c>
      <c r="B296" s="47">
        <v>1125</v>
      </c>
      <c r="C296" s="101" t="s">
        <v>9</v>
      </c>
      <c r="D296" s="101" t="s">
        <v>481</v>
      </c>
      <c r="E296" s="7">
        <v>7182</v>
      </c>
      <c r="F296" s="7">
        <v>23771</v>
      </c>
      <c r="G296" s="7">
        <v>21311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2">
        <f t="shared" si="22"/>
        <v>52264</v>
      </c>
      <c r="AP296" s="37">
        <f t="shared" si="19"/>
        <v>52264</v>
      </c>
      <c r="AQ296" s="38">
        <f t="shared" si="20"/>
        <v>0</v>
      </c>
      <c r="AR296" s="103">
        <f t="shared" si="21"/>
        <v>0</v>
      </c>
    </row>
    <row r="297" spans="1:44" ht="14" x14ac:dyDescent="0.2">
      <c r="A297" s="101" t="s">
        <v>307</v>
      </c>
      <c r="B297" s="47">
        <v>1515</v>
      </c>
      <c r="C297" s="101" t="s">
        <v>30</v>
      </c>
      <c r="D297" s="101" t="s">
        <v>32</v>
      </c>
      <c r="E297" s="7"/>
      <c r="F297" s="10"/>
      <c r="G297" s="10"/>
      <c r="H297" s="10"/>
      <c r="I297" s="10"/>
      <c r="J297" s="10">
        <v>3998</v>
      </c>
      <c r="K297" s="7">
        <v>10911</v>
      </c>
      <c r="L297" s="7">
        <v>3841</v>
      </c>
      <c r="M297" s="7"/>
      <c r="N297" s="7"/>
      <c r="O297" s="7"/>
      <c r="P297" s="7"/>
      <c r="Q297" s="7"/>
      <c r="R297" s="10"/>
      <c r="S297" s="10"/>
      <c r="T297" s="10"/>
      <c r="U297" s="10"/>
      <c r="V297" s="10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2">
        <f t="shared" si="22"/>
        <v>18750</v>
      </c>
      <c r="AP297" s="74">
        <f t="shared" si="19"/>
        <v>18750</v>
      </c>
      <c r="AQ297" s="75">
        <f t="shared" si="20"/>
        <v>0</v>
      </c>
      <c r="AR297" s="102">
        <f t="shared" si="21"/>
        <v>0</v>
      </c>
    </row>
    <row r="298" spans="1:44" ht="14" x14ac:dyDescent="0.2">
      <c r="A298" s="101" t="s">
        <v>170</v>
      </c>
      <c r="B298" s="47">
        <v>1565</v>
      </c>
      <c r="C298" s="101" t="s">
        <v>30</v>
      </c>
      <c r="D298" s="101" t="s">
        <v>62</v>
      </c>
      <c r="E298" s="7"/>
      <c r="F298" s="7"/>
      <c r="G298" s="7"/>
      <c r="H298" s="7"/>
      <c r="I298" s="7">
        <v>14876</v>
      </c>
      <c r="J298" s="7">
        <v>21269</v>
      </c>
      <c r="K298" s="7"/>
      <c r="L298" s="7"/>
      <c r="M298" s="7">
        <v>44398</v>
      </c>
      <c r="N298" s="7">
        <v>100919</v>
      </c>
      <c r="O298" s="7">
        <v>92313</v>
      </c>
      <c r="P298" s="7">
        <v>68227</v>
      </c>
      <c r="Q298" s="7">
        <v>63075</v>
      </c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2">
        <f t="shared" si="22"/>
        <v>405077</v>
      </c>
      <c r="AP298" s="37">
        <f t="shared" si="19"/>
        <v>342002</v>
      </c>
      <c r="AQ298" s="38">
        <f t="shared" si="20"/>
        <v>63075</v>
      </c>
      <c r="AR298" s="103">
        <f t="shared" si="21"/>
        <v>0</v>
      </c>
    </row>
    <row r="299" spans="1:44" ht="14" x14ac:dyDescent="0.2">
      <c r="A299" s="101" t="s">
        <v>593</v>
      </c>
      <c r="B299" s="47">
        <v>2575</v>
      </c>
      <c r="C299" s="101" t="s">
        <v>561</v>
      </c>
      <c r="D299" s="101" t="s">
        <v>509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>
        <v>19052</v>
      </c>
      <c r="AH299" s="7">
        <v>20406</v>
      </c>
      <c r="AI299" s="7">
        <v>20542</v>
      </c>
      <c r="AJ299" s="7">
        <v>42857</v>
      </c>
      <c r="AK299" s="7"/>
      <c r="AL299" s="7"/>
      <c r="AM299" s="7"/>
      <c r="AN299" s="7"/>
      <c r="AO299" s="72">
        <f t="shared" si="22"/>
        <v>102857</v>
      </c>
      <c r="AP299" s="74">
        <f t="shared" si="19"/>
        <v>0</v>
      </c>
      <c r="AQ299" s="75">
        <f t="shared" si="20"/>
        <v>0</v>
      </c>
      <c r="AR299" s="102">
        <f t="shared" si="21"/>
        <v>102857</v>
      </c>
    </row>
    <row r="300" spans="1:44" ht="12.5" customHeight="1" x14ac:dyDescent="0.2">
      <c r="A300" s="104" t="s">
        <v>396</v>
      </c>
      <c r="B300" s="47">
        <v>1546</v>
      </c>
      <c r="C300" s="101" t="s">
        <v>30</v>
      </c>
      <c r="D300" s="101" t="s">
        <v>37</v>
      </c>
      <c r="E300" s="7"/>
      <c r="F300" s="7"/>
      <c r="G300" s="7"/>
      <c r="H300" s="7">
        <v>40301</v>
      </c>
      <c r="I300" s="7">
        <v>85178</v>
      </c>
      <c r="J300" s="7">
        <v>28521</v>
      </c>
      <c r="K300" s="7"/>
      <c r="L300" s="7"/>
      <c r="M300" s="7"/>
      <c r="N300" s="7">
        <v>31054</v>
      </c>
      <c r="O300" s="7">
        <v>123794</v>
      </c>
      <c r="P300" s="7"/>
      <c r="Q300" s="7">
        <v>6561</v>
      </c>
      <c r="R300" s="7">
        <v>147232</v>
      </c>
      <c r="S300" s="7">
        <v>38409</v>
      </c>
      <c r="T300" s="7">
        <v>149689</v>
      </c>
      <c r="U300" s="7">
        <v>312269</v>
      </c>
      <c r="V300" s="7">
        <v>114069</v>
      </c>
      <c r="W300" s="7"/>
      <c r="X300" s="7">
        <v>92308</v>
      </c>
      <c r="Y300" s="7"/>
      <c r="Z300" s="7">
        <v>136602</v>
      </c>
      <c r="AA300" s="7">
        <v>17245</v>
      </c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2">
        <f t="shared" si="22"/>
        <v>1323232</v>
      </c>
      <c r="AP300" s="37">
        <f t="shared" si="19"/>
        <v>308848</v>
      </c>
      <c r="AQ300" s="38">
        <f t="shared" si="20"/>
        <v>1014384</v>
      </c>
      <c r="AR300" s="103">
        <f t="shared" si="21"/>
        <v>0</v>
      </c>
    </row>
    <row r="301" spans="1:44" ht="14" x14ac:dyDescent="0.2">
      <c r="A301" s="101" t="s">
        <v>84</v>
      </c>
      <c r="B301" s="47">
        <v>2010</v>
      </c>
      <c r="C301" s="101" t="s">
        <v>36</v>
      </c>
      <c r="D301" s="101" t="s">
        <v>20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>
        <v>89630</v>
      </c>
      <c r="S301" s="7">
        <v>40220</v>
      </c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2">
        <f t="shared" si="22"/>
        <v>129850</v>
      </c>
      <c r="AP301" s="74">
        <f t="shared" si="19"/>
        <v>0</v>
      </c>
      <c r="AQ301" s="75">
        <f t="shared" si="20"/>
        <v>129850</v>
      </c>
      <c r="AR301" s="102">
        <f t="shared" si="21"/>
        <v>0</v>
      </c>
    </row>
    <row r="302" spans="1:44" ht="14" x14ac:dyDescent="0.2">
      <c r="A302" s="101" t="s">
        <v>544</v>
      </c>
      <c r="B302" s="47">
        <v>2557</v>
      </c>
      <c r="C302" s="101" t="s">
        <v>542</v>
      </c>
      <c r="D302" s="101" t="s">
        <v>462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>
        <v>17912</v>
      </c>
      <c r="AD302" s="7">
        <v>22088</v>
      </c>
      <c r="AE302" s="7">
        <v>20000</v>
      </c>
      <c r="AF302" s="7">
        <v>20200</v>
      </c>
      <c r="AG302" s="7"/>
      <c r="AH302" s="7">
        <v>5683</v>
      </c>
      <c r="AI302" s="7">
        <v>14317</v>
      </c>
      <c r="AJ302" s="7"/>
      <c r="AK302" s="7"/>
      <c r="AL302" s="7"/>
      <c r="AM302" s="7"/>
      <c r="AN302" s="7"/>
      <c r="AO302" s="72">
        <f t="shared" si="22"/>
        <v>100200</v>
      </c>
      <c r="AP302" s="37">
        <f t="shared" si="19"/>
        <v>0</v>
      </c>
      <c r="AQ302" s="38">
        <f t="shared" si="20"/>
        <v>0</v>
      </c>
      <c r="AR302" s="103">
        <f t="shared" si="21"/>
        <v>100200</v>
      </c>
    </row>
    <row r="303" spans="1:44" ht="14" x14ac:dyDescent="0.2">
      <c r="A303" s="101" t="s">
        <v>309</v>
      </c>
      <c r="B303" s="47">
        <v>1110</v>
      </c>
      <c r="C303" s="101" t="s">
        <v>9</v>
      </c>
      <c r="D303" s="101" t="s">
        <v>32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>
        <v>5187</v>
      </c>
      <c r="P303" s="7">
        <v>32409</v>
      </c>
      <c r="Q303" s="7"/>
      <c r="R303" s="7"/>
      <c r="S303" s="7">
        <v>41686</v>
      </c>
      <c r="T303" s="7">
        <v>35018</v>
      </c>
      <c r="U303" s="7">
        <v>12521</v>
      </c>
      <c r="V303" s="7">
        <f>8109+6034</f>
        <v>14143</v>
      </c>
      <c r="W303" s="7">
        <v>10826</v>
      </c>
      <c r="X303" s="7">
        <v>6172</v>
      </c>
      <c r="Y303" s="7"/>
      <c r="Z303" s="7">
        <v>20000</v>
      </c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2">
        <f t="shared" si="22"/>
        <v>177962</v>
      </c>
      <c r="AP303" s="74">
        <f t="shared" si="19"/>
        <v>37596</v>
      </c>
      <c r="AQ303" s="75">
        <f t="shared" si="20"/>
        <v>140366</v>
      </c>
      <c r="AR303" s="102">
        <f t="shared" si="21"/>
        <v>0</v>
      </c>
    </row>
    <row r="304" spans="1:44" ht="14" x14ac:dyDescent="0.2">
      <c r="A304" s="101" t="s">
        <v>397</v>
      </c>
      <c r="B304" s="47">
        <v>1128</v>
      </c>
      <c r="C304" s="101" t="s">
        <v>28</v>
      </c>
      <c r="D304" s="101" t="s">
        <v>463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2">
        <f t="shared" si="22"/>
        <v>0</v>
      </c>
      <c r="AP304" s="37">
        <f t="shared" si="19"/>
        <v>0</v>
      </c>
      <c r="AQ304" s="38">
        <f t="shared" si="20"/>
        <v>0</v>
      </c>
      <c r="AR304" s="103">
        <f t="shared" si="21"/>
        <v>0</v>
      </c>
    </row>
    <row r="305" spans="1:44" ht="14" x14ac:dyDescent="0.2">
      <c r="A305" s="101" t="s">
        <v>398</v>
      </c>
      <c r="B305" s="47">
        <v>1372</v>
      </c>
      <c r="C305" s="101" t="s">
        <v>9</v>
      </c>
      <c r="D305" s="101" t="s">
        <v>24</v>
      </c>
      <c r="E305" s="7">
        <v>6755</v>
      </c>
      <c r="F305" s="7">
        <v>6465</v>
      </c>
      <c r="G305" s="7">
        <v>8212</v>
      </c>
      <c r="H305" s="7">
        <v>3569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2">
        <f t="shared" si="22"/>
        <v>25001</v>
      </c>
      <c r="AP305" s="74">
        <f t="shared" si="19"/>
        <v>25001</v>
      </c>
      <c r="AQ305" s="75">
        <f t="shared" si="20"/>
        <v>0</v>
      </c>
      <c r="AR305" s="102">
        <f t="shared" si="21"/>
        <v>0</v>
      </c>
    </row>
    <row r="306" spans="1:44" ht="14" x14ac:dyDescent="0.2">
      <c r="A306" s="101" t="s">
        <v>312</v>
      </c>
      <c r="B306" s="47">
        <v>1218</v>
      </c>
      <c r="C306" s="101" t="s">
        <v>28</v>
      </c>
      <c r="D306" s="101" t="s">
        <v>32</v>
      </c>
      <c r="E306" s="7"/>
      <c r="F306" s="10"/>
      <c r="G306" s="10"/>
      <c r="H306" s="10"/>
      <c r="I306" s="10"/>
      <c r="J306" s="10"/>
      <c r="K306" s="7"/>
      <c r="L306" s="7"/>
      <c r="M306" s="7"/>
      <c r="N306" s="7"/>
      <c r="O306" s="7"/>
      <c r="P306" s="7"/>
      <c r="Q306" s="7"/>
      <c r="R306" s="10"/>
      <c r="S306" s="10"/>
      <c r="T306" s="10"/>
      <c r="U306" s="10"/>
      <c r="V306" s="10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2">
        <f t="shared" si="22"/>
        <v>0</v>
      </c>
      <c r="AP306" s="37">
        <f t="shared" si="19"/>
        <v>0</v>
      </c>
      <c r="AQ306" s="38">
        <f t="shared" si="20"/>
        <v>0</v>
      </c>
      <c r="AR306" s="103">
        <f t="shared" si="21"/>
        <v>0</v>
      </c>
    </row>
    <row r="307" spans="1:44" ht="14" x14ac:dyDescent="0.2">
      <c r="A307" s="101" t="s">
        <v>399</v>
      </c>
      <c r="B307" s="47">
        <v>1442</v>
      </c>
      <c r="C307" s="101" t="s">
        <v>28</v>
      </c>
      <c r="D307" s="101" t="s">
        <v>22</v>
      </c>
      <c r="E307" s="10"/>
      <c r="F307" s="7"/>
      <c r="G307" s="7"/>
      <c r="H307" s="7"/>
      <c r="I307" s="7"/>
      <c r="J307" s="10"/>
      <c r="K307" s="7"/>
      <c r="L307" s="7"/>
      <c r="M307" s="7"/>
      <c r="N307" s="7"/>
      <c r="O307" s="7"/>
      <c r="P307" s="7"/>
      <c r="Q307" s="10"/>
      <c r="R307" s="7"/>
      <c r="S307" s="7"/>
      <c r="T307" s="7"/>
      <c r="U307" s="7"/>
      <c r="V307" s="10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2">
        <f t="shared" si="22"/>
        <v>0</v>
      </c>
      <c r="AP307" s="74">
        <f t="shared" si="19"/>
        <v>0</v>
      </c>
      <c r="AQ307" s="75">
        <f t="shared" si="20"/>
        <v>0</v>
      </c>
      <c r="AR307" s="102">
        <f t="shared" si="21"/>
        <v>0</v>
      </c>
    </row>
    <row r="308" spans="1:44" ht="14" x14ac:dyDescent="0.2">
      <c r="A308" s="101" t="s">
        <v>400</v>
      </c>
      <c r="B308" s="47">
        <v>1525</v>
      </c>
      <c r="C308" s="101" t="s">
        <v>80</v>
      </c>
      <c r="D308" s="101" t="s">
        <v>14</v>
      </c>
      <c r="E308" s="7"/>
      <c r="F308" s="7"/>
      <c r="G308" s="7">
        <v>33333</v>
      </c>
      <c r="H308" s="10">
        <v>33334</v>
      </c>
      <c r="I308" s="10">
        <v>33333</v>
      </c>
      <c r="J308" s="10">
        <v>40236</v>
      </c>
      <c r="K308" s="7">
        <v>41046</v>
      </c>
      <c r="L308" s="7">
        <v>39961</v>
      </c>
      <c r="M308" s="7">
        <v>39665</v>
      </c>
      <c r="N308" s="7">
        <v>46969</v>
      </c>
      <c r="O308" s="7">
        <v>32123</v>
      </c>
      <c r="P308" s="7">
        <v>40000</v>
      </c>
      <c r="Q308" s="7">
        <v>39970</v>
      </c>
      <c r="R308" s="7">
        <v>40146</v>
      </c>
      <c r="S308" s="7">
        <v>40041</v>
      </c>
      <c r="T308" s="10">
        <f>15070+24748</f>
        <v>39818</v>
      </c>
      <c r="U308" s="10">
        <v>40017</v>
      </c>
      <c r="V308" s="10">
        <v>39635</v>
      </c>
      <c r="W308" s="7">
        <v>38705</v>
      </c>
      <c r="X308" s="7">
        <v>43077</v>
      </c>
      <c r="Y308" s="7">
        <v>38268</v>
      </c>
      <c r="Z308" s="7">
        <f>34078+5922</f>
        <v>40000</v>
      </c>
      <c r="AA308" s="7">
        <v>40323</v>
      </c>
      <c r="AB308" s="7">
        <v>40000</v>
      </c>
      <c r="AC308" s="7">
        <v>40000</v>
      </c>
      <c r="AD308" s="7">
        <v>40000</v>
      </c>
      <c r="AE308" s="7">
        <v>40000</v>
      </c>
      <c r="AF308" s="7">
        <v>40000</v>
      </c>
      <c r="AG308" s="7">
        <v>40000</v>
      </c>
      <c r="AH308" s="7">
        <v>40000</v>
      </c>
      <c r="AI308" s="7">
        <v>40000</v>
      </c>
      <c r="AJ308" s="7"/>
      <c r="AK308" s="7"/>
      <c r="AL308" s="7"/>
      <c r="AM308" s="7"/>
      <c r="AN308" s="7"/>
      <c r="AO308" s="72">
        <f t="shared" si="22"/>
        <v>1140000</v>
      </c>
      <c r="AP308" s="37">
        <f t="shared" si="19"/>
        <v>380000</v>
      </c>
      <c r="AQ308" s="38">
        <f t="shared" si="20"/>
        <v>480000</v>
      </c>
      <c r="AR308" s="103">
        <f t="shared" si="21"/>
        <v>280000</v>
      </c>
    </row>
    <row r="309" spans="1:44" ht="14" x14ac:dyDescent="0.2">
      <c r="A309" s="101" t="s">
        <v>677</v>
      </c>
      <c r="B309" s="47">
        <v>2571</v>
      </c>
      <c r="C309" s="101" t="s">
        <v>561</v>
      </c>
      <c r="D309" s="101" t="s">
        <v>95</v>
      </c>
      <c r="E309" s="7"/>
      <c r="F309" s="7"/>
      <c r="G309" s="7"/>
      <c r="H309" s="10"/>
      <c r="I309" s="10"/>
      <c r="J309" s="10"/>
      <c r="K309" s="7"/>
      <c r="L309" s="7"/>
      <c r="M309" s="7"/>
      <c r="N309" s="7"/>
      <c r="O309" s="7"/>
      <c r="P309" s="7"/>
      <c r="Q309" s="7"/>
      <c r="R309" s="7"/>
      <c r="S309" s="7"/>
      <c r="T309" s="10"/>
      <c r="U309" s="10"/>
      <c r="V309" s="10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>
        <v>11067</v>
      </c>
      <c r="AH309" s="7">
        <v>15870</v>
      </c>
      <c r="AI309" s="7">
        <v>6396</v>
      </c>
      <c r="AJ309" s="7"/>
      <c r="AK309" s="7"/>
      <c r="AL309" s="7"/>
      <c r="AM309" s="7"/>
      <c r="AN309" s="7"/>
      <c r="AO309" s="72">
        <f t="shared" si="22"/>
        <v>33333</v>
      </c>
      <c r="AP309" s="74">
        <f t="shared" si="19"/>
        <v>0</v>
      </c>
      <c r="AQ309" s="75">
        <f t="shared" si="20"/>
        <v>0</v>
      </c>
      <c r="AR309" s="102">
        <f t="shared" si="21"/>
        <v>33333</v>
      </c>
    </row>
    <row r="310" spans="1:44" ht="14" x14ac:dyDescent="0.2">
      <c r="A310" s="101" t="s">
        <v>144</v>
      </c>
      <c r="B310" s="47">
        <v>2017</v>
      </c>
      <c r="C310" s="101" t="s">
        <v>36</v>
      </c>
      <c r="D310" s="101" t="s">
        <v>32</v>
      </c>
      <c r="E310" s="7"/>
      <c r="F310" s="7"/>
      <c r="G310" s="7"/>
      <c r="H310" s="10"/>
      <c r="I310" s="10"/>
      <c r="J310" s="10"/>
      <c r="K310" s="7"/>
      <c r="L310" s="7"/>
      <c r="M310" s="7"/>
      <c r="N310" s="7"/>
      <c r="O310" s="7"/>
      <c r="P310" s="7"/>
      <c r="Q310" s="7"/>
      <c r="R310" s="7"/>
      <c r="S310" s="7">
        <v>19527</v>
      </c>
      <c r="T310" s="10">
        <v>28464</v>
      </c>
      <c r="U310" s="10"/>
      <c r="V310" s="10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2">
        <f t="shared" si="22"/>
        <v>47991</v>
      </c>
      <c r="AP310" s="37">
        <f t="shared" si="19"/>
        <v>0</v>
      </c>
      <c r="AQ310" s="38">
        <f t="shared" si="20"/>
        <v>47991</v>
      </c>
      <c r="AR310" s="103">
        <f t="shared" si="21"/>
        <v>0</v>
      </c>
    </row>
    <row r="311" spans="1:44" ht="14" x14ac:dyDescent="0.2">
      <c r="A311" s="101" t="s">
        <v>172</v>
      </c>
      <c r="B311" s="47">
        <v>1242</v>
      </c>
      <c r="C311" s="101" t="s">
        <v>9</v>
      </c>
      <c r="D311" s="101" t="s">
        <v>13</v>
      </c>
      <c r="E311" s="7">
        <v>163934</v>
      </c>
      <c r="F311" s="7">
        <f>107143+1736</f>
        <v>108879</v>
      </c>
      <c r="G311" s="7">
        <v>132372</v>
      </c>
      <c r="H311" s="10">
        <v>107143</v>
      </c>
      <c r="I311" s="10">
        <v>107143</v>
      </c>
      <c r="J311" s="10">
        <v>107143</v>
      </c>
      <c r="K311" s="7">
        <v>107143</v>
      </c>
      <c r="L311" s="7"/>
      <c r="M311" s="7"/>
      <c r="N311" s="7"/>
      <c r="O311" s="7"/>
      <c r="P311" s="7"/>
      <c r="Q311" s="7"/>
      <c r="R311" s="7"/>
      <c r="S311" s="7"/>
      <c r="T311" s="10"/>
      <c r="U311" s="10"/>
      <c r="V311" s="10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2">
        <f t="shared" si="22"/>
        <v>833757</v>
      </c>
      <c r="AP311" s="74">
        <f t="shared" si="19"/>
        <v>833757</v>
      </c>
      <c r="AQ311" s="75">
        <f t="shared" si="20"/>
        <v>0</v>
      </c>
      <c r="AR311" s="102">
        <f t="shared" si="21"/>
        <v>0</v>
      </c>
    </row>
    <row r="312" spans="1:44" ht="14" x14ac:dyDescent="0.2">
      <c r="A312" s="101" t="s">
        <v>505</v>
      </c>
      <c r="B312" s="47">
        <v>2534</v>
      </c>
      <c r="C312" s="101" t="s">
        <v>497</v>
      </c>
      <c r="D312" s="101" t="s">
        <v>479</v>
      </c>
      <c r="E312" s="7"/>
      <c r="F312" s="7"/>
      <c r="G312" s="7"/>
      <c r="H312" s="10"/>
      <c r="I312" s="10"/>
      <c r="J312" s="10"/>
      <c r="K312" s="7"/>
      <c r="L312" s="7"/>
      <c r="M312" s="7"/>
      <c r="N312" s="7"/>
      <c r="O312" s="7"/>
      <c r="P312" s="7"/>
      <c r="Q312" s="7"/>
      <c r="R312" s="7"/>
      <c r="S312" s="7"/>
      <c r="T312" s="10"/>
      <c r="U312" s="10"/>
      <c r="V312" s="10"/>
      <c r="W312" s="7"/>
      <c r="X312" s="7"/>
      <c r="Y312" s="7"/>
      <c r="Z312" s="7">
        <v>11132</v>
      </c>
      <c r="AA312" s="7">
        <v>11797</v>
      </c>
      <c r="AB312" s="7">
        <v>17071</v>
      </c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2">
        <f t="shared" si="22"/>
        <v>40000</v>
      </c>
      <c r="AP312" s="37">
        <f t="shared" si="19"/>
        <v>0</v>
      </c>
      <c r="AQ312" s="38">
        <f t="shared" si="20"/>
        <v>40000</v>
      </c>
      <c r="AR312" s="103">
        <f t="shared" si="21"/>
        <v>0</v>
      </c>
    </row>
    <row r="313" spans="1:44" ht="14" x14ac:dyDescent="0.2">
      <c r="A313" s="101" t="s">
        <v>530</v>
      </c>
      <c r="B313" s="47">
        <v>2549</v>
      </c>
      <c r="C313" s="101" t="s">
        <v>497</v>
      </c>
      <c r="D313" s="101" t="s">
        <v>32</v>
      </c>
      <c r="E313" s="7"/>
      <c r="F313" s="7"/>
      <c r="G313" s="7"/>
      <c r="H313" s="10"/>
      <c r="I313" s="10"/>
      <c r="J313" s="10"/>
      <c r="K313" s="7"/>
      <c r="L313" s="7"/>
      <c r="M313" s="7"/>
      <c r="N313" s="7"/>
      <c r="O313" s="7"/>
      <c r="P313" s="7"/>
      <c r="Q313" s="7"/>
      <c r="R313" s="7"/>
      <c r="S313" s="7"/>
      <c r="T313" s="10"/>
      <c r="U313" s="10"/>
      <c r="V313" s="10"/>
      <c r="W313" s="7"/>
      <c r="X313" s="7"/>
      <c r="Y313" s="7"/>
      <c r="Z313" s="7"/>
      <c r="AA313" s="7"/>
      <c r="AB313" s="7">
        <v>53308</v>
      </c>
      <c r="AC313" s="7"/>
      <c r="AD313" s="7"/>
      <c r="AE313" s="7"/>
      <c r="AF313" s="7">
        <v>19999</v>
      </c>
      <c r="AG313" s="7"/>
      <c r="AH313" s="7"/>
      <c r="AI313" s="7">
        <v>22657</v>
      </c>
      <c r="AJ313" s="7">
        <v>27211</v>
      </c>
      <c r="AK313" s="7"/>
      <c r="AL313" s="7"/>
      <c r="AM313" s="7"/>
      <c r="AN313" s="7"/>
      <c r="AO313" s="72">
        <f t="shared" si="22"/>
        <v>123175</v>
      </c>
      <c r="AP313" s="74">
        <f t="shared" si="19"/>
        <v>0</v>
      </c>
      <c r="AQ313" s="75">
        <f t="shared" si="20"/>
        <v>53308</v>
      </c>
      <c r="AR313" s="102">
        <f t="shared" si="21"/>
        <v>69867</v>
      </c>
    </row>
    <row r="314" spans="1:44" ht="14" x14ac:dyDescent="0.2">
      <c r="A314" s="101" t="s">
        <v>292</v>
      </c>
      <c r="B314" s="47">
        <v>1433</v>
      </c>
      <c r="C314" s="101" t="s">
        <v>9</v>
      </c>
      <c r="D314" s="101" t="s">
        <v>62</v>
      </c>
      <c r="E314" s="10">
        <v>5650</v>
      </c>
      <c r="F314" s="7">
        <v>27683</v>
      </c>
      <c r="G314" s="10"/>
      <c r="H314" s="10"/>
      <c r="I314" s="10"/>
      <c r="J314" s="10">
        <v>23042</v>
      </c>
      <c r="K314" s="10">
        <v>13103</v>
      </c>
      <c r="L314" s="10"/>
      <c r="M314" s="10"/>
      <c r="N314" s="10"/>
      <c r="O314" s="10"/>
      <c r="P314" s="10"/>
      <c r="Q314" s="10"/>
      <c r="R314" s="7"/>
      <c r="S314" s="10"/>
      <c r="T314" s="10"/>
      <c r="U314" s="10"/>
      <c r="V314" s="10"/>
      <c r="W314" s="10"/>
      <c r="X314" s="10"/>
      <c r="Y314" s="10"/>
      <c r="Z314" s="10">
        <v>26605</v>
      </c>
      <c r="AA314" s="10">
        <v>21898</v>
      </c>
      <c r="AB314" s="10">
        <v>31497</v>
      </c>
      <c r="AC314" s="10">
        <v>40000</v>
      </c>
      <c r="AD314" s="10">
        <v>40000</v>
      </c>
      <c r="AE314" s="10">
        <v>76923</v>
      </c>
      <c r="AF314" s="10">
        <v>76923</v>
      </c>
      <c r="AG314" s="10">
        <v>76923</v>
      </c>
      <c r="AH314" s="10">
        <v>42428</v>
      </c>
      <c r="AI314" s="10">
        <v>80646</v>
      </c>
      <c r="AJ314" s="10">
        <v>43528</v>
      </c>
      <c r="AK314" s="10"/>
      <c r="AL314" s="10"/>
      <c r="AM314" s="10"/>
      <c r="AN314" s="10"/>
      <c r="AO314" s="72">
        <f t="shared" si="22"/>
        <v>626849</v>
      </c>
      <c r="AP314" s="37">
        <f t="shared" si="19"/>
        <v>69478</v>
      </c>
      <c r="AQ314" s="38">
        <f t="shared" si="20"/>
        <v>80000</v>
      </c>
      <c r="AR314" s="103">
        <f t="shared" si="21"/>
        <v>477371</v>
      </c>
    </row>
    <row r="315" spans="1:44" ht="14" x14ac:dyDescent="0.2">
      <c r="A315" s="101" t="s">
        <v>315</v>
      </c>
      <c r="B315" s="47">
        <v>1422</v>
      </c>
      <c r="C315" s="101" t="s">
        <v>28</v>
      </c>
      <c r="D315" s="101" t="s">
        <v>95</v>
      </c>
      <c r="E315" s="7"/>
      <c r="F315" s="10"/>
      <c r="G315" s="10"/>
      <c r="H315" s="10"/>
      <c r="I315" s="10"/>
      <c r="J315" s="7"/>
      <c r="K315" s="7"/>
      <c r="L315" s="7"/>
      <c r="M315" s="7"/>
      <c r="N315" s="7"/>
      <c r="O315" s="7"/>
      <c r="P315" s="7"/>
      <c r="Q315" s="7"/>
      <c r="R315" s="10"/>
      <c r="S315" s="10"/>
      <c r="T315" s="10"/>
      <c r="U315" s="10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2">
        <f t="shared" si="22"/>
        <v>0</v>
      </c>
      <c r="AP315" s="74">
        <f t="shared" si="19"/>
        <v>0</v>
      </c>
      <c r="AQ315" s="75">
        <f t="shared" si="20"/>
        <v>0</v>
      </c>
      <c r="AR315" s="102">
        <f t="shared" si="21"/>
        <v>0</v>
      </c>
    </row>
    <row r="316" spans="1:44" ht="14" x14ac:dyDescent="0.2">
      <c r="A316" s="101" t="s">
        <v>376</v>
      </c>
      <c r="B316" s="47">
        <v>1237</v>
      </c>
      <c r="C316" s="101" t="s">
        <v>28</v>
      </c>
      <c r="D316" s="101" t="s">
        <v>22</v>
      </c>
      <c r="E316" s="7"/>
      <c r="F316" s="7"/>
      <c r="G316" s="7"/>
      <c r="H316" s="10"/>
      <c r="I316" s="10"/>
      <c r="J316" s="10"/>
      <c r="K316" s="7"/>
      <c r="L316" s="7"/>
      <c r="M316" s="7"/>
      <c r="N316" s="7"/>
      <c r="O316" s="7"/>
      <c r="P316" s="7"/>
      <c r="Q316" s="7"/>
      <c r="R316" s="7"/>
      <c r="S316" s="7"/>
      <c r="T316" s="10"/>
      <c r="U316" s="10"/>
      <c r="V316" s="10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2">
        <f t="shared" si="22"/>
        <v>0</v>
      </c>
      <c r="AP316" s="37">
        <f t="shared" si="19"/>
        <v>0</v>
      </c>
      <c r="AQ316" s="38">
        <f t="shared" si="20"/>
        <v>0</v>
      </c>
      <c r="AR316" s="103">
        <f t="shared" si="21"/>
        <v>0</v>
      </c>
    </row>
    <row r="317" spans="1:44" ht="14" x14ac:dyDescent="0.2">
      <c r="A317" s="101" t="s">
        <v>401</v>
      </c>
      <c r="B317" s="47">
        <v>1411</v>
      </c>
      <c r="C317" s="101" t="s">
        <v>28</v>
      </c>
      <c r="D317" s="101" t="s">
        <v>22</v>
      </c>
      <c r="E317" s="7"/>
      <c r="F317" s="10"/>
      <c r="G317" s="10"/>
      <c r="H317" s="10"/>
      <c r="I317" s="10"/>
      <c r="J317" s="10"/>
      <c r="K317" s="7"/>
      <c r="L317" s="7"/>
      <c r="M317" s="7"/>
      <c r="N317" s="7"/>
      <c r="O317" s="7"/>
      <c r="P317" s="7"/>
      <c r="Q317" s="7"/>
      <c r="R317" s="10"/>
      <c r="S317" s="10"/>
      <c r="T317" s="10"/>
      <c r="U317" s="10"/>
      <c r="V317" s="10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2">
        <f t="shared" si="22"/>
        <v>0</v>
      </c>
      <c r="AP317" s="74">
        <f t="shared" si="19"/>
        <v>0</v>
      </c>
      <c r="AQ317" s="75">
        <f t="shared" si="20"/>
        <v>0</v>
      </c>
      <c r="AR317" s="102">
        <f t="shared" si="21"/>
        <v>0</v>
      </c>
    </row>
    <row r="318" spans="1:44" ht="14" x14ac:dyDescent="0.2">
      <c r="A318" s="101" t="s">
        <v>378</v>
      </c>
      <c r="B318" s="47">
        <v>1537</v>
      </c>
      <c r="C318" s="101" t="s">
        <v>80</v>
      </c>
      <c r="D318" s="101" t="s">
        <v>22</v>
      </c>
      <c r="E318" s="7"/>
      <c r="F318" s="7"/>
      <c r="G318" s="7">
        <v>13053</v>
      </c>
      <c r="H318" s="7">
        <v>5697</v>
      </c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2">
        <f t="shared" si="22"/>
        <v>18750</v>
      </c>
      <c r="AP318" s="37">
        <f t="shared" si="19"/>
        <v>18750</v>
      </c>
      <c r="AQ318" s="38">
        <f t="shared" si="20"/>
        <v>0</v>
      </c>
      <c r="AR318" s="103">
        <f t="shared" si="21"/>
        <v>0</v>
      </c>
    </row>
    <row r="319" spans="1:44" ht="14" x14ac:dyDescent="0.2">
      <c r="A319" s="101" t="s">
        <v>402</v>
      </c>
      <c r="B319" s="47">
        <v>1323</v>
      </c>
      <c r="C319" s="101" t="s">
        <v>61</v>
      </c>
      <c r="D319" s="101" t="s">
        <v>37</v>
      </c>
      <c r="E319" s="7"/>
      <c r="F319" s="10"/>
      <c r="G319" s="10"/>
      <c r="H319" s="10"/>
      <c r="I319" s="10"/>
      <c r="J319" s="10"/>
      <c r="K319" s="7"/>
      <c r="L319" s="7"/>
      <c r="M319" s="7"/>
      <c r="N319" s="7"/>
      <c r="O319" s="7"/>
      <c r="P319" s="7"/>
      <c r="Q319" s="7"/>
      <c r="R319" s="10"/>
      <c r="S319" s="10"/>
      <c r="T319" s="10"/>
      <c r="U319" s="10"/>
      <c r="V319" s="10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2">
        <f t="shared" si="22"/>
        <v>0</v>
      </c>
      <c r="AP319" s="74">
        <f t="shared" si="19"/>
        <v>0</v>
      </c>
      <c r="AQ319" s="75">
        <f t="shared" si="20"/>
        <v>0</v>
      </c>
      <c r="AR319" s="102">
        <f t="shared" si="21"/>
        <v>0</v>
      </c>
    </row>
    <row r="320" spans="1:44" ht="14" x14ac:dyDescent="0.2">
      <c r="A320" s="101" t="s">
        <v>366</v>
      </c>
      <c r="B320" s="47">
        <v>1587</v>
      </c>
      <c r="C320" s="101" t="s">
        <v>30</v>
      </c>
      <c r="D320" s="101" t="s">
        <v>95</v>
      </c>
      <c r="E320" s="7"/>
      <c r="F320" s="10"/>
      <c r="G320" s="10"/>
      <c r="H320" s="10"/>
      <c r="I320" s="10"/>
      <c r="J320" s="10">
        <v>2517</v>
      </c>
      <c r="K320" s="7">
        <v>25159</v>
      </c>
      <c r="L320" s="7">
        <v>18317</v>
      </c>
      <c r="M320" s="7">
        <v>12119</v>
      </c>
      <c r="N320" s="7">
        <v>30812</v>
      </c>
      <c r="O320" s="7">
        <v>30010</v>
      </c>
      <c r="P320" s="7">
        <v>29071</v>
      </c>
      <c r="Q320" s="7">
        <v>18753</v>
      </c>
      <c r="R320" s="10">
        <v>24972</v>
      </c>
      <c r="S320" s="10">
        <v>37551</v>
      </c>
      <c r="T320" s="10">
        <v>17043</v>
      </c>
      <c r="U320" s="10"/>
      <c r="V320" s="10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2">
        <f t="shared" si="22"/>
        <v>246324</v>
      </c>
      <c r="AP320" s="37">
        <f t="shared" si="19"/>
        <v>148005</v>
      </c>
      <c r="AQ320" s="38">
        <f t="shared" si="20"/>
        <v>98319</v>
      </c>
      <c r="AR320" s="103">
        <f t="shared" si="21"/>
        <v>0</v>
      </c>
    </row>
    <row r="321" spans="1:44" ht="14" x14ac:dyDescent="0.2">
      <c r="A321" s="101" t="s">
        <v>404</v>
      </c>
      <c r="B321" s="47">
        <v>1101</v>
      </c>
      <c r="C321" s="101" t="s">
        <v>9</v>
      </c>
      <c r="D321" s="101" t="s">
        <v>37</v>
      </c>
      <c r="E321" s="7">
        <v>45353</v>
      </c>
      <c r="F321" s="7">
        <v>20659</v>
      </c>
      <c r="G321" s="7">
        <v>46466</v>
      </c>
      <c r="H321" s="7">
        <v>41689</v>
      </c>
      <c r="I321" s="7">
        <v>46898</v>
      </c>
      <c r="J321" s="7">
        <v>40714</v>
      </c>
      <c r="K321" s="7">
        <v>46367</v>
      </c>
      <c r="L321" s="7">
        <v>76630</v>
      </c>
      <c r="M321" s="7">
        <v>61144</v>
      </c>
      <c r="N321" s="7">
        <v>53240</v>
      </c>
      <c r="O321" s="7">
        <v>40094</v>
      </c>
      <c r="P321" s="7">
        <v>56896</v>
      </c>
      <c r="Q321" s="7">
        <v>51266</v>
      </c>
      <c r="R321" s="7">
        <v>45320</v>
      </c>
      <c r="S321" s="7">
        <v>49131</v>
      </c>
      <c r="T321" s="7">
        <v>50520</v>
      </c>
      <c r="U321" s="7">
        <v>43309</v>
      </c>
      <c r="V321" s="7">
        <v>56246</v>
      </c>
      <c r="W321" s="7"/>
      <c r="X321" s="7">
        <v>80232</v>
      </c>
      <c r="Y321" s="7">
        <v>1303315</v>
      </c>
      <c r="Z321" s="7">
        <v>9996</v>
      </c>
      <c r="AA321" s="7">
        <v>88005</v>
      </c>
      <c r="AB321" s="7">
        <v>146154</v>
      </c>
      <c r="AC321" s="7">
        <v>7242</v>
      </c>
      <c r="AD321" s="7">
        <v>10000</v>
      </c>
      <c r="AE321" s="7">
        <v>22923</v>
      </c>
      <c r="AF321" s="7"/>
      <c r="AG321" s="7">
        <v>34722</v>
      </c>
      <c r="AH321" s="7">
        <v>69444</v>
      </c>
      <c r="AI321" s="7"/>
      <c r="AJ321" s="7">
        <v>42105</v>
      </c>
      <c r="AK321" s="7"/>
      <c r="AL321" s="7"/>
      <c r="AM321" s="7"/>
      <c r="AN321" s="7"/>
      <c r="AO321" s="72">
        <f t="shared" si="22"/>
        <v>2686080</v>
      </c>
      <c r="AP321" s="74">
        <f t="shared" si="19"/>
        <v>576150</v>
      </c>
      <c r="AQ321" s="75">
        <f t="shared" si="20"/>
        <v>1923494</v>
      </c>
      <c r="AR321" s="102">
        <f t="shared" si="21"/>
        <v>186436</v>
      </c>
    </row>
    <row r="322" spans="1:44" ht="14" x14ac:dyDescent="0.2">
      <c r="A322" s="101" t="s">
        <v>147</v>
      </c>
      <c r="B322" s="49">
        <v>1382</v>
      </c>
      <c r="C322" s="101" t="s">
        <v>9</v>
      </c>
      <c r="D322" s="101" t="s">
        <v>15</v>
      </c>
      <c r="E322" s="7"/>
      <c r="F322" s="10"/>
      <c r="G322" s="7"/>
      <c r="H322" s="10"/>
      <c r="I322" s="10">
        <v>25000</v>
      </c>
      <c r="J322" s="10"/>
      <c r="K322" s="7"/>
      <c r="L322" s="7"/>
      <c r="M322" s="7"/>
      <c r="N322" s="7"/>
      <c r="O322" s="7"/>
      <c r="P322" s="7"/>
      <c r="Q322" s="7"/>
      <c r="R322" s="10"/>
      <c r="S322" s="7"/>
      <c r="T322" s="10"/>
      <c r="U322" s="10"/>
      <c r="V322" s="10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2">
        <f t="shared" si="22"/>
        <v>25000</v>
      </c>
      <c r="AP322" s="37">
        <f t="shared" si="19"/>
        <v>25000</v>
      </c>
      <c r="AQ322" s="38">
        <f t="shared" si="20"/>
        <v>0</v>
      </c>
      <c r="AR322" s="103">
        <f t="shared" si="21"/>
        <v>0</v>
      </c>
    </row>
    <row r="323" spans="1:44" ht="14" x14ac:dyDescent="0.2">
      <c r="A323" s="101" t="s">
        <v>151</v>
      </c>
      <c r="B323" s="49">
        <v>1625</v>
      </c>
      <c r="C323" s="100" t="s">
        <v>11</v>
      </c>
      <c r="D323" s="101" t="s">
        <v>518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>
        <v>14066</v>
      </c>
      <c r="Q323" s="7">
        <v>19981</v>
      </c>
      <c r="R323" s="7">
        <v>14141</v>
      </c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2">
        <f t="shared" si="22"/>
        <v>48188</v>
      </c>
      <c r="AP323" s="74">
        <f t="shared" si="19"/>
        <v>14066</v>
      </c>
      <c r="AQ323" s="75">
        <f t="shared" si="20"/>
        <v>34122</v>
      </c>
      <c r="AR323" s="102">
        <f t="shared" si="21"/>
        <v>0</v>
      </c>
    </row>
    <row r="324" spans="1:44" ht="14" x14ac:dyDescent="0.2">
      <c r="A324" s="101" t="s">
        <v>155</v>
      </c>
      <c r="B324" s="47">
        <v>2005</v>
      </c>
      <c r="C324" s="100" t="s">
        <v>36</v>
      </c>
      <c r="D324" s="101" t="s">
        <v>14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>
        <v>5420</v>
      </c>
      <c r="R324" s="7">
        <v>13496</v>
      </c>
      <c r="S324" s="7">
        <v>14010</v>
      </c>
      <c r="T324" s="7">
        <v>3214</v>
      </c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2">
        <f t="shared" si="22"/>
        <v>36140</v>
      </c>
      <c r="AP324" s="37">
        <f t="shared" si="19"/>
        <v>0</v>
      </c>
      <c r="AQ324" s="38">
        <f t="shared" si="20"/>
        <v>36140</v>
      </c>
      <c r="AR324" s="103">
        <f t="shared" si="21"/>
        <v>0</v>
      </c>
    </row>
    <row r="325" spans="1:44" ht="14" x14ac:dyDescent="0.2">
      <c r="A325" s="101" t="s">
        <v>403</v>
      </c>
      <c r="B325" s="47">
        <v>1624</v>
      </c>
      <c r="C325" s="101" t="s">
        <v>61</v>
      </c>
      <c r="D325" s="101" t="s">
        <v>22</v>
      </c>
      <c r="E325" s="7"/>
      <c r="F325" s="7"/>
      <c r="G325" s="7"/>
      <c r="H325" s="7"/>
      <c r="I325" s="7"/>
      <c r="J325" s="7"/>
      <c r="K325" s="7"/>
      <c r="L325" s="7">
        <v>194</v>
      </c>
      <c r="M325" s="7">
        <v>461</v>
      </c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2">
        <f t="shared" si="22"/>
        <v>655</v>
      </c>
      <c r="AP325" s="74">
        <f t="shared" si="19"/>
        <v>655</v>
      </c>
      <c r="AQ325" s="75">
        <f t="shared" si="20"/>
        <v>0</v>
      </c>
      <c r="AR325" s="102">
        <f t="shared" si="21"/>
        <v>0</v>
      </c>
    </row>
    <row r="326" spans="1:44" ht="14" x14ac:dyDescent="0.2">
      <c r="A326" s="101" t="s">
        <v>157</v>
      </c>
      <c r="B326" s="47">
        <v>1558</v>
      </c>
      <c r="C326" s="101" t="s">
        <v>30</v>
      </c>
      <c r="D326" s="101" t="s">
        <v>14</v>
      </c>
      <c r="E326" s="7"/>
      <c r="F326" s="7"/>
      <c r="G326" s="7"/>
      <c r="H326" s="7"/>
      <c r="I326" s="7">
        <v>21592</v>
      </c>
      <c r="J326" s="7">
        <v>3408</v>
      </c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>
        <v>18342</v>
      </c>
      <c r="AA326" s="7">
        <v>36621</v>
      </c>
      <c r="AB326" s="7">
        <v>5037</v>
      </c>
      <c r="AC326" s="7"/>
      <c r="AD326" s="7">
        <v>35313</v>
      </c>
      <c r="AE326" s="7">
        <v>44686</v>
      </c>
      <c r="AF326" s="7">
        <v>7367</v>
      </c>
      <c r="AG326" s="7">
        <v>61568</v>
      </c>
      <c r="AH326" s="7">
        <v>51064</v>
      </c>
      <c r="AI326" s="7"/>
      <c r="AJ326" s="7">
        <v>41067</v>
      </c>
      <c r="AK326" s="7"/>
      <c r="AL326" s="7"/>
      <c r="AM326" s="7"/>
      <c r="AN326" s="7"/>
      <c r="AO326" s="72">
        <f t="shared" si="22"/>
        <v>326065</v>
      </c>
      <c r="AP326" s="37">
        <f t="shared" si="19"/>
        <v>25000</v>
      </c>
      <c r="AQ326" s="38">
        <f t="shared" si="20"/>
        <v>60000</v>
      </c>
      <c r="AR326" s="103">
        <f t="shared" si="21"/>
        <v>241065</v>
      </c>
    </row>
    <row r="327" spans="1:44" ht="14" x14ac:dyDescent="0.2">
      <c r="A327" s="101" t="s">
        <v>379</v>
      </c>
      <c r="B327" s="47">
        <v>1532</v>
      </c>
      <c r="C327" s="101" t="s">
        <v>30</v>
      </c>
      <c r="D327" s="101" t="s">
        <v>22</v>
      </c>
      <c r="E327" s="7"/>
      <c r="F327" s="10"/>
      <c r="G327" s="7"/>
      <c r="H327" s="7"/>
      <c r="I327" s="10">
        <v>2396</v>
      </c>
      <c r="J327" s="10">
        <v>10104</v>
      </c>
      <c r="K327" s="7"/>
      <c r="L327" s="7"/>
      <c r="M327" s="7">
        <v>6492</v>
      </c>
      <c r="N327" s="7">
        <v>20838</v>
      </c>
      <c r="O327" s="7">
        <v>12670</v>
      </c>
      <c r="P327" s="7"/>
      <c r="Q327" s="7"/>
      <c r="R327" s="10"/>
      <c r="S327" s="7"/>
      <c r="T327" s="7"/>
      <c r="U327" s="10"/>
      <c r="V327" s="10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2">
        <f t="shared" si="22"/>
        <v>52500</v>
      </c>
      <c r="AP327" s="74">
        <f t="shared" si="19"/>
        <v>52500</v>
      </c>
      <c r="AQ327" s="75">
        <f t="shared" si="20"/>
        <v>0</v>
      </c>
      <c r="AR327" s="102">
        <f t="shared" si="21"/>
        <v>0</v>
      </c>
    </row>
    <row r="328" spans="1:44" ht="14" x14ac:dyDescent="0.2">
      <c r="A328" s="101" t="s">
        <v>295</v>
      </c>
      <c r="B328" s="47">
        <v>1163</v>
      </c>
      <c r="C328" s="101" t="s">
        <v>28</v>
      </c>
      <c r="D328" s="101" t="s">
        <v>62</v>
      </c>
      <c r="E328" s="10"/>
      <c r="F328" s="7"/>
      <c r="G328" s="7"/>
      <c r="H328" s="10"/>
      <c r="I328" s="10"/>
      <c r="J328" s="10"/>
      <c r="K328" s="7"/>
      <c r="L328" s="7"/>
      <c r="M328" s="7"/>
      <c r="N328" s="7"/>
      <c r="O328" s="7"/>
      <c r="P328" s="7"/>
      <c r="Q328" s="10"/>
      <c r="R328" s="7"/>
      <c r="S328" s="7"/>
      <c r="T328" s="10"/>
      <c r="U328" s="10"/>
      <c r="V328" s="10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2">
        <f t="shared" si="22"/>
        <v>0</v>
      </c>
      <c r="AP328" s="37">
        <f t="shared" si="19"/>
        <v>0</v>
      </c>
      <c r="AQ328" s="38">
        <f t="shared" si="20"/>
        <v>0</v>
      </c>
      <c r="AR328" s="103">
        <f t="shared" si="21"/>
        <v>0</v>
      </c>
    </row>
    <row r="329" spans="1:44" ht="14" x14ac:dyDescent="0.2">
      <c r="A329" s="101" t="s">
        <v>298</v>
      </c>
      <c r="B329" s="47">
        <v>1555</v>
      </c>
      <c r="C329" s="101" t="s">
        <v>30</v>
      </c>
      <c r="D329" s="101" t="s">
        <v>62</v>
      </c>
      <c r="E329" s="7"/>
      <c r="F329" s="10"/>
      <c r="G329" s="7"/>
      <c r="H329" s="10">
        <v>7691</v>
      </c>
      <c r="I329" s="10">
        <v>11059</v>
      </c>
      <c r="J329" s="7"/>
      <c r="K329" s="7"/>
      <c r="L329" s="7"/>
      <c r="M329" s="7"/>
      <c r="N329" s="7"/>
      <c r="O329" s="7"/>
      <c r="P329" s="7"/>
      <c r="Q329" s="7"/>
      <c r="R329" s="10"/>
      <c r="S329" s="7"/>
      <c r="T329" s="10"/>
      <c r="U329" s="10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2">
        <f t="shared" si="22"/>
        <v>18750</v>
      </c>
      <c r="AP329" s="74">
        <f t="shared" si="19"/>
        <v>18750</v>
      </c>
      <c r="AQ329" s="75">
        <f t="shared" si="20"/>
        <v>0</v>
      </c>
      <c r="AR329" s="102">
        <f t="shared" si="21"/>
        <v>0</v>
      </c>
    </row>
    <row r="330" spans="1:44" ht="14" x14ac:dyDescent="0.2">
      <c r="A330" s="101" t="s">
        <v>160</v>
      </c>
      <c r="B330" s="47">
        <v>1648</v>
      </c>
      <c r="C330" s="101" t="s">
        <v>36</v>
      </c>
      <c r="D330" s="101" t="s">
        <v>95</v>
      </c>
      <c r="E330" s="7"/>
      <c r="F330" s="7"/>
      <c r="G330" s="10"/>
      <c r="H330" s="10"/>
      <c r="I330" s="10"/>
      <c r="J330" s="7"/>
      <c r="K330" s="10"/>
      <c r="L330" s="10"/>
      <c r="M330" s="10"/>
      <c r="N330" s="10"/>
      <c r="O330" s="10"/>
      <c r="P330" s="10"/>
      <c r="Q330" s="7"/>
      <c r="R330" s="7"/>
      <c r="S330" s="10">
        <v>23228</v>
      </c>
      <c r="T330" s="10">
        <v>77172</v>
      </c>
      <c r="U330" s="10">
        <v>29463</v>
      </c>
      <c r="V330" s="7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72">
        <f t="shared" si="22"/>
        <v>129863</v>
      </c>
      <c r="AP330" s="37">
        <f t="shared" si="19"/>
        <v>0</v>
      </c>
      <c r="AQ330" s="38">
        <f t="shared" si="20"/>
        <v>129863</v>
      </c>
      <c r="AR330" s="103">
        <f t="shared" si="21"/>
        <v>0</v>
      </c>
    </row>
    <row r="331" spans="1:44" ht="14" x14ac:dyDescent="0.2">
      <c r="A331" s="101" t="s">
        <v>545</v>
      </c>
      <c r="B331" s="47">
        <v>2545</v>
      </c>
      <c r="C331" s="101" t="s">
        <v>542</v>
      </c>
      <c r="D331" s="101" t="s">
        <v>32</v>
      </c>
      <c r="E331" s="7"/>
      <c r="F331" s="7"/>
      <c r="G331" s="10"/>
      <c r="H331" s="10"/>
      <c r="I331" s="10"/>
      <c r="J331" s="7"/>
      <c r="K331" s="10"/>
      <c r="L331" s="10"/>
      <c r="M331" s="10"/>
      <c r="N331" s="10"/>
      <c r="O331" s="10"/>
      <c r="P331" s="10"/>
      <c r="Q331" s="7"/>
      <c r="R331" s="7"/>
      <c r="S331" s="10"/>
      <c r="T331" s="10"/>
      <c r="U331" s="10"/>
      <c r="V331" s="7"/>
      <c r="W331" s="10"/>
      <c r="X331" s="10"/>
      <c r="Y331" s="10"/>
      <c r="Z331" s="10"/>
      <c r="AA331" s="10"/>
      <c r="AB331" s="10"/>
      <c r="AC331" s="10">
        <v>14917</v>
      </c>
      <c r="AD331" s="10">
        <v>18353</v>
      </c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72">
        <f t="shared" si="22"/>
        <v>33270</v>
      </c>
      <c r="AP331" s="74">
        <f t="shared" si="19"/>
        <v>0</v>
      </c>
      <c r="AQ331" s="75">
        <f t="shared" si="20"/>
        <v>0</v>
      </c>
      <c r="AR331" s="102">
        <f t="shared" si="21"/>
        <v>33270</v>
      </c>
    </row>
    <row r="332" spans="1:44" ht="14" x14ac:dyDescent="0.2">
      <c r="A332" s="101" t="s">
        <v>405</v>
      </c>
      <c r="B332" s="47">
        <v>1513</v>
      </c>
      <c r="C332" s="101" t="s">
        <v>80</v>
      </c>
      <c r="D332" s="101" t="s">
        <v>462</v>
      </c>
      <c r="E332" s="7"/>
      <c r="F332" s="7">
        <v>4650</v>
      </c>
      <c r="G332" s="10">
        <v>6017</v>
      </c>
      <c r="H332" s="10">
        <v>1097</v>
      </c>
      <c r="I332" s="10"/>
      <c r="J332" s="7"/>
      <c r="K332" s="10"/>
      <c r="L332" s="10"/>
      <c r="M332" s="10"/>
      <c r="N332" s="10"/>
      <c r="O332" s="10"/>
      <c r="P332" s="10"/>
      <c r="Q332" s="7"/>
      <c r="R332" s="7"/>
      <c r="S332" s="10"/>
      <c r="T332" s="10"/>
      <c r="U332" s="10"/>
      <c r="V332" s="7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72">
        <f t="shared" si="22"/>
        <v>11764</v>
      </c>
      <c r="AP332" s="37">
        <f t="shared" si="19"/>
        <v>11764</v>
      </c>
      <c r="AQ332" s="38">
        <f t="shared" si="20"/>
        <v>0</v>
      </c>
      <c r="AR332" s="103">
        <f t="shared" si="21"/>
        <v>0</v>
      </c>
    </row>
    <row r="333" spans="1:44" ht="14" x14ac:dyDescent="0.2">
      <c r="A333" s="101" t="s">
        <v>163</v>
      </c>
      <c r="B333" s="47">
        <v>1179</v>
      </c>
      <c r="C333" s="101" t="s">
        <v>28</v>
      </c>
      <c r="D333" s="101" t="s">
        <v>95</v>
      </c>
      <c r="E333" s="7"/>
      <c r="F333" s="10"/>
      <c r="G333" s="10"/>
      <c r="H333" s="10"/>
      <c r="I333" s="10"/>
      <c r="J333" s="10"/>
      <c r="K333" s="7"/>
      <c r="L333" s="7"/>
      <c r="M333" s="7"/>
      <c r="N333" s="7"/>
      <c r="O333" s="7"/>
      <c r="P333" s="7"/>
      <c r="Q333" s="7"/>
      <c r="R333" s="10"/>
      <c r="S333" s="10"/>
      <c r="T333" s="10"/>
      <c r="U333" s="10"/>
      <c r="V333" s="10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2">
        <f t="shared" si="22"/>
        <v>0</v>
      </c>
      <c r="AP333" s="74">
        <f t="shared" si="19"/>
        <v>0</v>
      </c>
      <c r="AQ333" s="75">
        <f t="shared" si="20"/>
        <v>0</v>
      </c>
      <c r="AR333" s="102">
        <f t="shared" si="21"/>
        <v>0</v>
      </c>
    </row>
    <row r="334" spans="1:44" ht="14" x14ac:dyDescent="0.2">
      <c r="A334" s="104" t="s">
        <v>411</v>
      </c>
      <c r="B334" s="47">
        <v>1381</v>
      </c>
      <c r="C334" s="101" t="s">
        <v>9</v>
      </c>
      <c r="D334" s="101" t="s">
        <v>22</v>
      </c>
      <c r="E334" s="7">
        <v>27409</v>
      </c>
      <c r="F334" s="10">
        <v>32771</v>
      </c>
      <c r="G334" s="10">
        <v>26005</v>
      </c>
      <c r="H334" s="10">
        <v>24160</v>
      </c>
      <c r="I334" s="10">
        <v>22803</v>
      </c>
      <c r="J334" s="10">
        <v>21740</v>
      </c>
      <c r="K334" s="7">
        <v>23671</v>
      </c>
      <c r="L334" s="7">
        <v>24257</v>
      </c>
      <c r="M334" s="7">
        <v>24980</v>
      </c>
      <c r="N334" s="7">
        <v>20017</v>
      </c>
      <c r="O334" s="7"/>
      <c r="P334" s="7"/>
      <c r="Q334" s="7"/>
      <c r="R334" s="10"/>
      <c r="S334" s="10"/>
      <c r="T334" s="10"/>
      <c r="U334" s="10"/>
      <c r="V334" s="10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2">
        <f t="shared" si="22"/>
        <v>247813</v>
      </c>
      <c r="AP334" s="37">
        <f t="shared" si="19"/>
        <v>247813</v>
      </c>
      <c r="AQ334" s="38">
        <f t="shared" si="20"/>
        <v>0</v>
      </c>
      <c r="AR334" s="103">
        <f t="shared" si="21"/>
        <v>0</v>
      </c>
    </row>
    <row r="335" spans="1:44" ht="14" x14ac:dyDescent="0.2">
      <c r="A335" s="101" t="s">
        <v>175</v>
      </c>
      <c r="B335" s="47">
        <v>1611</v>
      </c>
      <c r="C335" s="101" t="s">
        <v>61</v>
      </c>
      <c r="D335" s="101" t="s">
        <v>13</v>
      </c>
      <c r="E335" s="7"/>
      <c r="F335" s="10"/>
      <c r="G335" s="10"/>
      <c r="H335" s="10"/>
      <c r="I335" s="10"/>
      <c r="J335" s="10"/>
      <c r="K335" s="7"/>
      <c r="L335" s="7">
        <v>30157</v>
      </c>
      <c r="M335" s="7">
        <v>29843</v>
      </c>
      <c r="N335" s="7">
        <v>20000</v>
      </c>
      <c r="O335" s="7"/>
      <c r="P335" s="7"/>
      <c r="Q335" s="7"/>
      <c r="R335" s="10"/>
      <c r="S335" s="10"/>
      <c r="T335" s="10"/>
      <c r="U335" s="10"/>
      <c r="V335" s="10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2">
        <f t="shared" si="22"/>
        <v>80000</v>
      </c>
      <c r="AP335" s="74">
        <f t="shared" ref="AP335:AP398" si="23">SUM(E335:P335)</f>
        <v>80000</v>
      </c>
      <c r="AQ335" s="75">
        <f t="shared" ref="AQ335:AQ398" si="24">SUM(Q335:AB335)</f>
        <v>0</v>
      </c>
      <c r="AR335" s="102">
        <f t="shared" ref="AR335:AR398" si="25">SUM(AC335:AN335)</f>
        <v>0</v>
      </c>
    </row>
    <row r="336" spans="1:44" ht="14" x14ac:dyDescent="0.2">
      <c r="A336" s="101" t="s">
        <v>176</v>
      </c>
      <c r="B336" s="47">
        <v>1458</v>
      </c>
      <c r="C336" s="101" t="s">
        <v>80</v>
      </c>
      <c r="D336" s="101" t="s">
        <v>13</v>
      </c>
      <c r="E336" s="10"/>
      <c r="F336" s="7">
        <v>14948</v>
      </c>
      <c r="G336" s="10">
        <v>9832</v>
      </c>
      <c r="H336" s="10">
        <v>18971</v>
      </c>
      <c r="I336" s="10">
        <v>18750</v>
      </c>
      <c r="J336" s="10">
        <v>18750</v>
      </c>
      <c r="K336" s="10">
        <v>18750</v>
      </c>
      <c r="L336" s="10">
        <v>20000</v>
      </c>
      <c r="M336" s="10">
        <v>20000</v>
      </c>
      <c r="N336" s="10"/>
      <c r="O336" s="10"/>
      <c r="P336" s="10"/>
      <c r="Q336" s="10"/>
      <c r="R336" s="7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72">
        <f t="shared" ref="AO336:AO399" si="26">SUM(AP336:AR336)</f>
        <v>140001</v>
      </c>
      <c r="AP336" s="37">
        <f t="shared" si="23"/>
        <v>140001</v>
      </c>
      <c r="AQ336" s="38">
        <f t="shared" si="24"/>
        <v>0</v>
      </c>
      <c r="AR336" s="103">
        <f t="shared" si="25"/>
        <v>0</v>
      </c>
    </row>
    <row r="337" spans="1:44" ht="14" x14ac:dyDescent="0.2">
      <c r="A337" s="101" t="s">
        <v>416</v>
      </c>
      <c r="B337" s="47">
        <v>1502</v>
      </c>
      <c r="C337" s="101" t="s">
        <v>30</v>
      </c>
      <c r="D337" s="101" t="s">
        <v>37</v>
      </c>
      <c r="E337" s="7"/>
      <c r="F337" s="10"/>
      <c r="G337" s="10"/>
      <c r="H337" s="10"/>
      <c r="I337" s="10"/>
      <c r="J337" s="10">
        <v>33334</v>
      </c>
      <c r="K337" s="7"/>
      <c r="L337" s="7"/>
      <c r="M337" s="7"/>
      <c r="N337" s="7"/>
      <c r="O337" s="7"/>
      <c r="P337" s="7"/>
      <c r="Q337" s="7">
        <v>78355</v>
      </c>
      <c r="R337" s="10">
        <v>125348</v>
      </c>
      <c r="S337" s="10">
        <v>20264</v>
      </c>
      <c r="T337" s="10"/>
      <c r="U337" s="10"/>
      <c r="V337" s="10"/>
      <c r="W337" s="7"/>
      <c r="X337" s="7"/>
      <c r="Y337" s="7"/>
      <c r="Z337" s="7"/>
      <c r="AA337" s="7"/>
      <c r="AB337" s="7"/>
      <c r="AC337" s="7">
        <v>76502</v>
      </c>
      <c r="AD337" s="7">
        <v>154268</v>
      </c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2">
        <f t="shared" si="26"/>
        <v>488071</v>
      </c>
      <c r="AP337" s="74">
        <f t="shared" si="23"/>
        <v>33334</v>
      </c>
      <c r="AQ337" s="75">
        <f t="shared" si="24"/>
        <v>223967</v>
      </c>
      <c r="AR337" s="102">
        <f t="shared" si="25"/>
        <v>230770</v>
      </c>
    </row>
    <row r="338" spans="1:44" ht="14" x14ac:dyDescent="0.2">
      <c r="A338" s="101" t="s">
        <v>452</v>
      </c>
      <c r="B338" s="47">
        <v>1620</v>
      </c>
      <c r="C338" s="101" t="s">
        <v>11</v>
      </c>
      <c r="D338" s="101" t="s">
        <v>481</v>
      </c>
      <c r="E338" s="7"/>
      <c r="F338" s="7"/>
      <c r="G338" s="7"/>
      <c r="H338" s="10"/>
      <c r="I338" s="10"/>
      <c r="J338" s="10"/>
      <c r="K338" s="7"/>
      <c r="L338" s="7"/>
      <c r="M338" s="7"/>
      <c r="N338" s="7"/>
      <c r="O338" s="7">
        <v>16855</v>
      </c>
      <c r="P338" s="7">
        <v>19274</v>
      </c>
      <c r="Q338" s="7">
        <v>19128</v>
      </c>
      <c r="R338" s="7">
        <v>17154</v>
      </c>
      <c r="S338" s="7">
        <v>17830</v>
      </c>
      <c r="T338" s="10">
        <v>16840</v>
      </c>
      <c r="U338" s="10">
        <v>18297</v>
      </c>
      <c r="V338" s="10">
        <v>1013</v>
      </c>
      <c r="W338" s="7"/>
      <c r="X338" s="7"/>
      <c r="Y338" s="7"/>
      <c r="Z338" s="7"/>
      <c r="AA338" s="7">
        <v>12408</v>
      </c>
      <c r="AB338" s="7">
        <v>20174</v>
      </c>
      <c r="AC338" s="7">
        <v>20667</v>
      </c>
      <c r="AD338" s="7">
        <v>6751</v>
      </c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2">
        <f t="shared" si="26"/>
        <v>186391</v>
      </c>
      <c r="AP338" s="37">
        <f t="shared" si="23"/>
        <v>36129</v>
      </c>
      <c r="AQ338" s="38">
        <f t="shared" si="24"/>
        <v>122844</v>
      </c>
      <c r="AR338" s="103">
        <f t="shared" si="25"/>
        <v>27418</v>
      </c>
    </row>
    <row r="339" spans="1:44" ht="14" x14ac:dyDescent="0.2">
      <c r="A339" s="101" t="s">
        <v>380</v>
      </c>
      <c r="B339" s="47">
        <v>1361</v>
      </c>
      <c r="C339" s="101" t="s">
        <v>28</v>
      </c>
      <c r="D339" s="101" t="s">
        <v>22</v>
      </c>
      <c r="E339" s="7"/>
      <c r="F339" s="7"/>
      <c r="G339" s="7"/>
      <c r="H339" s="10"/>
      <c r="I339" s="10"/>
      <c r="J339" s="10"/>
      <c r="K339" s="7"/>
      <c r="L339" s="7"/>
      <c r="M339" s="7"/>
      <c r="N339" s="7"/>
      <c r="O339" s="7"/>
      <c r="P339" s="7"/>
      <c r="Q339" s="7"/>
      <c r="R339" s="7"/>
      <c r="S339" s="7"/>
      <c r="T339" s="10"/>
      <c r="U339" s="10"/>
      <c r="V339" s="10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2">
        <f t="shared" si="26"/>
        <v>0</v>
      </c>
      <c r="AP339" s="74">
        <f t="shared" si="23"/>
        <v>0</v>
      </c>
      <c r="AQ339" s="75">
        <f t="shared" si="24"/>
        <v>0</v>
      </c>
      <c r="AR339" s="102">
        <f t="shared" si="25"/>
        <v>0</v>
      </c>
    </row>
    <row r="340" spans="1:44" ht="14" x14ac:dyDescent="0.2">
      <c r="A340" s="101" t="s">
        <v>506</v>
      </c>
      <c r="B340" s="47">
        <v>2521</v>
      </c>
      <c r="C340" s="101" t="s">
        <v>497</v>
      </c>
      <c r="D340" s="101" t="s">
        <v>95</v>
      </c>
      <c r="E340" s="7"/>
      <c r="F340" s="7"/>
      <c r="G340" s="7"/>
      <c r="H340" s="10"/>
      <c r="I340" s="10"/>
      <c r="J340" s="10"/>
      <c r="K340" s="7"/>
      <c r="L340" s="7"/>
      <c r="M340" s="7"/>
      <c r="N340" s="7"/>
      <c r="O340" s="7"/>
      <c r="P340" s="7"/>
      <c r="Q340" s="7"/>
      <c r="R340" s="7"/>
      <c r="S340" s="7"/>
      <c r="T340" s="10"/>
      <c r="U340" s="10"/>
      <c r="V340" s="10"/>
      <c r="W340" s="7"/>
      <c r="X340" s="7"/>
      <c r="Y340" s="7"/>
      <c r="Z340" s="7">
        <v>15221</v>
      </c>
      <c r="AA340" s="7">
        <f>18112+7471</f>
        <v>25583</v>
      </c>
      <c r="AB340" s="7">
        <v>25862</v>
      </c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2">
        <f t="shared" si="26"/>
        <v>66666</v>
      </c>
      <c r="AP340" s="37">
        <f t="shared" si="23"/>
        <v>0</v>
      </c>
      <c r="AQ340" s="38">
        <f t="shared" si="24"/>
        <v>66666</v>
      </c>
      <c r="AR340" s="103">
        <f t="shared" si="25"/>
        <v>0</v>
      </c>
    </row>
    <row r="341" spans="1:44" ht="14" x14ac:dyDescent="0.2">
      <c r="A341" s="101" t="s">
        <v>453</v>
      </c>
      <c r="B341" s="47">
        <v>2029</v>
      </c>
      <c r="C341" s="101" t="s">
        <v>454</v>
      </c>
      <c r="D341" s="101" t="s">
        <v>37</v>
      </c>
      <c r="E341" s="7"/>
      <c r="F341" s="7"/>
      <c r="G341" s="7"/>
      <c r="H341" s="10"/>
      <c r="I341" s="10"/>
      <c r="J341" s="10"/>
      <c r="K341" s="7"/>
      <c r="L341" s="7"/>
      <c r="M341" s="7"/>
      <c r="N341" s="7"/>
      <c r="O341" s="7"/>
      <c r="P341" s="7"/>
      <c r="Q341" s="7"/>
      <c r="R341" s="7"/>
      <c r="S341" s="7"/>
      <c r="T341" s="10">
        <v>1828</v>
      </c>
      <c r="U341" s="10">
        <v>19170</v>
      </c>
      <c r="V341" s="10">
        <v>19181</v>
      </c>
      <c r="W341" s="7">
        <v>19152</v>
      </c>
      <c r="X341" s="7">
        <v>14003</v>
      </c>
      <c r="Y341" s="7"/>
      <c r="Z341" s="7"/>
      <c r="AA341" s="7">
        <v>13334</v>
      </c>
      <c r="AB341" s="7">
        <v>24216</v>
      </c>
      <c r="AC341" s="7"/>
      <c r="AD341" s="7">
        <v>8128</v>
      </c>
      <c r="AE341" s="7">
        <v>21824</v>
      </c>
      <c r="AF341" s="7">
        <v>6367</v>
      </c>
      <c r="AG341" s="7"/>
      <c r="AH341" s="7"/>
      <c r="AI341" s="7"/>
      <c r="AJ341" s="7"/>
      <c r="AK341" s="7"/>
      <c r="AL341" s="7"/>
      <c r="AM341" s="7"/>
      <c r="AN341" s="7"/>
      <c r="AO341" s="72">
        <f t="shared" si="26"/>
        <v>147203</v>
      </c>
      <c r="AP341" s="74">
        <f t="shared" si="23"/>
        <v>0</v>
      </c>
      <c r="AQ341" s="75">
        <f t="shared" si="24"/>
        <v>110884</v>
      </c>
      <c r="AR341" s="102">
        <f t="shared" si="25"/>
        <v>36319</v>
      </c>
    </row>
    <row r="342" spans="1:44" ht="14" x14ac:dyDescent="0.2">
      <c r="A342" s="101" t="s">
        <v>317</v>
      </c>
      <c r="B342" s="49">
        <v>1506</v>
      </c>
      <c r="C342" s="101" t="s">
        <v>30</v>
      </c>
      <c r="D342" s="101" t="s">
        <v>37</v>
      </c>
      <c r="E342" s="7"/>
      <c r="F342" s="7"/>
      <c r="G342" s="7"/>
      <c r="H342" s="7"/>
      <c r="I342" s="7"/>
      <c r="J342" s="7">
        <v>10630</v>
      </c>
      <c r="K342" s="7">
        <v>20573</v>
      </c>
      <c r="L342" s="7">
        <v>20268</v>
      </c>
      <c r="M342" s="7">
        <v>27728</v>
      </c>
      <c r="N342" s="7">
        <v>42576</v>
      </c>
      <c r="O342" s="7">
        <v>72355</v>
      </c>
      <c r="P342" s="7">
        <v>104713</v>
      </c>
      <c r="Q342" s="7">
        <v>71419</v>
      </c>
      <c r="R342" s="7">
        <v>71413</v>
      </c>
      <c r="S342" s="7">
        <v>72061</v>
      </c>
      <c r="T342" s="7">
        <v>86281</v>
      </c>
      <c r="U342" s="7">
        <v>77542</v>
      </c>
      <c r="V342" s="7">
        <v>74237</v>
      </c>
      <c r="W342" s="7">
        <v>77487</v>
      </c>
      <c r="X342" s="7">
        <v>88235</v>
      </c>
      <c r="Y342" s="7">
        <v>95582</v>
      </c>
      <c r="Z342" s="7">
        <v>95588</v>
      </c>
      <c r="AA342" s="7">
        <v>6441</v>
      </c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2">
        <f t="shared" si="26"/>
        <v>1115129</v>
      </c>
      <c r="AP342" s="37">
        <f t="shared" si="23"/>
        <v>298843</v>
      </c>
      <c r="AQ342" s="38">
        <f t="shared" si="24"/>
        <v>816286</v>
      </c>
      <c r="AR342" s="103">
        <f t="shared" si="25"/>
        <v>0</v>
      </c>
    </row>
    <row r="343" spans="1:44" ht="14" x14ac:dyDescent="0.2">
      <c r="A343" s="101" t="s">
        <v>419</v>
      </c>
      <c r="B343" s="47">
        <v>1654</v>
      </c>
      <c r="C343" s="100" t="s">
        <v>11</v>
      </c>
      <c r="D343" s="101" t="s">
        <v>37</v>
      </c>
      <c r="E343" s="7"/>
      <c r="F343" s="7"/>
      <c r="G343" s="10"/>
      <c r="H343" s="10"/>
      <c r="I343" s="10"/>
      <c r="J343" s="10"/>
      <c r="K343" s="10"/>
      <c r="L343" s="10"/>
      <c r="M343" s="10"/>
      <c r="N343" s="10"/>
      <c r="O343" s="10"/>
      <c r="P343" s="10">
        <v>658</v>
      </c>
      <c r="Q343" s="7">
        <v>6568</v>
      </c>
      <c r="R343" s="7">
        <v>2169</v>
      </c>
      <c r="S343" s="10">
        <v>1370</v>
      </c>
      <c r="T343" s="10">
        <v>4838</v>
      </c>
      <c r="U343" s="10">
        <v>8201</v>
      </c>
      <c r="V343" s="10">
        <v>4481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72">
        <f t="shared" si="26"/>
        <v>28285</v>
      </c>
      <c r="AP343" s="74">
        <f t="shared" si="23"/>
        <v>658</v>
      </c>
      <c r="AQ343" s="75">
        <f t="shared" si="24"/>
        <v>27627</v>
      </c>
      <c r="AR343" s="102">
        <f t="shared" si="25"/>
        <v>0</v>
      </c>
    </row>
    <row r="344" spans="1:44" ht="14" x14ac:dyDescent="0.2">
      <c r="A344" s="101" t="s">
        <v>227</v>
      </c>
      <c r="B344" s="47">
        <v>1444</v>
      </c>
      <c r="C344" s="101" t="s">
        <v>80</v>
      </c>
      <c r="D344" s="101" t="s">
        <v>72</v>
      </c>
      <c r="E344" s="7"/>
      <c r="F344" s="7"/>
      <c r="G344" s="10">
        <v>183951</v>
      </c>
      <c r="H344" s="10">
        <v>182038</v>
      </c>
      <c r="I344" s="10">
        <v>95549</v>
      </c>
      <c r="J344" s="10"/>
      <c r="K344" s="10"/>
      <c r="L344" s="10"/>
      <c r="M344" s="10"/>
      <c r="N344" s="10"/>
      <c r="O344" s="10"/>
      <c r="P344" s="10"/>
      <c r="Q344" s="7"/>
      <c r="R344" s="7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72">
        <f t="shared" si="26"/>
        <v>461538</v>
      </c>
      <c r="AP344" s="37">
        <f t="shared" si="23"/>
        <v>461538</v>
      </c>
      <c r="AQ344" s="38">
        <f t="shared" si="24"/>
        <v>0</v>
      </c>
      <c r="AR344" s="103">
        <f t="shared" si="25"/>
        <v>0</v>
      </c>
    </row>
    <row r="345" spans="1:44" ht="14" x14ac:dyDescent="0.2">
      <c r="A345" s="101" t="s">
        <v>343</v>
      </c>
      <c r="B345" s="47">
        <v>1228</v>
      </c>
      <c r="C345" s="101" t="s">
        <v>28</v>
      </c>
      <c r="D345" s="101" t="s">
        <v>20</v>
      </c>
      <c r="E345" s="7"/>
      <c r="F345" s="7"/>
      <c r="G345" s="7"/>
      <c r="H345" s="10"/>
      <c r="I345" s="10"/>
      <c r="J345" s="10"/>
      <c r="K345" s="7"/>
      <c r="L345" s="7"/>
      <c r="M345" s="7"/>
      <c r="N345" s="7"/>
      <c r="O345" s="7"/>
      <c r="P345" s="7"/>
      <c r="Q345" s="7"/>
      <c r="R345" s="7"/>
      <c r="S345" s="7"/>
      <c r="T345" s="10"/>
      <c r="U345" s="10"/>
      <c r="V345" s="10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2">
        <f t="shared" si="26"/>
        <v>0</v>
      </c>
      <c r="AP345" s="74">
        <f t="shared" si="23"/>
        <v>0</v>
      </c>
      <c r="AQ345" s="75">
        <f t="shared" si="24"/>
        <v>0</v>
      </c>
      <c r="AR345" s="102">
        <f t="shared" si="25"/>
        <v>0</v>
      </c>
    </row>
    <row r="346" spans="1:44" ht="14" x14ac:dyDescent="0.2">
      <c r="A346" s="101" t="s">
        <v>166</v>
      </c>
      <c r="B346" s="47">
        <v>1590</v>
      </c>
      <c r="C346" s="101" t="s">
        <v>30</v>
      </c>
      <c r="D346" s="101" t="s">
        <v>15</v>
      </c>
      <c r="E346" s="7"/>
      <c r="F346" s="7"/>
      <c r="G346" s="7"/>
      <c r="H346" s="7"/>
      <c r="I346" s="7"/>
      <c r="J346" s="7">
        <v>44924</v>
      </c>
      <c r="K346" s="7">
        <v>87318</v>
      </c>
      <c r="L346" s="7">
        <v>12686</v>
      </c>
      <c r="M346" s="7"/>
      <c r="N346" s="7"/>
      <c r="O346" s="7"/>
      <c r="P346" s="7">
        <v>20231</v>
      </c>
      <c r="Q346" s="7">
        <v>55352</v>
      </c>
      <c r="R346" s="7">
        <v>43487</v>
      </c>
      <c r="S346" s="7">
        <v>44234</v>
      </c>
      <c r="T346" s="7">
        <v>39461</v>
      </c>
      <c r="U346" s="7">
        <v>43593</v>
      </c>
      <c r="V346" s="7">
        <v>14512</v>
      </c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2">
        <f t="shared" si="26"/>
        <v>405798</v>
      </c>
      <c r="AP346" s="37">
        <f t="shared" si="23"/>
        <v>165159</v>
      </c>
      <c r="AQ346" s="38">
        <f t="shared" si="24"/>
        <v>240639</v>
      </c>
      <c r="AR346" s="103">
        <f t="shared" si="25"/>
        <v>0</v>
      </c>
    </row>
    <row r="347" spans="1:44" ht="14" x14ac:dyDescent="0.2">
      <c r="A347" s="101" t="s">
        <v>422</v>
      </c>
      <c r="B347" s="47">
        <v>1084</v>
      </c>
      <c r="C347" s="101" t="s">
        <v>9</v>
      </c>
      <c r="D347" s="101" t="s">
        <v>37</v>
      </c>
      <c r="E347" s="7"/>
      <c r="F347" s="7"/>
      <c r="G347" s="7">
        <v>56479</v>
      </c>
      <c r="H347" s="7">
        <v>81098</v>
      </c>
      <c r="I347" s="7">
        <v>16269</v>
      </c>
      <c r="J347" s="7">
        <v>310</v>
      </c>
      <c r="K347" s="7">
        <v>21979</v>
      </c>
      <c r="L347" s="7">
        <v>70798</v>
      </c>
      <c r="M347" s="7">
        <v>80993</v>
      </c>
      <c r="N347" s="7">
        <v>92308</v>
      </c>
      <c r="O347" s="7">
        <v>107793</v>
      </c>
      <c r="P347" s="7">
        <v>92207</v>
      </c>
      <c r="Q347" s="7">
        <v>92350</v>
      </c>
      <c r="R347" s="7">
        <v>92341</v>
      </c>
      <c r="S347" s="7">
        <v>93034</v>
      </c>
      <c r="T347" s="7">
        <v>91580</v>
      </c>
      <c r="U347" s="7">
        <v>110762</v>
      </c>
      <c r="V347" s="7">
        <v>123076</v>
      </c>
      <c r="W347" s="7">
        <v>123076</v>
      </c>
      <c r="X347" s="7">
        <v>117845</v>
      </c>
      <c r="Y347" s="7">
        <v>123077</v>
      </c>
      <c r="Z347" s="7">
        <f>116154</f>
        <v>116154</v>
      </c>
      <c r="AA347" s="7">
        <v>119677</v>
      </c>
      <c r="AB347" s="7">
        <v>121453</v>
      </c>
      <c r="AC347" s="7">
        <v>121549</v>
      </c>
      <c r="AD347" s="7">
        <v>117005</v>
      </c>
      <c r="AE347" s="7">
        <v>122201</v>
      </c>
      <c r="AF347" s="7">
        <v>97585</v>
      </c>
      <c r="AG347" s="7">
        <v>33333</v>
      </c>
      <c r="AH347" s="7">
        <v>23861</v>
      </c>
      <c r="AI347" s="7">
        <v>19994</v>
      </c>
      <c r="AJ347" s="7">
        <v>26667</v>
      </c>
      <c r="AK347" s="7"/>
      <c r="AL347" s="7"/>
      <c r="AM347" s="7"/>
      <c r="AN347" s="7"/>
      <c r="AO347" s="72">
        <f t="shared" si="26"/>
        <v>2506854</v>
      </c>
      <c r="AP347" s="74">
        <f t="shared" si="23"/>
        <v>620234</v>
      </c>
      <c r="AQ347" s="75">
        <f t="shared" si="24"/>
        <v>1324425</v>
      </c>
      <c r="AR347" s="102">
        <f t="shared" si="25"/>
        <v>562195</v>
      </c>
    </row>
    <row r="348" spans="1:44" ht="14" x14ac:dyDescent="0.2">
      <c r="A348" s="101" t="s">
        <v>424</v>
      </c>
      <c r="B348" s="47">
        <v>1252</v>
      </c>
      <c r="C348" s="101" t="s">
        <v>28</v>
      </c>
      <c r="D348" s="101" t="s">
        <v>95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2">
        <f t="shared" si="26"/>
        <v>0</v>
      </c>
      <c r="AP348" s="37">
        <f t="shared" si="23"/>
        <v>0</v>
      </c>
      <c r="AQ348" s="38">
        <f t="shared" si="24"/>
        <v>0</v>
      </c>
      <c r="AR348" s="103">
        <f t="shared" si="25"/>
        <v>0</v>
      </c>
    </row>
    <row r="349" spans="1:44" ht="14" x14ac:dyDescent="0.2">
      <c r="A349" s="101" t="s">
        <v>406</v>
      </c>
      <c r="B349" s="47">
        <v>1016</v>
      </c>
      <c r="C349" s="101" t="s">
        <v>28</v>
      </c>
      <c r="D349" s="101" t="s">
        <v>463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2">
        <f t="shared" si="26"/>
        <v>0</v>
      </c>
      <c r="AP349" s="74">
        <f t="shared" si="23"/>
        <v>0</v>
      </c>
      <c r="AQ349" s="75">
        <f t="shared" si="24"/>
        <v>0</v>
      </c>
      <c r="AR349" s="102">
        <f t="shared" si="25"/>
        <v>0</v>
      </c>
    </row>
    <row r="350" spans="1:44" ht="14" x14ac:dyDescent="0.2">
      <c r="A350" s="101" t="s">
        <v>168</v>
      </c>
      <c r="B350" s="47">
        <v>1166</v>
      </c>
      <c r="C350" s="101" t="s">
        <v>28</v>
      </c>
      <c r="D350" s="101" t="s">
        <v>22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2">
        <f t="shared" si="26"/>
        <v>0</v>
      </c>
      <c r="AP350" s="37">
        <f t="shared" si="23"/>
        <v>0</v>
      </c>
      <c r="AQ350" s="38">
        <f t="shared" si="24"/>
        <v>0</v>
      </c>
      <c r="AR350" s="103">
        <f t="shared" si="25"/>
        <v>0</v>
      </c>
    </row>
    <row r="351" spans="1:44" ht="14" x14ac:dyDescent="0.2">
      <c r="A351" s="101" t="s">
        <v>493</v>
      </c>
      <c r="B351" s="47">
        <v>2508</v>
      </c>
      <c r="C351" s="101" t="s">
        <v>468</v>
      </c>
      <c r="D351" s="101" t="s">
        <v>462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>
        <v>3991</v>
      </c>
      <c r="Z351" s="7">
        <v>14827</v>
      </c>
      <c r="AA351" s="7">
        <v>1182</v>
      </c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2">
        <f t="shared" si="26"/>
        <v>20000</v>
      </c>
      <c r="AP351" s="74">
        <f t="shared" si="23"/>
        <v>0</v>
      </c>
      <c r="AQ351" s="75">
        <f t="shared" si="24"/>
        <v>20000</v>
      </c>
      <c r="AR351" s="102">
        <f t="shared" si="25"/>
        <v>0</v>
      </c>
    </row>
    <row r="352" spans="1:44" ht="14" x14ac:dyDescent="0.2">
      <c r="A352" s="101" t="s">
        <v>300</v>
      </c>
      <c r="B352" s="47">
        <v>1601</v>
      </c>
      <c r="C352" s="101" t="s">
        <v>61</v>
      </c>
      <c r="D352" s="101" t="s">
        <v>62</v>
      </c>
      <c r="E352" s="7"/>
      <c r="F352" s="7"/>
      <c r="G352" s="7"/>
      <c r="H352" s="7"/>
      <c r="I352" s="7"/>
      <c r="J352" s="7"/>
      <c r="K352" s="7">
        <v>4200</v>
      </c>
      <c r="L352" s="7">
        <v>11968</v>
      </c>
      <c r="M352" s="7">
        <v>13790</v>
      </c>
      <c r="N352" s="7">
        <v>7542</v>
      </c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2">
        <f t="shared" si="26"/>
        <v>37500</v>
      </c>
      <c r="AP352" s="37">
        <f t="shared" si="23"/>
        <v>37500</v>
      </c>
      <c r="AQ352" s="38">
        <f t="shared" si="24"/>
        <v>0</v>
      </c>
      <c r="AR352" s="103">
        <f t="shared" si="25"/>
        <v>0</v>
      </c>
    </row>
    <row r="353" spans="1:44" ht="14" x14ac:dyDescent="0.2">
      <c r="A353" s="101" t="s">
        <v>383</v>
      </c>
      <c r="B353" s="47">
        <v>1455</v>
      </c>
      <c r="C353" s="101" t="s">
        <v>28</v>
      </c>
      <c r="D353" s="101" t="s">
        <v>14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2">
        <f t="shared" si="26"/>
        <v>0</v>
      </c>
      <c r="AP353" s="74">
        <f t="shared" si="23"/>
        <v>0</v>
      </c>
      <c r="AQ353" s="75">
        <f t="shared" si="24"/>
        <v>0</v>
      </c>
      <c r="AR353" s="102">
        <f t="shared" si="25"/>
        <v>0</v>
      </c>
    </row>
    <row r="354" spans="1:44" ht="14" x14ac:dyDescent="0.2">
      <c r="A354" s="101" t="s">
        <v>427</v>
      </c>
      <c r="B354" s="47" t="s">
        <v>477</v>
      </c>
      <c r="C354" s="101" t="s">
        <v>9</v>
      </c>
      <c r="D354" s="101" t="s">
        <v>463</v>
      </c>
      <c r="E354" s="7">
        <v>1789</v>
      </c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2">
        <f t="shared" si="26"/>
        <v>1789</v>
      </c>
      <c r="AP354" s="37">
        <f t="shared" si="23"/>
        <v>1789</v>
      </c>
      <c r="AQ354" s="38">
        <f t="shared" si="24"/>
        <v>0</v>
      </c>
      <c r="AR354" s="103">
        <f t="shared" si="25"/>
        <v>0</v>
      </c>
    </row>
    <row r="355" spans="1:44" ht="14" x14ac:dyDescent="0.2">
      <c r="A355" s="101" t="s">
        <v>485</v>
      </c>
      <c r="B355" s="47">
        <v>2520</v>
      </c>
      <c r="C355" s="101" t="s">
        <v>468</v>
      </c>
      <c r="D355" s="101" t="s">
        <v>95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>
        <v>3524</v>
      </c>
      <c r="Y355" s="7">
        <v>17242</v>
      </c>
      <c r="Z355" s="7">
        <v>26626</v>
      </c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2">
        <f t="shared" si="26"/>
        <v>47392</v>
      </c>
      <c r="AP355" s="74">
        <f t="shared" si="23"/>
        <v>0</v>
      </c>
      <c r="AQ355" s="75">
        <f t="shared" si="24"/>
        <v>47392</v>
      </c>
      <c r="AR355" s="102">
        <f t="shared" si="25"/>
        <v>0</v>
      </c>
    </row>
    <row r="356" spans="1:44" ht="14" x14ac:dyDescent="0.2">
      <c r="A356" s="101" t="s">
        <v>429</v>
      </c>
      <c r="B356" s="47">
        <v>1155</v>
      </c>
      <c r="C356" s="101" t="s">
        <v>9</v>
      </c>
      <c r="D356" s="101" t="s">
        <v>14</v>
      </c>
      <c r="E356" s="7"/>
      <c r="F356" s="7">
        <v>86862</v>
      </c>
      <c r="G356" s="7">
        <v>85603</v>
      </c>
      <c r="H356" s="7">
        <v>69856</v>
      </c>
      <c r="I356" s="7">
        <v>60468</v>
      </c>
      <c r="J356" s="7">
        <v>69000</v>
      </c>
      <c r="K356" s="7">
        <v>56766</v>
      </c>
      <c r="L356" s="7">
        <v>81025</v>
      </c>
      <c r="M356" s="7">
        <v>77091</v>
      </c>
      <c r="N356" s="7">
        <v>85064</v>
      </c>
      <c r="O356" s="7">
        <v>66482</v>
      </c>
      <c r="P356" s="7"/>
      <c r="Q356" s="7">
        <v>14221</v>
      </c>
      <c r="R356" s="7">
        <v>101991</v>
      </c>
      <c r="S356" s="7"/>
      <c r="T356" s="7">
        <v>16437</v>
      </c>
      <c r="U356" s="7">
        <v>34886</v>
      </c>
      <c r="V356" s="7">
        <v>18717</v>
      </c>
      <c r="W356" s="7"/>
      <c r="X356" s="7"/>
      <c r="Y356" s="7"/>
      <c r="Z356" s="7"/>
      <c r="AA356" s="7">
        <v>242857</v>
      </c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2">
        <f t="shared" si="26"/>
        <v>1167326</v>
      </c>
      <c r="AP356" s="37">
        <f t="shared" si="23"/>
        <v>738217</v>
      </c>
      <c r="AQ356" s="38">
        <f t="shared" si="24"/>
        <v>429109</v>
      </c>
      <c r="AR356" s="103">
        <f t="shared" si="25"/>
        <v>0</v>
      </c>
    </row>
    <row r="357" spans="1:44" ht="14" x14ac:dyDescent="0.2">
      <c r="A357" s="101" t="s">
        <v>455</v>
      </c>
      <c r="B357" s="47">
        <v>2022</v>
      </c>
      <c r="C357" s="101" t="s">
        <v>454</v>
      </c>
      <c r="D357" s="101" t="s">
        <v>480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>
        <v>7585</v>
      </c>
      <c r="U357" s="7">
        <v>15423</v>
      </c>
      <c r="V357" s="7">
        <v>6419</v>
      </c>
      <c r="W357" s="7"/>
      <c r="X357" s="7">
        <v>15889</v>
      </c>
      <c r="Y357" s="7">
        <v>23327</v>
      </c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2">
        <f t="shared" si="26"/>
        <v>68643</v>
      </c>
      <c r="AP357" s="74">
        <f t="shared" si="23"/>
        <v>0</v>
      </c>
      <c r="AQ357" s="75">
        <f t="shared" si="24"/>
        <v>68643</v>
      </c>
      <c r="AR357" s="102">
        <f t="shared" si="25"/>
        <v>0</v>
      </c>
    </row>
    <row r="358" spans="1:44" ht="14" x14ac:dyDescent="0.2">
      <c r="A358" s="101" t="s">
        <v>171</v>
      </c>
      <c r="B358" s="47">
        <v>1282</v>
      </c>
      <c r="C358" s="101" t="s">
        <v>28</v>
      </c>
      <c r="D358" s="101" t="s">
        <v>22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2">
        <f t="shared" si="26"/>
        <v>0</v>
      </c>
      <c r="AP358" s="37">
        <f t="shared" si="23"/>
        <v>0</v>
      </c>
      <c r="AQ358" s="38">
        <f t="shared" si="24"/>
        <v>0</v>
      </c>
      <c r="AR358" s="103">
        <f t="shared" si="25"/>
        <v>0</v>
      </c>
    </row>
    <row r="359" spans="1:44" ht="14" x14ac:dyDescent="0.2">
      <c r="A359" s="101" t="s">
        <v>432</v>
      </c>
      <c r="B359" s="47">
        <v>1088</v>
      </c>
      <c r="C359" s="101" t="s">
        <v>28</v>
      </c>
      <c r="D359" s="101" t="s">
        <v>463</v>
      </c>
      <c r="E359" s="7"/>
      <c r="F359" s="10"/>
      <c r="G359" s="7"/>
      <c r="H359" s="10"/>
      <c r="I359" s="10"/>
      <c r="J359" s="10"/>
      <c r="K359" s="10"/>
      <c r="L359" s="10"/>
      <c r="M359" s="10"/>
      <c r="N359" s="10"/>
      <c r="O359" s="10"/>
      <c r="P359" s="10"/>
      <c r="Q359" s="7"/>
      <c r="R359" s="10"/>
      <c r="S359" s="7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72">
        <f t="shared" si="26"/>
        <v>0</v>
      </c>
      <c r="AP359" s="74">
        <f t="shared" si="23"/>
        <v>0</v>
      </c>
      <c r="AQ359" s="75">
        <f t="shared" si="24"/>
        <v>0</v>
      </c>
      <c r="AR359" s="102">
        <f t="shared" si="25"/>
        <v>0</v>
      </c>
    </row>
    <row r="360" spans="1:44" ht="14" x14ac:dyDescent="0.2">
      <c r="A360" s="101" t="s">
        <v>87</v>
      </c>
      <c r="B360" s="47">
        <v>1224</v>
      </c>
      <c r="C360" s="101" t="s">
        <v>28</v>
      </c>
      <c r="D360" s="101" t="s">
        <v>62</v>
      </c>
      <c r="E360" s="7"/>
      <c r="F360" s="10"/>
      <c r="G360" s="7"/>
      <c r="H360" s="10"/>
      <c r="I360" s="10"/>
      <c r="J360" s="10"/>
      <c r="K360" s="10"/>
      <c r="L360" s="10"/>
      <c r="M360" s="10"/>
      <c r="N360" s="10"/>
      <c r="O360" s="10"/>
      <c r="P360" s="10"/>
      <c r="Q360" s="7"/>
      <c r="R360" s="10"/>
      <c r="S360" s="7"/>
      <c r="T360" s="10"/>
      <c r="U360" s="10"/>
      <c r="V360" s="10"/>
      <c r="W360" s="10"/>
      <c r="X360" s="10"/>
      <c r="Y360" s="10"/>
      <c r="Z360" s="10"/>
      <c r="AA360" s="10">
        <v>5871</v>
      </c>
      <c r="AB360" s="10">
        <f>991+964</f>
        <v>1955</v>
      </c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72">
        <f t="shared" si="26"/>
        <v>7826</v>
      </c>
      <c r="AP360" s="37">
        <f t="shared" si="23"/>
        <v>0</v>
      </c>
      <c r="AQ360" s="38">
        <f t="shared" si="24"/>
        <v>7826</v>
      </c>
      <c r="AR360" s="103">
        <f t="shared" si="25"/>
        <v>0</v>
      </c>
    </row>
    <row r="361" spans="1:44" ht="14" x14ac:dyDescent="0.2">
      <c r="A361" s="101" t="s">
        <v>302</v>
      </c>
      <c r="B361" s="47">
        <v>1272</v>
      </c>
      <c r="C361" s="101" t="s">
        <v>28</v>
      </c>
      <c r="D361" s="101" t="s">
        <v>62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2">
        <f t="shared" si="26"/>
        <v>0</v>
      </c>
      <c r="AP361" s="74">
        <f t="shared" si="23"/>
        <v>0</v>
      </c>
      <c r="AQ361" s="75">
        <f t="shared" si="24"/>
        <v>0</v>
      </c>
      <c r="AR361" s="102">
        <f t="shared" si="25"/>
        <v>0</v>
      </c>
    </row>
    <row r="362" spans="1:44" ht="14" x14ac:dyDescent="0.2">
      <c r="A362" s="101" t="s">
        <v>456</v>
      </c>
      <c r="B362" s="47">
        <v>2021</v>
      </c>
      <c r="C362" s="101" t="s">
        <v>454</v>
      </c>
      <c r="D362" s="101" t="s">
        <v>95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>
        <v>20791</v>
      </c>
      <c r="U362" s="7">
        <v>44870</v>
      </c>
      <c r="V362" s="7">
        <v>28074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2">
        <f t="shared" si="26"/>
        <v>93735</v>
      </c>
      <c r="AP362" s="37">
        <f t="shared" si="23"/>
        <v>0</v>
      </c>
      <c r="AQ362" s="38">
        <f t="shared" si="24"/>
        <v>93735</v>
      </c>
      <c r="AR362" s="103">
        <f t="shared" si="25"/>
        <v>0</v>
      </c>
    </row>
    <row r="363" spans="1:44" ht="14" x14ac:dyDescent="0.2">
      <c r="A363" s="101" t="s">
        <v>192</v>
      </c>
      <c r="B363" s="47">
        <v>1023</v>
      </c>
      <c r="C363" s="101" t="s">
        <v>28</v>
      </c>
      <c r="D363" s="101" t="s">
        <v>461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2">
        <f t="shared" si="26"/>
        <v>0</v>
      </c>
      <c r="AP363" s="74">
        <f t="shared" si="23"/>
        <v>0</v>
      </c>
      <c r="AQ363" s="75">
        <f t="shared" si="24"/>
        <v>0</v>
      </c>
      <c r="AR363" s="102">
        <f t="shared" si="25"/>
        <v>0</v>
      </c>
    </row>
    <row r="364" spans="1:44" ht="14" x14ac:dyDescent="0.2">
      <c r="A364" s="101" t="s">
        <v>304</v>
      </c>
      <c r="B364" s="47">
        <v>1150</v>
      </c>
      <c r="C364" s="101" t="s">
        <v>28</v>
      </c>
      <c r="D364" s="101" t="s">
        <v>62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2">
        <f t="shared" si="26"/>
        <v>0</v>
      </c>
      <c r="AP364" s="37">
        <f t="shared" si="23"/>
        <v>0</v>
      </c>
      <c r="AQ364" s="38">
        <f t="shared" si="24"/>
        <v>0</v>
      </c>
      <c r="AR364" s="103">
        <f t="shared" si="25"/>
        <v>0</v>
      </c>
    </row>
    <row r="365" spans="1:44" ht="14" x14ac:dyDescent="0.2">
      <c r="A365" s="101" t="s">
        <v>174</v>
      </c>
      <c r="B365" s="47">
        <v>1286</v>
      </c>
      <c r="C365" s="101" t="s">
        <v>9</v>
      </c>
      <c r="D365" s="101" t="s">
        <v>37</v>
      </c>
      <c r="E365" s="7">
        <v>17227</v>
      </c>
      <c r="F365" s="7">
        <v>14053</v>
      </c>
      <c r="G365" s="7">
        <v>17563</v>
      </c>
      <c r="H365" s="7">
        <v>14180</v>
      </c>
      <c r="I365" s="7">
        <v>11977</v>
      </c>
      <c r="J365" s="7">
        <v>9525</v>
      </c>
      <c r="K365" s="7">
        <v>17223</v>
      </c>
      <c r="L365" s="7">
        <v>12948</v>
      </c>
      <c r="M365" s="7">
        <v>8963</v>
      </c>
      <c r="N365" s="7">
        <v>12226</v>
      </c>
      <c r="O365" s="7">
        <v>25225</v>
      </c>
      <c r="P365" s="7">
        <v>24970</v>
      </c>
      <c r="Q365" s="7">
        <v>39459</v>
      </c>
      <c r="R365" s="7">
        <v>32883</v>
      </c>
      <c r="S365" s="7">
        <v>26279</v>
      </c>
      <c r="T365" s="7">
        <f>14626+11666</f>
        <v>26292</v>
      </c>
      <c r="U365" s="7">
        <v>26286</v>
      </c>
      <c r="V365" s="7">
        <v>26316</v>
      </c>
      <c r="W365" s="7">
        <v>25079</v>
      </c>
      <c r="X365" s="7">
        <v>27553</v>
      </c>
      <c r="Y365" s="7">
        <v>26316</v>
      </c>
      <c r="Z365" s="7">
        <v>29643</v>
      </c>
      <c r="AA365" s="7">
        <v>29643</v>
      </c>
      <c r="AB365" s="7">
        <v>29642</v>
      </c>
      <c r="AC365" s="7">
        <v>30000</v>
      </c>
      <c r="AD365" s="7">
        <v>30000</v>
      </c>
      <c r="AE365" s="7">
        <v>30000</v>
      </c>
      <c r="AF365" s="7">
        <v>30000</v>
      </c>
      <c r="AG365" s="7">
        <v>30000</v>
      </c>
      <c r="AH365" s="7">
        <v>30000</v>
      </c>
      <c r="AI365" s="7">
        <v>30000</v>
      </c>
      <c r="AJ365" s="7">
        <v>30000</v>
      </c>
      <c r="AK365" s="7"/>
      <c r="AL365" s="7"/>
      <c r="AM365" s="7"/>
      <c r="AN365" s="7"/>
      <c r="AO365" s="72">
        <f t="shared" si="26"/>
        <v>771471</v>
      </c>
      <c r="AP365" s="74">
        <f t="shared" si="23"/>
        <v>186080</v>
      </c>
      <c r="AQ365" s="75">
        <f t="shared" si="24"/>
        <v>345391</v>
      </c>
      <c r="AR365" s="102">
        <f t="shared" si="25"/>
        <v>240000</v>
      </c>
    </row>
    <row r="366" spans="1:44" ht="14" x14ac:dyDescent="0.2">
      <c r="A366" s="101" t="s">
        <v>177</v>
      </c>
      <c r="B366" s="47">
        <v>1402</v>
      </c>
      <c r="C366" s="101" t="s">
        <v>28</v>
      </c>
      <c r="D366" s="101" t="s">
        <v>22</v>
      </c>
      <c r="E366" s="7"/>
      <c r="F366" s="7"/>
      <c r="G366" s="7"/>
      <c r="H366" s="7"/>
      <c r="I366" s="7" t="s">
        <v>179</v>
      </c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2">
        <f t="shared" si="26"/>
        <v>0</v>
      </c>
      <c r="AP366" s="37">
        <f t="shared" si="23"/>
        <v>0</v>
      </c>
      <c r="AQ366" s="38">
        <f t="shared" si="24"/>
        <v>0</v>
      </c>
      <c r="AR366" s="103">
        <f t="shared" si="25"/>
        <v>0</v>
      </c>
    </row>
    <row r="367" spans="1:44" ht="14" x14ac:dyDescent="0.2">
      <c r="A367" s="101" t="s">
        <v>306</v>
      </c>
      <c r="B367" s="47">
        <v>1240</v>
      </c>
      <c r="C367" s="101" t="s">
        <v>28</v>
      </c>
      <c r="D367" s="101" t="s">
        <v>480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2">
        <f t="shared" si="26"/>
        <v>0</v>
      </c>
      <c r="AP367" s="74">
        <f t="shared" si="23"/>
        <v>0</v>
      </c>
      <c r="AQ367" s="75">
        <f t="shared" si="24"/>
        <v>0</v>
      </c>
      <c r="AR367" s="102">
        <f t="shared" si="25"/>
        <v>0</v>
      </c>
    </row>
    <row r="368" spans="1:44" ht="14" x14ac:dyDescent="0.2">
      <c r="A368" s="101" t="s">
        <v>178</v>
      </c>
      <c r="B368" s="47">
        <v>1542</v>
      </c>
      <c r="C368" s="101" t="s">
        <v>30</v>
      </c>
      <c r="D368" s="101" t="s">
        <v>13</v>
      </c>
      <c r="E368" s="7"/>
      <c r="F368" s="7"/>
      <c r="G368" s="7"/>
      <c r="H368" s="7"/>
      <c r="I368" s="7"/>
      <c r="J368" s="7">
        <v>19152</v>
      </c>
      <c r="K368" s="7">
        <v>17835</v>
      </c>
      <c r="L368" s="7">
        <v>17230</v>
      </c>
      <c r="M368" s="7">
        <v>13875</v>
      </c>
      <c r="N368" s="7">
        <v>21731</v>
      </c>
      <c r="O368" s="7">
        <v>16981</v>
      </c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2">
        <f t="shared" si="26"/>
        <v>106804</v>
      </c>
      <c r="AP368" s="37">
        <f t="shared" si="23"/>
        <v>106804</v>
      </c>
      <c r="AQ368" s="38">
        <f t="shared" si="24"/>
        <v>0</v>
      </c>
      <c r="AR368" s="103">
        <f t="shared" si="25"/>
        <v>0</v>
      </c>
    </row>
    <row r="369" spans="1:44" ht="14" x14ac:dyDescent="0.2">
      <c r="A369" s="101" t="s">
        <v>384</v>
      </c>
      <c r="B369" s="47">
        <v>1297</v>
      </c>
      <c r="C369" s="101" t="s">
        <v>28</v>
      </c>
      <c r="D369" s="101" t="s">
        <v>461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2">
        <f t="shared" si="26"/>
        <v>0</v>
      </c>
      <c r="AP369" s="74">
        <f t="shared" si="23"/>
        <v>0</v>
      </c>
      <c r="AQ369" s="75">
        <f t="shared" si="24"/>
        <v>0</v>
      </c>
      <c r="AR369" s="102">
        <f t="shared" si="25"/>
        <v>0</v>
      </c>
    </row>
    <row r="370" spans="1:44" ht="14" x14ac:dyDescent="0.2">
      <c r="A370" s="101" t="s">
        <v>181</v>
      </c>
      <c r="B370" s="47">
        <v>1605</v>
      </c>
      <c r="C370" s="101" t="s">
        <v>61</v>
      </c>
      <c r="D370" s="101" t="s">
        <v>22</v>
      </c>
      <c r="E370" s="7"/>
      <c r="F370" s="7"/>
      <c r="G370" s="7"/>
      <c r="H370" s="7"/>
      <c r="I370" s="7"/>
      <c r="J370" s="7"/>
      <c r="K370" s="7">
        <v>9200</v>
      </c>
      <c r="L370" s="7">
        <v>4000</v>
      </c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2">
        <f t="shared" si="26"/>
        <v>13200</v>
      </c>
      <c r="AP370" s="37">
        <f t="shared" si="23"/>
        <v>13200</v>
      </c>
      <c r="AQ370" s="38">
        <f t="shared" si="24"/>
        <v>0</v>
      </c>
      <c r="AR370" s="103">
        <f t="shared" si="25"/>
        <v>0</v>
      </c>
    </row>
    <row r="371" spans="1:44" ht="14" x14ac:dyDescent="0.2">
      <c r="A371" s="101" t="s">
        <v>507</v>
      </c>
      <c r="B371" s="47">
        <v>2535</v>
      </c>
      <c r="C371" s="101" t="s">
        <v>497</v>
      </c>
      <c r="D371" s="101" t="s">
        <v>481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>
        <v>9864</v>
      </c>
      <c r="AA371" s="7">
        <f>10443+9213</f>
        <v>19656</v>
      </c>
      <c r="AB371" s="7">
        <v>20318</v>
      </c>
      <c r="AC371" s="7">
        <f>10161+9938</f>
        <v>20099</v>
      </c>
      <c r="AD371" s="7">
        <f>8362+10063</f>
        <v>18425</v>
      </c>
      <c r="AE371" s="7">
        <v>11638</v>
      </c>
      <c r="AF371" s="7"/>
      <c r="AG371" s="7"/>
      <c r="AH371" s="7"/>
      <c r="AI371" s="7"/>
      <c r="AJ371" s="7"/>
      <c r="AK371" s="7"/>
      <c r="AL371" s="7"/>
      <c r="AM371" s="7"/>
      <c r="AN371" s="7"/>
      <c r="AO371" s="72">
        <f t="shared" si="26"/>
        <v>100000</v>
      </c>
      <c r="AP371" s="74">
        <f t="shared" si="23"/>
        <v>0</v>
      </c>
      <c r="AQ371" s="75">
        <f t="shared" si="24"/>
        <v>49838</v>
      </c>
      <c r="AR371" s="102">
        <f t="shared" si="25"/>
        <v>50162</v>
      </c>
    </row>
    <row r="372" spans="1:44" ht="14" x14ac:dyDescent="0.2">
      <c r="A372" s="101" t="s">
        <v>385</v>
      </c>
      <c r="B372" s="47">
        <v>1400</v>
      </c>
      <c r="C372" s="101" t="s">
        <v>28</v>
      </c>
      <c r="D372" s="101" t="s">
        <v>22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2">
        <f t="shared" si="26"/>
        <v>0</v>
      </c>
      <c r="AP372" s="37">
        <f t="shared" si="23"/>
        <v>0</v>
      </c>
      <c r="AQ372" s="38">
        <f t="shared" si="24"/>
        <v>0</v>
      </c>
      <c r="AR372" s="103">
        <f t="shared" si="25"/>
        <v>0</v>
      </c>
    </row>
    <row r="373" spans="1:44" ht="14" x14ac:dyDescent="0.2">
      <c r="A373" s="101" t="s">
        <v>184</v>
      </c>
      <c r="B373" s="47">
        <v>1214</v>
      </c>
      <c r="C373" s="101" t="s">
        <v>28</v>
      </c>
      <c r="D373" s="101" t="s">
        <v>15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2">
        <f t="shared" si="26"/>
        <v>0</v>
      </c>
      <c r="AP373" s="74">
        <f t="shared" si="23"/>
        <v>0</v>
      </c>
      <c r="AQ373" s="75">
        <f t="shared" si="24"/>
        <v>0</v>
      </c>
      <c r="AR373" s="102">
        <f t="shared" si="25"/>
        <v>0</v>
      </c>
    </row>
    <row r="374" spans="1:44" ht="14" x14ac:dyDescent="0.2">
      <c r="A374" s="101" t="s">
        <v>308</v>
      </c>
      <c r="B374" s="47">
        <v>1650</v>
      </c>
      <c r="C374" s="101" t="s">
        <v>11</v>
      </c>
      <c r="D374" s="101" t="s">
        <v>480</v>
      </c>
      <c r="E374" s="7"/>
      <c r="F374" s="7"/>
      <c r="G374" s="7"/>
      <c r="H374" s="7"/>
      <c r="I374" s="7"/>
      <c r="J374" s="7"/>
      <c r="K374" s="7"/>
      <c r="L374" s="7"/>
      <c r="M374" s="7"/>
      <c r="N374" s="7">
        <v>6186</v>
      </c>
      <c r="O374" s="7">
        <v>29465</v>
      </c>
      <c r="P374" s="7">
        <v>12543</v>
      </c>
      <c r="Q374" s="7"/>
      <c r="R374" s="7"/>
      <c r="S374" s="7"/>
      <c r="T374" s="7"/>
      <c r="U374" s="7"/>
      <c r="V374" s="7"/>
      <c r="W374" s="7">
        <v>6342</v>
      </c>
      <c r="X374" s="7">
        <v>9680</v>
      </c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2">
        <f t="shared" si="26"/>
        <v>64216</v>
      </c>
      <c r="AP374" s="37">
        <f t="shared" si="23"/>
        <v>48194</v>
      </c>
      <c r="AQ374" s="38">
        <f t="shared" si="24"/>
        <v>16022</v>
      </c>
      <c r="AR374" s="103">
        <f t="shared" si="25"/>
        <v>0</v>
      </c>
    </row>
    <row r="375" spans="1:44" ht="14" x14ac:dyDescent="0.2">
      <c r="A375" s="101" t="s">
        <v>320</v>
      </c>
      <c r="B375" s="47">
        <v>1189</v>
      </c>
      <c r="C375" s="101" t="s">
        <v>28</v>
      </c>
      <c r="D375" s="101" t="s">
        <v>462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2">
        <f t="shared" si="26"/>
        <v>0</v>
      </c>
      <c r="AP375" s="74">
        <f t="shared" si="23"/>
        <v>0</v>
      </c>
      <c r="AQ375" s="75">
        <f t="shared" si="24"/>
        <v>0</v>
      </c>
      <c r="AR375" s="102">
        <f t="shared" si="25"/>
        <v>0</v>
      </c>
    </row>
    <row r="376" spans="1:44" ht="14" x14ac:dyDescent="0.2">
      <c r="A376" s="101" t="s">
        <v>322</v>
      </c>
      <c r="B376" s="47">
        <v>1314</v>
      </c>
      <c r="C376" s="101" t="s">
        <v>28</v>
      </c>
      <c r="D376" s="101" t="s">
        <v>32</v>
      </c>
      <c r="E376" s="7"/>
      <c r="F376" s="10"/>
      <c r="G376" s="10"/>
      <c r="H376" s="10"/>
      <c r="I376" s="10"/>
      <c r="J376" s="10"/>
      <c r="K376" s="7"/>
      <c r="L376" s="7"/>
      <c r="M376" s="7"/>
      <c r="N376" s="7"/>
      <c r="O376" s="7"/>
      <c r="P376" s="7"/>
      <c r="Q376" s="7"/>
      <c r="R376" s="10"/>
      <c r="S376" s="10"/>
      <c r="T376" s="10"/>
      <c r="U376" s="10"/>
      <c r="V376" s="10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2">
        <f t="shared" si="26"/>
        <v>0</v>
      </c>
      <c r="AP376" s="37">
        <f t="shared" si="23"/>
        <v>0</v>
      </c>
      <c r="AQ376" s="38">
        <f t="shared" si="24"/>
        <v>0</v>
      </c>
      <c r="AR376" s="103">
        <f t="shared" si="25"/>
        <v>0</v>
      </c>
    </row>
    <row r="377" spans="1:44" ht="14" x14ac:dyDescent="0.2">
      <c r="A377" s="101" t="s">
        <v>186</v>
      </c>
      <c r="B377" s="49">
        <v>1311</v>
      </c>
      <c r="C377" s="101" t="s">
        <v>28</v>
      </c>
      <c r="D377" s="101" t="s">
        <v>22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2">
        <f t="shared" si="26"/>
        <v>0</v>
      </c>
      <c r="AP377" s="74">
        <f t="shared" si="23"/>
        <v>0</v>
      </c>
      <c r="AQ377" s="75">
        <f t="shared" si="24"/>
        <v>0</v>
      </c>
      <c r="AR377" s="102">
        <f t="shared" si="25"/>
        <v>0</v>
      </c>
    </row>
    <row r="378" spans="1:44" ht="14" x14ac:dyDescent="0.2">
      <c r="A378" s="101" t="s">
        <v>508</v>
      </c>
      <c r="B378" s="49">
        <v>1426</v>
      </c>
      <c r="C378" s="100" t="s">
        <v>497</v>
      </c>
      <c r="D378" s="101" t="s">
        <v>509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>
        <v>31251</v>
      </c>
      <c r="AA378" s="7">
        <f>112494+444938</f>
        <v>557432</v>
      </c>
      <c r="AB378" s="7">
        <v>637505</v>
      </c>
      <c r="AC378" s="7">
        <v>72478</v>
      </c>
      <c r="AD378" s="7">
        <v>677520</v>
      </c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2">
        <f t="shared" si="26"/>
        <v>1976186</v>
      </c>
      <c r="AP378" s="37">
        <f t="shared" si="23"/>
        <v>0</v>
      </c>
      <c r="AQ378" s="38">
        <f t="shared" si="24"/>
        <v>1226188</v>
      </c>
      <c r="AR378" s="103">
        <f t="shared" si="25"/>
        <v>749998</v>
      </c>
    </row>
    <row r="379" spans="1:44" ht="14" x14ac:dyDescent="0.2">
      <c r="A379" s="101" t="s">
        <v>563</v>
      </c>
      <c r="B379" s="49">
        <v>2579</v>
      </c>
      <c r="C379" s="100" t="s">
        <v>561</v>
      </c>
      <c r="D379" s="101" t="s">
        <v>20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>
        <v>166667</v>
      </c>
      <c r="AG379" s="7"/>
      <c r="AH379" s="7"/>
      <c r="AI379" s="7"/>
      <c r="AJ379" s="7"/>
      <c r="AK379" s="7"/>
      <c r="AL379" s="7"/>
      <c r="AM379" s="7"/>
      <c r="AN379" s="7"/>
      <c r="AO379" s="72">
        <f t="shared" si="26"/>
        <v>166667</v>
      </c>
      <c r="AP379" s="74">
        <f t="shared" si="23"/>
        <v>0</v>
      </c>
      <c r="AQ379" s="75">
        <f t="shared" si="24"/>
        <v>0</v>
      </c>
      <c r="AR379" s="102">
        <f t="shared" si="25"/>
        <v>166667</v>
      </c>
    </row>
    <row r="380" spans="1:44" ht="14" x14ac:dyDescent="0.2">
      <c r="A380" s="101" t="s">
        <v>230</v>
      </c>
      <c r="B380" s="47">
        <v>1636</v>
      </c>
      <c r="C380" s="100" t="s">
        <v>11</v>
      </c>
      <c r="D380" s="101" t="s">
        <v>480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>
        <v>8592</v>
      </c>
      <c r="Q380" s="7">
        <v>65011</v>
      </c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2">
        <f t="shared" si="26"/>
        <v>73603</v>
      </c>
      <c r="AP380" s="37">
        <f t="shared" si="23"/>
        <v>8592</v>
      </c>
      <c r="AQ380" s="38">
        <f t="shared" si="24"/>
        <v>65011</v>
      </c>
      <c r="AR380" s="103">
        <f t="shared" si="25"/>
        <v>0</v>
      </c>
    </row>
    <row r="381" spans="1:44" ht="14" x14ac:dyDescent="0.2">
      <c r="A381" s="101" t="s">
        <v>407</v>
      </c>
      <c r="B381" s="47">
        <v>1355</v>
      </c>
      <c r="C381" s="101" t="s">
        <v>9</v>
      </c>
      <c r="D381" s="101" t="s">
        <v>24</v>
      </c>
      <c r="E381" s="7">
        <v>9010</v>
      </c>
      <c r="F381" s="7">
        <v>8826</v>
      </c>
      <c r="G381" s="7">
        <v>7164</v>
      </c>
      <c r="H381" s="7">
        <v>11139</v>
      </c>
      <c r="I381" s="7">
        <v>7611</v>
      </c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2">
        <f t="shared" si="26"/>
        <v>43750</v>
      </c>
      <c r="AP381" s="74">
        <f t="shared" si="23"/>
        <v>43750</v>
      </c>
      <c r="AQ381" s="75">
        <f t="shared" si="24"/>
        <v>0</v>
      </c>
      <c r="AR381" s="102">
        <f t="shared" si="25"/>
        <v>0</v>
      </c>
    </row>
    <row r="382" spans="1:44" ht="14" x14ac:dyDescent="0.2">
      <c r="A382" s="101" t="s">
        <v>116</v>
      </c>
      <c r="B382" s="47">
        <v>1153</v>
      </c>
      <c r="C382" s="101" t="s">
        <v>28</v>
      </c>
      <c r="D382" s="101" t="s">
        <v>463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2">
        <f t="shared" si="26"/>
        <v>0</v>
      </c>
      <c r="AP382" s="37">
        <f t="shared" si="23"/>
        <v>0</v>
      </c>
      <c r="AQ382" s="38">
        <f t="shared" si="24"/>
        <v>0</v>
      </c>
      <c r="AR382" s="103">
        <f t="shared" si="25"/>
        <v>0</v>
      </c>
    </row>
    <row r="383" spans="1:44" ht="14" x14ac:dyDescent="0.2">
      <c r="A383" s="101" t="s">
        <v>554</v>
      </c>
      <c r="B383" s="47">
        <v>2565</v>
      </c>
      <c r="C383" s="101" t="s">
        <v>542</v>
      </c>
      <c r="D383" s="101" t="s">
        <v>20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>
        <v>19429</v>
      </c>
      <c r="AE383" s="7">
        <v>8081</v>
      </c>
      <c r="AF383" s="7"/>
      <c r="AG383" s="7"/>
      <c r="AH383" s="7"/>
      <c r="AI383" s="7"/>
      <c r="AJ383" s="7"/>
      <c r="AK383" s="7"/>
      <c r="AL383" s="7"/>
      <c r="AM383" s="7"/>
      <c r="AN383" s="7"/>
      <c r="AO383" s="72">
        <f t="shared" si="26"/>
        <v>27510</v>
      </c>
      <c r="AP383" s="74">
        <f t="shared" si="23"/>
        <v>0</v>
      </c>
      <c r="AQ383" s="75">
        <f t="shared" si="24"/>
        <v>0</v>
      </c>
      <c r="AR383" s="102">
        <f t="shared" si="25"/>
        <v>27510</v>
      </c>
    </row>
    <row r="384" spans="1:44" ht="14" x14ac:dyDescent="0.2">
      <c r="A384" s="101" t="s">
        <v>191</v>
      </c>
      <c r="B384" s="47">
        <v>1229</v>
      </c>
      <c r="C384" s="101" t="s">
        <v>28</v>
      </c>
      <c r="D384" s="101" t="s">
        <v>15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2">
        <f t="shared" si="26"/>
        <v>0</v>
      </c>
      <c r="AP384" s="37">
        <f t="shared" si="23"/>
        <v>0</v>
      </c>
      <c r="AQ384" s="38">
        <f t="shared" si="24"/>
        <v>0</v>
      </c>
      <c r="AR384" s="103">
        <f t="shared" si="25"/>
        <v>0</v>
      </c>
    </row>
    <row r="385" spans="1:44" ht="14" x14ac:dyDescent="0.2">
      <c r="A385" s="101" t="s">
        <v>193</v>
      </c>
      <c r="B385" s="47">
        <v>1635</v>
      </c>
      <c r="C385" s="101" t="s">
        <v>11</v>
      </c>
      <c r="D385" s="101" t="s">
        <v>15</v>
      </c>
      <c r="E385" s="7"/>
      <c r="F385" s="7"/>
      <c r="G385" s="7"/>
      <c r="H385" s="10"/>
      <c r="I385" s="10"/>
      <c r="J385" s="10"/>
      <c r="K385" s="7"/>
      <c r="L385" s="7"/>
      <c r="M385" s="7"/>
      <c r="N385" s="7">
        <v>31476</v>
      </c>
      <c r="O385" s="7">
        <v>13524</v>
      </c>
      <c r="P385" s="7"/>
      <c r="Q385" s="7"/>
      <c r="R385" s="7"/>
      <c r="S385" s="7"/>
      <c r="T385" s="10"/>
      <c r="U385" s="10"/>
      <c r="V385" s="10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2">
        <f t="shared" si="26"/>
        <v>45000</v>
      </c>
      <c r="AP385" s="74">
        <f t="shared" si="23"/>
        <v>45000</v>
      </c>
      <c r="AQ385" s="75">
        <f t="shared" si="24"/>
        <v>0</v>
      </c>
      <c r="AR385" s="102">
        <f t="shared" si="25"/>
        <v>0</v>
      </c>
    </row>
    <row r="386" spans="1:44" ht="14" x14ac:dyDescent="0.2">
      <c r="A386" s="101" t="s">
        <v>367</v>
      </c>
      <c r="B386" s="47">
        <v>1120</v>
      </c>
      <c r="C386" s="101" t="s">
        <v>28</v>
      </c>
      <c r="D386" s="101" t="s">
        <v>22</v>
      </c>
      <c r="E386" s="7"/>
      <c r="F386" s="7"/>
      <c r="G386" s="7"/>
      <c r="H386" s="10"/>
      <c r="I386" s="10"/>
      <c r="J386" s="10"/>
      <c r="K386" s="7"/>
      <c r="L386" s="7"/>
      <c r="M386" s="7"/>
      <c r="N386" s="7"/>
      <c r="O386" s="7"/>
      <c r="P386" s="7"/>
      <c r="Q386" s="7"/>
      <c r="R386" s="7"/>
      <c r="S386" s="7"/>
      <c r="T386" s="10"/>
      <c r="U386" s="10"/>
      <c r="V386" s="10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2">
        <f t="shared" si="26"/>
        <v>0</v>
      </c>
      <c r="AP386" s="37">
        <f t="shared" si="23"/>
        <v>0</v>
      </c>
      <c r="AQ386" s="38">
        <f t="shared" si="24"/>
        <v>0</v>
      </c>
      <c r="AR386" s="103">
        <f t="shared" si="25"/>
        <v>0</v>
      </c>
    </row>
    <row r="387" spans="1:44" ht="14" x14ac:dyDescent="0.2">
      <c r="A387" s="101" t="s">
        <v>408</v>
      </c>
      <c r="B387" s="47">
        <v>1671</v>
      </c>
      <c r="C387" s="101" t="s">
        <v>11</v>
      </c>
      <c r="D387" s="101" t="s">
        <v>14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>
        <v>4826</v>
      </c>
      <c r="P387" s="7">
        <v>11818</v>
      </c>
      <c r="Q387" s="7">
        <v>6884</v>
      </c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2">
        <f t="shared" si="26"/>
        <v>23528</v>
      </c>
      <c r="AP387" s="74">
        <f t="shared" si="23"/>
        <v>16644</v>
      </c>
      <c r="AQ387" s="75">
        <f t="shared" si="24"/>
        <v>6884</v>
      </c>
      <c r="AR387" s="102">
        <f t="shared" si="25"/>
        <v>0</v>
      </c>
    </row>
    <row r="388" spans="1:44" ht="14" x14ac:dyDescent="0.2">
      <c r="A388" s="101" t="s">
        <v>675</v>
      </c>
      <c r="B388" s="47">
        <v>2577</v>
      </c>
      <c r="C388" s="101" t="s">
        <v>561</v>
      </c>
      <c r="D388" s="101" t="s">
        <v>95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>
        <v>28901</v>
      </c>
      <c r="AH388" s="7">
        <v>28739</v>
      </c>
      <c r="AI388" s="7">
        <v>2360</v>
      </c>
      <c r="AJ388" s="7"/>
      <c r="AK388" s="7"/>
      <c r="AL388" s="7"/>
      <c r="AM388" s="7"/>
      <c r="AN388" s="7"/>
      <c r="AO388" s="72">
        <f t="shared" si="26"/>
        <v>60000</v>
      </c>
      <c r="AP388" s="37">
        <f t="shared" si="23"/>
        <v>0</v>
      </c>
      <c r="AQ388" s="38">
        <f t="shared" si="24"/>
        <v>0</v>
      </c>
      <c r="AR388" s="103">
        <f t="shared" si="25"/>
        <v>60000</v>
      </c>
    </row>
    <row r="389" spans="1:44" ht="14" x14ac:dyDescent="0.2">
      <c r="A389" s="101" t="s">
        <v>531</v>
      </c>
      <c r="B389" s="47">
        <v>2556</v>
      </c>
      <c r="C389" s="101" t="s">
        <v>497</v>
      </c>
      <c r="D389" s="101" t="s">
        <v>479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>
        <v>133333</v>
      </c>
      <c r="AC389" s="7"/>
      <c r="AD389" s="7"/>
      <c r="AE389" s="7"/>
      <c r="AF389" s="7"/>
      <c r="AG389" s="7">
        <v>22379</v>
      </c>
      <c r="AH389" s="7">
        <v>17621</v>
      </c>
      <c r="AI389" s="7"/>
      <c r="AJ389" s="7"/>
      <c r="AK389" s="7"/>
      <c r="AL389" s="7"/>
      <c r="AM389" s="7"/>
      <c r="AN389" s="7"/>
      <c r="AO389" s="72">
        <f t="shared" si="26"/>
        <v>173333</v>
      </c>
      <c r="AP389" s="74">
        <f t="shared" si="23"/>
        <v>0</v>
      </c>
      <c r="AQ389" s="75">
        <f t="shared" si="24"/>
        <v>133333</v>
      </c>
      <c r="AR389" s="102">
        <f t="shared" si="25"/>
        <v>40000</v>
      </c>
    </row>
    <row r="390" spans="1:44" ht="14" x14ac:dyDescent="0.2">
      <c r="A390" s="101" t="s">
        <v>325</v>
      </c>
      <c r="B390" s="47">
        <v>1257</v>
      </c>
      <c r="C390" s="101" t="s">
        <v>9</v>
      </c>
      <c r="D390" s="101" t="s">
        <v>481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2">
        <f t="shared" si="26"/>
        <v>0</v>
      </c>
      <c r="AP390" s="37">
        <f t="shared" si="23"/>
        <v>0</v>
      </c>
      <c r="AQ390" s="38">
        <f t="shared" si="24"/>
        <v>0</v>
      </c>
      <c r="AR390" s="103">
        <f t="shared" si="25"/>
        <v>0</v>
      </c>
    </row>
    <row r="391" spans="1:44" ht="14" x14ac:dyDescent="0.2">
      <c r="A391" s="101" t="s">
        <v>409</v>
      </c>
      <c r="B391" s="47">
        <v>1568</v>
      </c>
      <c r="C391" s="101" t="s">
        <v>30</v>
      </c>
      <c r="D391" s="101" t="s">
        <v>480</v>
      </c>
      <c r="E391" s="7"/>
      <c r="F391" s="10"/>
      <c r="G391" s="10"/>
      <c r="H391" s="10"/>
      <c r="I391" s="10">
        <v>28916</v>
      </c>
      <c r="J391" s="7"/>
      <c r="K391" s="7"/>
      <c r="L391" s="7">
        <v>18072</v>
      </c>
      <c r="M391" s="7">
        <v>27045</v>
      </c>
      <c r="N391" s="7">
        <v>4205</v>
      </c>
      <c r="O391" s="7"/>
      <c r="P391" s="7"/>
      <c r="Q391" s="7"/>
      <c r="R391" s="10"/>
      <c r="S391" s="10"/>
      <c r="T391" s="10"/>
      <c r="U391" s="10"/>
      <c r="V391" s="7"/>
      <c r="W391" s="7"/>
      <c r="X391" s="7"/>
      <c r="Y391" s="7">
        <v>16527</v>
      </c>
      <c r="Z391" s="7">
        <v>20120</v>
      </c>
      <c r="AA391" s="7">
        <v>3353</v>
      </c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2">
        <f t="shared" si="26"/>
        <v>118238</v>
      </c>
      <c r="AP391" s="74">
        <f t="shared" si="23"/>
        <v>78238</v>
      </c>
      <c r="AQ391" s="75">
        <f t="shared" si="24"/>
        <v>40000</v>
      </c>
      <c r="AR391" s="102">
        <f t="shared" si="25"/>
        <v>0</v>
      </c>
    </row>
    <row r="392" spans="1:44" ht="14" x14ac:dyDescent="0.2">
      <c r="A392" s="101" t="s">
        <v>557</v>
      </c>
      <c r="B392" s="47">
        <v>2568</v>
      </c>
      <c r="C392" s="101" t="s">
        <v>558</v>
      </c>
      <c r="D392" s="101" t="s">
        <v>481</v>
      </c>
      <c r="E392" s="7"/>
      <c r="F392" s="10"/>
      <c r="G392" s="10"/>
      <c r="H392" s="10"/>
      <c r="I392" s="10"/>
      <c r="J392" s="7"/>
      <c r="K392" s="7"/>
      <c r="L392" s="7"/>
      <c r="M392" s="7"/>
      <c r="N392" s="7"/>
      <c r="O392" s="7"/>
      <c r="P392" s="7"/>
      <c r="Q392" s="7"/>
      <c r="R392" s="10"/>
      <c r="S392" s="10"/>
      <c r="T392" s="10"/>
      <c r="U392" s="10"/>
      <c r="V392" s="7"/>
      <c r="W392" s="7"/>
      <c r="X392" s="7"/>
      <c r="Y392" s="7"/>
      <c r="Z392" s="7"/>
      <c r="AA392" s="7"/>
      <c r="AB392" s="7"/>
      <c r="AC392" s="7"/>
      <c r="AD392" s="7"/>
      <c r="AE392" s="7">
        <v>50685</v>
      </c>
      <c r="AF392" s="7">
        <v>49453</v>
      </c>
      <c r="AG392" s="7">
        <v>49862</v>
      </c>
      <c r="AH392" s="7"/>
      <c r="AI392" s="7">
        <v>78413</v>
      </c>
      <c r="AJ392" s="7">
        <v>83126</v>
      </c>
      <c r="AK392" s="7"/>
      <c r="AL392" s="7"/>
      <c r="AM392" s="7"/>
      <c r="AN392" s="7"/>
      <c r="AO392" s="72">
        <f t="shared" si="26"/>
        <v>311539</v>
      </c>
      <c r="AP392" s="37">
        <f t="shared" si="23"/>
        <v>0</v>
      </c>
      <c r="AQ392" s="38">
        <f t="shared" si="24"/>
        <v>0</v>
      </c>
      <c r="AR392" s="103">
        <f t="shared" si="25"/>
        <v>311539</v>
      </c>
    </row>
    <row r="393" spans="1:44" ht="14" x14ac:dyDescent="0.2">
      <c r="A393" s="101" t="s">
        <v>494</v>
      </c>
      <c r="B393" s="47">
        <v>2505</v>
      </c>
      <c r="C393" s="101" t="s">
        <v>468</v>
      </c>
      <c r="D393" s="101" t="s">
        <v>62</v>
      </c>
      <c r="E393" s="7"/>
      <c r="F393" s="10"/>
      <c r="G393" s="10"/>
      <c r="H393" s="10"/>
      <c r="I393" s="10"/>
      <c r="J393" s="7"/>
      <c r="K393" s="7"/>
      <c r="L393" s="7"/>
      <c r="M393" s="7"/>
      <c r="N393" s="7"/>
      <c r="O393" s="7"/>
      <c r="P393" s="7"/>
      <c r="Q393" s="7"/>
      <c r="R393" s="10"/>
      <c r="S393" s="10"/>
      <c r="T393" s="10"/>
      <c r="U393" s="10"/>
      <c r="V393" s="7"/>
      <c r="W393" s="7"/>
      <c r="X393" s="7"/>
      <c r="Y393" s="7">
        <v>26667</v>
      </c>
      <c r="Z393" s="7">
        <v>26667</v>
      </c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2">
        <f t="shared" si="26"/>
        <v>53334</v>
      </c>
      <c r="AP393" s="74">
        <f t="shared" si="23"/>
        <v>0</v>
      </c>
      <c r="AQ393" s="75">
        <f t="shared" si="24"/>
        <v>53334</v>
      </c>
      <c r="AR393" s="102">
        <f t="shared" si="25"/>
        <v>0</v>
      </c>
    </row>
    <row r="394" spans="1:44" ht="14" x14ac:dyDescent="0.2">
      <c r="A394" s="101" t="s">
        <v>327</v>
      </c>
      <c r="B394" s="47">
        <v>1238</v>
      </c>
      <c r="C394" s="101" t="s">
        <v>9</v>
      </c>
      <c r="D394" s="101" t="s">
        <v>14</v>
      </c>
      <c r="E394" s="7">
        <v>82948</v>
      </c>
      <c r="F394" s="7">
        <v>18956</v>
      </c>
      <c r="G394" s="7">
        <v>18710</v>
      </c>
      <c r="H394" s="7">
        <v>12445</v>
      </c>
      <c r="I394" s="7">
        <v>19331</v>
      </c>
      <c r="J394" s="7">
        <v>5724</v>
      </c>
      <c r="K394" s="7">
        <v>27399</v>
      </c>
      <c r="L394" s="7">
        <v>9248</v>
      </c>
      <c r="M394" s="7">
        <v>36946</v>
      </c>
      <c r="N394" s="7">
        <v>57490</v>
      </c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>
        <v>28892</v>
      </c>
      <c r="AH394" s="7">
        <v>31108</v>
      </c>
      <c r="AI394" s="7"/>
      <c r="AJ394" s="7"/>
      <c r="AK394" s="7"/>
      <c r="AL394" s="7"/>
      <c r="AM394" s="7"/>
      <c r="AN394" s="7"/>
      <c r="AO394" s="72">
        <f t="shared" si="26"/>
        <v>349197</v>
      </c>
      <c r="AP394" s="37">
        <f t="shared" si="23"/>
        <v>289197</v>
      </c>
      <c r="AQ394" s="38">
        <f t="shared" si="24"/>
        <v>0</v>
      </c>
      <c r="AR394" s="103">
        <f t="shared" si="25"/>
        <v>60000</v>
      </c>
    </row>
    <row r="395" spans="1:44" ht="14" x14ac:dyDescent="0.2">
      <c r="A395" s="101" t="s">
        <v>329</v>
      </c>
      <c r="B395" s="47">
        <v>1061</v>
      </c>
      <c r="C395" s="101" t="s">
        <v>28</v>
      </c>
      <c r="D395" s="101" t="s">
        <v>481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2">
        <f t="shared" si="26"/>
        <v>0</v>
      </c>
      <c r="AP395" s="74">
        <f t="shared" si="23"/>
        <v>0</v>
      </c>
      <c r="AQ395" s="75">
        <f t="shared" si="24"/>
        <v>0</v>
      </c>
      <c r="AR395" s="102">
        <f t="shared" si="25"/>
        <v>0</v>
      </c>
    </row>
    <row r="396" spans="1:44" ht="14" x14ac:dyDescent="0.2">
      <c r="A396" s="101" t="s">
        <v>331</v>
      </c>
      <c r="B396" s="47">
        <v>1270</v>
      </c>
      <c r="C396" s="101" t="s">
        <v>9</v>
      </c>
      <c r="D396" s="101" t="s">
        <v>95</v>
      </c>
      <c r="E396" s="7">
        <v>59583</v>
      </c>
      <c r="F396" s="7">
        <v>11845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2">
        <f t="shared" si="26"/>
        <v>71428</v>
      </c>
      <c r="AP396" s="37">
        <f t="shared" si="23"/>
        <v>71428</v>
      </c>
      <c r="AQ396" s="38">
        <f t="shared" si="24"/>
        <v>0</v>
      </c>
      <c r="AR396" s="103">
        <f t="shared" si="25"/>
        <v>0</v>
      </c>
    </row>
    <row r="397" spans="1:44" ht="14" x14ac:dyDescent="0.2">
      <c r="A397" s="101" t="s">
        <v>311</v>
      </c>
      <c r="B397" s="47">
        <v>1226</v>
      </c>
      <c r="C397" s="101" t="s">
        <v>9</v>
      </c>
      <c r="D397" s="101" t="s">
        <v>62</v>
      </c>
      <c r="E397" s="7"/>
      <c r="F397" s="7"/>
      <c r="G397" s="7"/>
      <c r="H397" s="7">
        <v>58904</v>
      </c>
      <c r="I397" s="7"/>
      <c r="J397" s="7">
        <v>5882</v>
      </c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2">
        <f t="shared" si="26"/>
        <v>64786</v>
      </c>
      <c r="AP397" s="74">
        <f t="shared" si="23"/>
        <v>64786</v>
      </c>
      <c r="AQ397" s="75">
        <f t="shared" si="24"/>
        <v>0</v>
      </c>
      <c r="AR397" s="102">
        <f t="shared" si="25"/>
        <v>0</v>
      </c>
    </row>
    <row r="398" spans="1:44" ht="14" x14ac:dyDescent="0.2">
      <c r="A398" s="101" t="s">
        <v>335</v>
      </c>
      <c r="B398" s="47">
        <v>1326</v>
      </c>
      <c r="C398" s="101" t="s">
        <v>28</v>
      </c>
      <c r="D398" s="101" t="s">
        <v>95</v>
      </c>
      <c r="E398" s="7"/>
      <c r="F398" s="7"/>
      <c r="G398" s="7"/>
      <c r="H398" s="10"/>
      <c r="I398" s="10"/>
      <c r="J398" s="10"/>
      <c r="K398" s="7"/>
      <c r="L398" s="7"/>
      <c r="M398" s="7"/>
      <c r="N398" s="7"/>
      <c r="O398" s="7"/>
      <c r="P398" s="7"/>
      <c r="Q398" s="7"/>
      <c r="R398" s="7"/>
      <c r="S398" s="7"/>
      <c r="T398" s="10"/>
      <c r="U398" s="10"/>
      <c r="V398" s="10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2">
        <f t="shared" si="26"/>
        <v>0</v>
      </c>
      <c r="AP398" s="37">
        <f t="shared" si="23"/>
        <v>0</v>
      </c>
      <c r="AQ398" s="38">
        <f t="shared" si="24"/>
        <v>0</v>
      </c>
      <c r="AR398" s="103">
        <f t="shared" si="25"/>
        <v>0</v>
      </c>
    </row>
    <row r="399" spans="1:44" ht="14" x14ac:dyDescent="0.2">
      <c r="A399" s="101" t="s">
        <v>410</v>
      </c>
      <c r="B399" s="47">
        <v>1443</v>
      </c>
      <c r="C399" s="101" t="s">
        <v>9</v>
      </c>
      <c r="D399" s="101" t="s">
        <v>481</v>
      </c>
      <c r="E399" s="7"/>
      <c r="F399" s="7"/>
      <c r="G399" s="7"/>
      <c r="H399" s="7"/>
      <c r="I399" s="7"/>
      <c r="J399" s="7">
        <v>23684</v>
      </c>
      <c r="K399" s="7">
        <v>13816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2">
        <f t="shared" si="26"/>
        <v>37500</v>
      </c>
      <c r="AP399" s="74">
        <f t="shared" ref="AP399:AP462" si="27">SUM(E399:P399)</f>
        <v>37500</v>
      </c>
      <c r="AQ399" s="75">
        <f t="shared" ref="AQ399:AQ462" si="28">SUM(Q399:AB399)</f>
        <v>0</v>
      </c>
      <c r="AR399" s="102">
        <f t="shared" ref="AR399:AR462" si="29">SUM(AC399:AN399)</f>
        <v>0</v>
      </c>
    </row>
    <row r="400" spans="1:44" ht="14" x14ac:dyDescent="0.2">
      <c r="A400" s="101" t="s">
        <v>194</v>
      </c>
      <c r="B400" s="47">
        <v>1137</v>
      </c>
      <c r="C400" s="101" t="s">
        <v>9</v>
      </c>
      <c r="D400" s="101" t="s">
        <v>15</v>
      </c>
      <c r="E400" s="7">
        <v>6330</v>
      </c>
      <c r="F400" s="7">
        <v>12483</v>
      </c>
      <c r="G400" s="7">
        <v>33334</v>
      </c>
      <c r="H400" s="7">
        <v>28382</v>
      </c>
      <c r="I400" s="7">
        <v>31471</v>
      </c>
      <c r="J400" s="7">
        <v>31339</v>
      </c>
      <c r="K400" s="7">
        <v>25816</v>
      </c>
      <c r="L400" s="7">
        <v>27745</v>
      </c>
      <c r="M400" s="7">
        <v>33333</v>
      </c>
      <c r="N400" s="7">
        <v>33333</v>
      </c>
      <c r="O400" s="7">
        <v>33334</v>
      </c>
      <c r="P400" s="7"/>
      <c r="Q400" s="7"/>
      <c r="R400" s="7"/>
      <c r="S400" s="7"/>
      <c r="T400" s="7">
        <v>19990</v>
      </c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2">
        <f t="shared" ref="AO400:AO463" si="30">SUM(AP400:AR400)</f>
        <v>316890</v>
      </c>
      <c r="AP400" s="37">
        <f t="shared" si="27"/>
        <v>296900</v>
      </c>
      <c r="AQ400" s="38">
        <f t="shared" si="28"/>
        <v>19990</v>
      </c>
      <c r="AR400" s="103">
        <f t="shared" si="29"/>
        <v>0</v>
      </c>
    </row>
    <row r="401" spans="1:44" ht="14" x14ac:dyDescent="0.2">
      <c r="A401" s="101" t="s">
        <v>196</v>
      </c>
      <c r="B401" s="47">
        <v>1553</v>
      </c>
      <c r="C401" s="101" t="s">
        <v>30</v>
      </c>
      <c r="D401" s="101" t="s">
        <v>62</v>
      </c>
      <c r="E401" s="7"/>
      <c r="F401" s="7"/>
      <c r="G401" s="7"/>
      <c r="H401" s="7">
        <v>9704</v>
      </c>
      <c r="I401" s="7">
        <v>15340</v>
      </c>
      <c r="J401" s="7">
        <v>6190</v>
      </c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2">
        <f t="shared" si="30"/>
        <v>31234</v>
      </c>
      <c r="AP401" s="74">
        <f t="shared" si="27"/>
        <v>31234</v>
      </c>
      <c r="AQ401" s="75">
        <f t="shared" si="28"/>
        <v>0</v>
      </c>
      <c r="AR401" s="102">
        <f t="shared" si="29"/>
        <v>0</v>
      </c>
    </row>
    <row r="402" spans="1:44" ht="14" x14ac:dyDescent="0.2">
      <c r="A402" s="101" t="s">
        <v>585</v>
      </c>
      <c r="B402" s="47">
        <v>2576</v>
      </c>
      <c r="C402" s="101" t="s">
        <v>561</v>
      </c>
      <c r="D402" s="101" t="s">
        <v>20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>
        <v>20398</v>
      </c>
      <c r="AH402" s="7">
        <v>19738</v>
      </c>
      <c r="AI402" s="7">
        <v>19864</v>
      </c>
      <c r="AJ402" s="7">
        <v>20000</v>
      </c>
      <c r="AK402" s="7"/>
      <c r="AL402" s="7"/>
      <c r="AM402" s="7"/>
      <c r="AN402" s="7"/>
      <c r="AO402" s="72">
        <f t="shared" si="30"/>
        <v>80000</v>
      </c>
      <c r="AP402" s="37">
        <f t="shared" si="27"/>
        <v>0</v>
      </c>
      <c r="AQ402" s="38">
        <f t="shared" si="28"/>
        <v>0</v>
      </c>
      <c r="AR402" s="103">
        <f t="shared" si="29"/>
        <v>80000</v>
      </c>
    </row>
    <row r="403" spans="1:44" ht="14" x14ac:dyDescent="0.2">
      <c r="A403" s="101" t="s">
        <v>198</v>
      </c>
      <c r="B403" s="47">
        <v>1469</v>
      </c>
      <c r="C403" s="101" t="s">
        <v>30</v>
      </c>
      <c r="D403" s="101" t="s">
        <v>518</v>
      </c>
      <c r="E403" s="7"/>
      <c r="F403" s="7"/>
      <c r="G403" s="7"/>
      <c r="H403" s="7">
        <v>20659</v>
      </c>
      <c r="I403" s="7">
        <v>13975</v>
      </c>
      <c r="J403" s="7">
        <v>5116</v>
      </c>
      <c r="K403" s="7"/>
      <c r="L403" s="7"/>
      <c r="M403" s="7">
        <v>11516</v>
      </c>
      <c r="N403" s="7">
        <v>20270</v>
      </c>
      <c r="O403" s="7">
        <v>30700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2">
        <f t="shared" si="30"/>
        <v>102236</v>
      </c>
      <c r="AP403" s="74">
        <f t="shared" si="27"/>
        <v>102236</v>
      </c>
      <c r="AQ403" s="75">
        <f t="shared" si="28"/>
        <v>0</v>
      </c>
      <c r="AR403" s="102">
        <f t="shared" si="29"/>
        <v>0</v>
      </c>
    </row>
    <row r="404" spans="1:44" ht="14" x14ac:dyDescent="0.2">
      <c r="A404" s="101" t="s">
        <v>336</v>
      </c>
      <c r="B404" s="47">
        <v>1673</v>
      </c>
      <c r="C404" s="101" t="s">
        <v>36</v>
      </c>
      <c r="D404" s="101" t="s">
        <v>15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>
        <v>3539</v>
      </c>
      <c r="R404" s="7">
        <v>9479</v>
      </c>
      <c r="S404" s="7">
        <v>2385</v>
      </c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2">
        <f t="shared" si="30"/>
        <v>15403</v>
      </c>
      <c r="AP404" s="37">
        <f t="shared" si="27"/>
        <v>0</v>
      </c>
      <c r="AQ404" s="38">
        <f t="shared" si="28"/>
        <v>15403</v>
      </c>
      <c r="AR404" s="103">
        <f t="shared" si="29"/>
        <v>0</v>
      </c>
    </row>
    <row r="405" spans="1:44" ht="14" x14ac:dyDescent="0.2">
      <c r="A405" s="101" t="s">
        <v>90</v>
      </c>
      <c r="B405" s="47">
        <v>1268</v>
      </c>
      <c r="C405" s="101" t="s">
        <v>28</v>
      </c>
      <c r="D405" s="101" t="s">
        <v>20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2">
        <f t="shared" si="30"/>
        <v>0</v>
      </c>
      <c r="AP405" s="74">
        <f t="shared" si="27"/>
        <v>0</v>
      </c>
      <c r="AQ405" s="75">
        <f t="shared" si="28"/>
        <v>0</v>
      </c>
      <c r="AR405" s="102">
        <f t="shared" si="29"/>
        <v>0</v>
      </c>
    </row>
    <row r="406" spans="1:44" ht="14" x14ac:dyDescent="0.2">
      <c r="A406" s="101" t="s">
        <v>93</v>
      </c>
      <c r="B406" s="47">
        <v>1127</v>
      </c>
      <c r="C406" s="101" t="s">
        <v>28</v>
      </c>
      <c r="D406" s="101" t="s">
        <v>20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2">
        <f t="shared" si="30"/>
        <v>0</v>
      </c>
      <c r="AP406" s="37">
        <f t="shared" si="27"/>
        <v>0</v>
      </c>
      <c r="AQ406" s="38">
        <f t="shared" si="28"/>
        <v>0</v>
      </c>
      <c r="AR406" s="103">
        <f t="shared" si="29"/>
        <v>0</v>
      </c>
    </row>
    <row r="407" spans="1:44" ht="14" x14ac:dyDescent="0.2">
      <c r="A407" s="101" t="s">
        <v>314</v>
      </c>
      <c r="B407" s="47">
        <v>1180</v>
      </c>
      <c r="C407" s="101" t="s">
        <v>28</v>
      </c>
      <c r="D407" s="101" t="s">
        <v>62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2">
        <f t="shared" si="30"/>
        <v>0</v>
      </c>
      <c r="AP407" s="74">
        <f t="shared" si="27"/>
        <v>0</v>
      </c>
      <c r="AQ407" s="75">
        <f t="shared" si="28"/>
        <v>0</v>
      </c>
      <c r="AR407" s="102">
        <f t="shared" si="29"/>
        <v>0</v>
      </c>
    </row>
    <row r="408" spans="1:44" ht="14" x14ac:dyDescent="0.2">
      <c r="A408" s="101" t="s">
        <v>438</v>
      </c>
      <c r="B408" s="47">
        <v>1114</v>
      </c>
      <c r="C408" s="101" t="s">
        <v>28</v>
      </c>
      <c r="D408" s="101" t="s">
        <v>14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2">
        <f t="shared" si="30"/>
        <v>0</v>
      </c>
      <c r="AP408" s="37">
        <f t="shared" si="27"/>
        <v>0</v>
      </c>
      <c r="AQ408" s="38">
        <f t="shared" si="28"/>
        <v>0</v>
      </c>
      <c r="AR408" s="103">
        <f t="shared" si="29"/>
        <v>0</v>
      </c>
    </row>
    <row r="409" spans="1:44" ht="14" x14ac:dyDescent="0.2">
      <c r="A409" s="101" t="s">
        <v>231</v>
      </c>
      <c r="B409" s="47">
        <v>1657</v>
      </c>
      <c r="C409" s="101" t="s">
        <v>11</v>
      </c>
      <c r="D409" s="101" t="s">
        <v>509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>
        <v>22199</v>
      </c>
      <c r="P409" s="7">
        <v>23691</v>
      </c>
      <c r="Q409" s="7">
        <v>11565</v>
      </c>
      <c r="R409" s="7">
        <v>13978</v>
      </c>
      <c r="S409" s="7"/>
      <c r="T409" s="7"/>
      <c r="U409" s="7"/>
      <c r="V409" s="7"/>
      <c r="W409" s="7">
        <v>34249</v>
      </c>
      <c r="X409" s="7">
        <v>35751</v>
      </c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2">
        <f t="shared" si="30"/>
        <v>141433</v>
      </c>
      <c r="AP409" s="74">
        <f t="shared" si="27"/>
        <v>45890</v>
      </c>
      <c r="AQ409" s="75">
        <f t="shared" si="28"/>
        <v>95543</v>
      </c>
      <c r="AR409" s="102">
        <f t="shared" si="29"/>
        <v>0</v>
      </c>
    </row>
    <row r="410" spans="1:44" ht="14" x14ac:dyDescent="0.2">
      <c r="A410" s="101" t="s">
        <v>233</v>
      </c>
      <c r="B410" s="47">
        <v>1657</v>
      </c>
      <c r="C410" s="101" t="s">
        <v>11</v>
      </c>
      <c r="D410" s="101" t="s">
        <v>509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>
        <v>26600</v>
      </c>
      <c r="P410" s="7">
        <v>5598</v>
      </c>
      <c r="Q410" s="7">
        <v>2713</v>
      </c>
      <c r="R410" s="7">
        <v>3295</v>
      </c>
      <c r="S410" s="7"/>
      <c r="T410" s="7"/>
      <c r="U410" s="7"/>
      <c r="V410" s="7"/>
      <c r="W410" s="7">
        <v>14128</v>
      </c>
      <c r="X410" s="7">
        <v>15872</v>
      </c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2">
        <f t="shared" si="30"/>
        <v>68206</v>
      </c>
      <c r="AP410" s="37">
        <f t="shared" si="27"/>
        <v>32198</v>
      </c>
      <c r="AQ410" s="38">
        <f t="shared" si="28"/>
        <v>36008</v>
      </c>
      <c r="AR410" s="103">
        <f t="shared" si="29"/>
        <v>0</v>
      </c>
    </row>
    <row r="411" spans="1:44" ht="14" x14ac:dyDescent="0.2">
      <c r="A411" s="101" t="s">
        <v>473</v>
      </c>
      <c r="B411" s="47">
        <v>2039</v>
      </c>
      <c r="C411" s="101" t="s">
        <v>454</v>
      </c>
      <c r="D411" s="101" t="s">
        <v>20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>
        <v>23077</v>
      </c>
      <c r="W411" s="7">
        <f>3642+3639</f>
        <v>7281</v>
      </c>
      <c r="X411" s="7">
        <f>5181+5185</f>
        <v>10366</v>
      </c>
      <c r="Y411" s="7"/>
      <c r="Z411" s="7">
        <v>23077</v>
      </c>
      <c r="AA411" s="7">
        <v>107772</v>
      </c>
      <c r="AB411" s="7">
        <v>130687</v>
      </c>
      <c r="AC411" s="7"/>
      <c r="AD411" s="7"/>
      <c r="AE411" s="7"/>
      <c r="AF411" s="7"/>
      <c r="AG411" s="7"/>
      <c r="AH411" s="7">
        <f>23077+7500</f>
        <v>30577</v>
      </c>
      <c r="AI411" s="7"/>
      <c r="AJ411" s="7"/>
      <c r="AK411" s="7"/>
      <c r="AL411" s="7"/>
      <c r="AM411" s="7"/>
      <c r="AN411" s="7"/>
      <c r="AO411" s="72">
        <f t="shared" si="30"/>
        <v>332837</v>
      </c>
      <c r="AP411" s="74">
        <f t="shared" si="27"/>
        <v>0</v>
      </c>
      <c r="AQ411" s="75">
        <f t="shared" si="28"/>
        <v>302260</v>
      </c>
      <c r="AR411" s="102">
        <f t="shared" si="29"/>
        <v>30577</v>
      </c>
    </row>
    <row r="412" spans="1:44" ht="14" x14ac:dyDescent="0.2">
      <c r="A412" s="101" t="s">
        <v>472</v>
      </c>
      <c r="B412" s="47">
        <v>1637</v>
      </c>
      <c r="C412" s="101" t="s">
        <v>11</v>
      </c>
      <c r="D412" s="101" t="s">
        <v>20</v>
      </c>
      <c r="E412" s="7"/>
      <c r="F412" s="7"/>
      <c r="G412" s="7"/>
      <c r="H412" s="7"/>
      <c r="I412" s="7"/>
      <c r="J412" s="7"/>
      <c r="K412" s="7"/>
      <c r="L412" s="7"/>
      <c r="M412" s="7"/>
      <c r="N412" s="7">
        <v>12007</v>
      </c>
      <c r="O412" s="7">
        <v>393538</v>
      </c>
      <c r="P412" s="7">
        <v>174165</v>
      </c>
      <c r="Q412" s="7"/>
      <c r="R412" s="7">
        <v>62068</v>
      </c>
      <c r="S412" s="7">
        <v>220407</v>
      </c>
      <c r="T412" s="7">
        <v>216776</v>
      </c>
      <c r="U412" s="7">
        <v>88206</v>
      </c>
      <c r="V412" s="7">
        <f>16785+20073</f>
        <v>36858</v>
      </c>
      <c r="W412" s="7">
        <v>80800</v>
      </c>
      <c r="X412" s="7">
        <f>9473+9461+586237</f>
        <v>605171</v>
      </c>
      <c r="Y412" s="7">
        <f>190005+207690</f>
        <v>397695</v>
      </c>
      <c r="Z412" s="7">
        <v>186869</v>
      </c>
      <c r="AA412" s="7">
        <v>852838</v>
      </c>
      <c r="AB412" s="7">
        <v>620979</v>
      </c>
      <c r="AC412" s="7">
        <v>249584</v>
      </c>
      <c r="AD412" s="7">
        <v>50415</v>
      </c>
      <c r="AE412" s="7"/>
      <c r="AF412" s="7"/>
      <c r="AG412" s="7"/>
      <c r="AH412" s="7"/>
      <c r="AI412" s="7"/>
      <c r="AJ412" s="7">
        <v>127729</v>
      </c>
      <c r="AK412" s="7"/>
      <c r="AL412" s="7"/>
      <c r="AM412" s="7"/>
      <c r="AN412" s="7"/>
      <c r="AO412" s="72">
        <f t="shared" si="30"/>
        <v>4376105</v>
      </c>
      <c r="AP412" s="37">
        <f t="shared" si="27"/>
        <v>579710</v>
      </c>
      <c r="AQ412" s="38">
        <f t="shared" si="28"/>
        <v>3368667</v>
      </c>
      <c r="AR412" s="103">
        <f t="shared" si="29"/>
        <v>427728</v>
      </c>
    </row>
    <row r="413" spans="1:44" ht="14" x14ac:dyDescent="0.2">
      <c r="A413" s="101" t="s">
        <v>550</v>
      </c>
      <c r="B413" s="47">
        <v>2504</v>
      </c>
      <c r="C413" s="101" t="s">
        <v>497</v>
      </c>
      <c r="D413" s="101" t="s">
        <v>20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>
        <v>13590</v>
      </c>
      <c r="AA413" s="7">
        <v>22521</v>
      </c>
      <c r="AB413" s="7">
        <v>23513</v>
      </c>
      <c r="AC413" s="7">
        <f>7041+9997</f>
        <v>17038</v>
      </c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2">
        <f t="shared" si="30"/>
        <v>76662</v>
      </c>
      <c r="AP413" s="74">
        <f t="shared" si="27"/>
        <v>0</v>
      </c>
      <c r="AQ413" s="75">
        <f t="shared" si="28"/>
        <v>59624</v>
      </c>
      <c r="AR413" s="102">
        <f t="shared" si="29"/>
        <v>17038</v>
      </c>
    </row>
    <row r="414" spans="1:44" ht="14" x14ac:dyDescent="0.2">
      <c r="A414" s="101" t="s">
        <v>235</v>
      </c>
      <c r="B414" s="47">
        <v>1131</v>
      </c>
      <c r="C414" s="101" t="s">
        <v>9</v>
      </c>
      <c r="D414" s="101" t="s">
        <v>72</v>
      </c>
      <c r="E414" s="7"/>
      <c r="F414" s="7"/>
      <c r="G414" s="7">
        <v>59872</v>
      </c>
      <c r="H414" s="7">
        <v>91345</v>
      </c>
      <c r="I414" s="7">
        <v>76832</v>
      </c>
      <c r="J414" s="7">
        <v>90131</v>
      </c>
      <c r="K414" s="7">
        <v>100653</v>
      </c>
      <c r="L414" s="7">
        <v>94572</v>
      </c>
      <c r="M414" s="7">
        <v>54471</v>
      </c>
      <c r="N414" s="7">
        <v>27523</v>
      </c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2">
        <f t="shared" si="30"/>
        <v>595399</v>
      </c>
      <c r="AP414" s="37">
        <f t="shared" si="27"/>
        <v>595399</v>
      </c>
      <c r="AQ414" s="38">
        <f t="shared" si="28"/>
        <v>0</v>
      </c>
      <c r="AR414" s="103">
        <f t="shared" si="29"/>
        <v>0</v>
      </c>
    </row>
    <row r="415" spans="1:44" ht="14" x14ac:dyDescent="0.2">
      <c r="A415" s="101" t="s">
        <v>341</v>
      </c>
      <c r="B415" s="47">
        <v>1540</v>
      </c>
      <c r="C415" s="101" t="s">
        <v>30</v>
      </c>
      <c r="D415" s="101" t="s">
        <v>15</v>
      </c>
      <c r="E415" s="7"/>
      <c r="F415" s="7"/>
      <c r="G415" s="7"/>
      <c r="H415" s="7">
        <v>8089</v>
      </c>
      <c r="I415" s="7">
        <v>10766</v>
      </c>
      <c r="J415" s="7">
        <v>13728</v>
      </c>
      <c r="K415" s="7">
        <v>7440</v>
      </c>
      <c r="L415" s="7">
        <v>867</v>
      </c>
      <c r="M415" s="7">
        <v>326</v>
      </c>
      <c r="N415" s="7">
        <v>456</v>
      </c>
      <c r="O415" s="7">
        <v>451</v>
      </c>
      <c r="P415" s="7">
        <v>467</v>
      </c>
      <c r="Q415" s="7">
        <v>171</v>
      </c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2">
        <f t="shared" si="30"/>
        <v>42761</v>
      </c>
      <c r="AP415" s="74">
        <f t="shared" si="27"/>
        <v>42590</v>
      </c>
      <c r="AQ415" s="75">
        <f t="shared" si="28"/>
        <v>171</v>
      </c>
      <c r="AR415" s="102">
        <f t="shared" si="29"/>
        <v>0</v>
      </c>
    </row>
    <row r="416" spans="1:44" ht="14" x14ac:dyDescent="0.2">
      <c r="A416" s="101" t="s">
        <v>457</v>
      </c>
      <c r="B416" s="47">
        <v>2011</v>
      </c>
      <c r="C416" s="101" t="s">
        <v>454</v>
      </c>
      <c r="D416" s="101" t="s">
        <v>13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>
        <v>15997</v>
      </c>
      <c r="U416" s="7">
        <v>13301</v>
      </c>
      <c r="V416" s="7">
        <v>14192</v>
      </c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2">
        <f t="shared" si="30"/>
        <v>43490</v>
      </c>
      <c r="AP416" s="37">
        <f t="shared" si="27"/>
        <v>0</v>
      </c>
      <c r="AQ416" s="38">
        <f t="shared" si="28"/>
        <v>43490</v>
      </c>
      <c r="AR416" s="103">
        <f t="shared" si="29"/>
        <v>0</v>
      </c>
    </row>
    <row r="417" spans="1:44" ht="14" x14ac:dyDescent="0.2">
      <c r="A417" s="101" t="s">
        <v>441</v>
      </c>
      <c r="B417" s="49">
        <v>1249</v>
      </c>
      <c r="C417" s="101" t="s">
        <v>9</v>
      </c>
      <c r="D417" s="101" t="s">
        <v>37</v>
      </c>
      <c r="E417" s="7">
        <v>19174</v>
      </c>
      <c r="F417" s="7"/>
      <c r="G417" s="7"/>
      <c r="H417" s="7"/>
      <c r="I417" s="7"/>
      <c r="J417" s="7"/>
      <c r="K417" s="7">
        <v>22252</v>
      </c>
      <c r="L417" s="7">
        <v>37523</v>
      </c>
      <c r="M417" s="7">
        <v>20225</v>
      </c>
      <c r="N417" s="7"/>
      <c r="O417" s="7"/>
      <c r="P417" s="7"/>
      <c r="Q417" s="7"/>
      <c r="R417" s="7"/>
      <c r="S417" s="7"/>
      <c r="T417" s="7">
        <v>27972</v>
      </c>
      <c r="U417" s="7">
        <v>49852</v>
      </c>
      <c r="V417" s="7">
        <v>44999</v>
      </c>
      <c r="W417" s="7">
        <v>45600</v>
      </c>
      <c r="X417" s="7">
        <v>23886</v>
      </c>
      <c r="Y417" s="7"/>
      <c r="Z417" s="7"/>
      <c r="AA417" s="7">
        <v>23019</v>
      </c>
      <c r="AB417" s="7">
        <v>53905</v>
      </c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2">
        <f t="shared" si="30"/>
        <v>368407</v>
      </c>
      <c r="AP417" s="74">
        <f t="shared" si="27"/>
        <v>99174</v>
      </c>
      <c r="AQ417" s="75">
        <f t="shared" si="28"/>
        <v>269233</v>
      </c>
      <c r="AR417" s="102">
        <f t="shared" si="29"/>
        <v>0</v>
      </c>
    </row>
    <row r="418" spans="1:44" ht="14" x14ac:dyDescent="0.2">
      <c r="A418" s="101" t="s">
        <v>120</v>
      </c>
      <c r="B418" s="49">
        <v>1631</v>
      </c>
      <c r="C418" s="100" t="s">
        <v>36</v>
      </c>
      <c r="D418" s="101" t="s">
        <v>62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>
        <v>16721</v>
      </c>
      <c r="R418" s="7">
        <v>17951</v>
      </c>
      <c r="S418" s="7">
        <v>19901</v>
      </c>
      <c r="T418" s="7"/>
      <c r="U418" s="7">
        <v>65951</v>
      </c>
      <c r="V418" s="7">
        <v>79279</v>
      </c>
      <c r="W418" s="7">
        <v>82623</v>
      </c>
      <c r="X418" s="7">
        <v>5804</v>
      </c>
      <c r="Y418" s="7"/>
      <c r="Z418" s="7">
        <v>226228</v>
      </c>
      <c r="AA418" s="7">
        <v>241635</v>
      </c>
      <c r="AB418" s="7">
        <v>248432</v>
      </c>
      <c r="AC418" s="7">
        <v>533793</v>
      </c>
      <c r="AD418" s="7">
        <f>203698+21089+90756</f>
        <v>315543</v>
      </c>
      <c r="AE418" s="7">
        <f>120351+12476+53599</f>
        <v>186426</v>
      </c>
      <c r="AF418" s="7">
        <v>125000</v>
      </c>
      <c r="AG418" s="7">
        <v>108827</v>
      </c>
      <c r="AH418" s="7">
        <v>121942</v>
      </c>
      <c r="AI418" s="7">
        <v>110888</v>
      </c>
      <c r="AJ418" s="7">
        <f>122112+39500</f>
        <v>161612</v>
      </c>
      <c r="AK418" s="7"/>
      <c r="AL418" s="7"/>
      <c r="AM418" s="7"/>
      <c r="AN418" s="7"/>
      <c r="AO418" s="72">
        <f t="shared" si="30"/>
        <v>2668556</v>
      </c>
      <c r="AP418" s="37">
        <f t="shared" si="27"/>
        <v>0</v>
      </c>
      <c r="AQ418" s="38">
        <f t="shared" si="28"/>
        <v>1004525</v>
      </c>
      <c r="AR418" s="103">
        <f t="shared" si="29"/>
        <v>1664031</v>
      </c>
    </row>
    <row r="419" spans="1:44" ht="14" x14ac:dyDescent="0.2">
      <c r="A419" s="101" t="s">
        <v>345</v>
      </c>
      <c r="B419" s="47">
        <v>1667</v>
      </c>
      <c r="C419" s="100" t="s">
        <v>11</v>
      </c>
      <c r="D419" s="101" t="s">
        <v>463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>
        <v>7673</v>
      </c>
      <c r="Q419" s="7">
        <v>14251</v>
      </c>
      <c r="R419" s="7">
        <v>9228</v>
      </c>
      <c r="S419" s="7">
        <v>4995</v>
      </c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2">
        <f t="shared" si="30"/>
        <v>36147</v>
      </c>
      <c r="AP419" s="74">
        <f t="shared" si="27"/>
        <v>7673</v>
      </c>
      <c r="AQ419" s="75">
        <f t="shared" si="28"/>
        <v>28474</v>
      </c>
      <c r="AR419" s="102">
        <f t="shared" si="29"/>
        <v>0</v>
      </c>
    </row>
    <row r="420" spans="1:44" ht="14" x14ac:dyDescent="0.2">
      <c r="A420" s="101" t="s">
        <v>412</v>
      </c>
      <c r="B420" s="47">
        <v>1330</v>
      </c>
      <c r="C420" s="101" t="s">
        <v>28</v>
      </c>
      <c r="D420" s="101" t="s">
        <v>62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2">
        <f t="shared" si="30"/>
        <v>0</v>
      </c>
      <c r="AP420" s="37">
        <f t="shared" si="27"/>
        <v>0</v>
      </c>
      <c r="AQ420" s="38">
        <f t="shared" si="28"/>
        <v>0</v>
      </c>
      <c r="AR420" s="103">
        <f t="shared" si="29"/>
        <v>0</v>
      </c>
    </row>
    <row r="421" spans="1:44" ht="14" x14ac:dyDescent="0.2">
      <c r="A421" s="101" t="s">
        <v>200</v>
      </c>
      <c r="B421" s="47">
        <v>1312</v>
      </c>
      <c r="C421" s="101" t="s">
        <v>9</v>
      </c>
      <c r="D421" s="101" t="s">
        <v>22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2">
        <f t="shared" si="30"/>
        <v>0</v>
      </c>
      <c r="AP421" s="74">
        <f t="shared" si="27"/>
        <v>0</v>
      </c>
      <c r="AQ421" s="75">
        <f t="shared" si="28"/>
        <v>0</v>
      </c>
      <c r="AR421" s="102">
        <f t="shared" si="29"/>
        <v>0</v>
      </c>
    </row>
    <row r="422" spans="1:44" ht="14" x14ac:dyDescent="0.2">
      <c r="A422" s="101" t="s">
        <v>524</v>
      </c>
      <c r="B422" s="47">
        <v>2538</v>
      </c>
      <c r="C422" s="101" t="s">
        <v>497</v>
      </c>
      <c r="D422" s="101" t="s">
        <v>95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>
        <v>15273</v>
      </c>
      <c r="AB422" s="7">
        <v>24727</v>
      </c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2">
        <f t="shared" si="30"/>
        <v>40000</v>
      </c>
      <c r="AP422" s="37">
        <f t="shared" si="27"/>
        <v>0</v>
      </c>
      <c r="AQ422" s="38">
        <f t="shared" si="28"/>
        <v>40000</v>
      </c>
      <c r="AR422" s="103">
        <f t="shared" si="29"/>
        <v>0</v>
      </c>
    </row>
    <row r="423" spans="1:44" ht="14" x14ac:dyDescent="0.2">
      <c r="A423" s="101" t="s">
        <v>348</v>
      </c>
      <c r="B423" s="47">
        <v>1184</v>
      </c>
      <c r="C423" s="101" t="s">
        <v>28</v>
      </c>
      <c r="D423" s="101" t="s">
        <v>32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2">
        <f t="shared" si="30"/>
        <v>0</v>
      </c>
      <c r="AP423" s="74">
        <f t="shared" si="27"/>
        <v>0</v>
      </c>
      <c r="AQ423" s="75">
        <f t="shared" si="28"/>
        <v>0</v>
      </c>
      <c r="AR423" s="102">
        <f t="shared" si="29"/>
        <v>0</v>
      </c>
    </row>
    <row r="424" spans="1:44" ht="14" x14ac:dyDescent="0.2">
      <c r="A424" s="101" t="s">
        <v>546</v>
      </c>
      <c r="B424" s="47">
        <v>2541</v>
      </c>
      <c r="C424" s="101" t="s">
        <v>542</v>
      </c>
      <c r="D424" s="101" t="s">
        <v>95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>
        <v>23333</v>
      </c>
      <c r="AD424" s="7">
        <v>20000</v>
      </c>
      <c r="AE424" s="7">
        <v>8880</v>
      </c>
      <c r="AF424" s="7"/>
      <c r="AG424" s="7"/>
      <c r="AH424" s="7"/>
      <c r="AI424" s="7"/>
      <c r="AJ424" s="7"/>
      <c r="AK424" s="7"/>
      <c r="AL424" s="7"/>
      <c r="AM424" s="7"/>
      <c r="AN424" s="7"/>
      <c r="AO424" s="72">
        <f t="shared" si="30"/>
        <v>52213</v>
      </c>
      <c r="AP424" s="37">
        <f t="shared" si="27"/>
        <v>0</v>
      </c>
      <c r="AQ424" s="38">
        <f t="shared" si="28"/>
        <v>0</v>
      </c>
      <c r="AR424" s="103">
        <f t="shared" si="29"/>
        <v>52213</v>
      </c>
    </row>
    <row r="425" spans="1:44" ht="14" x14ac:dyDescent="0.2">
      <c r="A425" s="101" t="s">
        <v>369</v>
      </c>
      <c r="B425" s="47">
        <v>1395</v>
      </c>
      <c r="C425" s="101" t="s">
        <v>9</v>
      </c>
      <c r="D425" s="101" t="s">
        <v>62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>
        <v>14285</v>
      </c>
      <c r="S425" s="7">
        <v>20958</v>
      </c>
      <c r="T425" s="7">
        <v>1278</v>
      </c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2">
        <f t="shared" si="30"/>
        <v>36521</v>
      </c>
      <c r="AP425" s="74">
        <f t="shared" si="27"/>
        <v>0</v>
      </c>
      <c r="AQ425" s="75">
        <f t="shared" si="28"/>
        <v>36521</v>
      </c>
      <c r="AR425" s="102">
        <f t="shared" si="29"/>
        <v>0</v>
      </c>
    </row>
    <row r="426" spans="1:44" ht="14" x14ac:dyDescent="0.2">
      <c r="A426" s="101" t="s">
        <v>413</v>
      </c>
      <c r="B426" s="47">
        <v>1418</v>
      </c>
      <c r="C426" s="101" t="s">
        <v>9</v>
      </c>
      <c r="D426" s="101" t="s">
        <v>32</v>
      </c>
      <c r="E426" s="7">
        <v>12511</v>
      </c>
      <c r="F426" s="7">
        <v>688</v>
      </c>
      <c r="G426" s="7">
        <v>1364</v>
      </c>
      <c r="H426" s="7">
        <v>1943</v>
      </c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2">
        <f t="shared" si="30"/>
        <v>16506</v>
      </c>
      <c r="AP426" s="37">
        <f t="shared" si="27"/>
        <v>16506</v>
      </c>
      <c r="AQ426" s="38">
        <f t="shared" si="28"/>
        <v>0</v>
      </c>
      <c r="AR426" s="103">
        <f t="shared" si="29"/>
        <v>0</v>
      </c>
    </row>
    <row r="427" spans="1:44" ht="14" x14ac:dyDescent="0.2">
      <c r="A427" s="101" t="s">
        <v>486</v>
      </c>
      <c r="B427" s="47">
        <v>2503</v>
      </c>
      <c r="C427" s="101" t="s">
        <v>468</v>
      </c>
      <c r="D427" s="101" t="s">
        <v>462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>
        <v>11306</v>
      </c>
      <c r="Y427" s="7">
        <v>19994</v>
      </c>
      <c r="Z427" s="7">
        <v>8700</v>
      </c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2">
        <f t="shared" si="30"/>
        <v>40000</v>
      </c>
      <c r="AP427" s="74">
        <f t="shared" si="27"/>
        <v>0</v>
      </c>
      <c r="AQ427" s="75">
        <f t="shared" si="28"/>
        <v>40000</v>
      </c>
      <c r="AR427" s="102">
        <f t="shared" si="29"/>
        <v>0</v>
      </c>
    </row>
    <row r="428" spans="1:44" ht="14" x14ac:dyDescent="0.2">
      <c r="A428" s="101" t="s">
        <v>437</v>
      </c>
      <c r="B428" s="47">
        <v>1470</v>
      </c>
      <c r="C428" s="101" t="s">
        <v>9</v>
      </c>
      <c r="D428" s="101" t="s">
        <v>22</v>
      </c>
      <c r="E428" s="10">
        <v>2433</v>
      </c>
      <c r="F428" s="7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7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72">
        <f t="shared" si="30"/>
        <v>2433</v>
      </c>
      <c r="AP428" s="37">
        <f t="shared" si="27"/>
        <v>2433</v>
      </c>
      <c r="AQ428" s="38">
        <f t="shared" si="28"/>
        <v>0</v>
      </c>
      <c r="AR428" s="103">
        <f t="shared" si="29"/>
        <v>0</v>
      </c>
    </row>
    <row r="429" spans="1:44" ht="14" x14ac:dyDescent="0.2">
      <c r="A429" s="101" t="s">
        <v>414</v>
      </c>
      <c r="B429" s="47">
        <v>1094</v>
      </c>
      <c r="C429" s="101" t="s">
        <v>28</v>
      </c>
      <c r="D429" s="101" t="s">
        <v>24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2">
        <f t="shared" si="30"/>
        <v>0</v>
      </c>
      <c r="AP429" s="74">
        <f t="shared" si="27"/>
        <v>0</v>
      </c>
      <c r="AQ429" s="75">
        <f t="shared" si="28"/>
        <v>0</v>
      </c>
      <c r="AR429" s="102">
        <f t="shared" si="29"/>
        <v>0</v>
      </c>
    </row>
    <row r="430" spans="1:44" ht="14" x14ac:dyDescent="0.2">
      <c r="A430" s="101" t="s">
        <v>7</v>
      </c>
      <c r="B430" s="47">
        <v>1380</v>
      </c>
      <c r="C430" s="101" t="s">
        <v>28</v>
      </c>
      <c r="D430" s="101" t="s">
        <v>12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2">
        <f t="shared" si="30"/>
        <v>0</v>
      </c>
      <c r="AP430" s="37">
        <f t="shared" si="27"/>
        <v>0</v>
      </c>
      <c r="AQ430" s="38">
        <f t="shared" si="28"/>
        <v>0</v>
      </c>
      <c r="AR430" s="103">
        <f t="shared" si="29"/>
        <v>0</v>
      </c>
    </row>
    <row r="431" spans="1:44" ht="14" x14ac:dyDescent="0.2">
      <c r="A431" s="101" t="s">
        <v>439</v>
      </c>
      <c r="B431" s="47">
        <v>1450</v>
      </c>
      <c r="C431" s="101" t="s">
        <v>9</v>
      </c>
      <c r="D431" s="101" t="s">
        <v>15</v>
      </c>
      <c r="E431" s="7"/>
      <c r="F431" s="7"/>
      <c r="G431" s="7"/>
      <c r="H431" s="10"/>
      <c r="I431" s="10"/>
      <c r="J431" s="10"/>
      <c r="K431" s="10"/>
      <c r="L431" s="10"/>
      <c r="M431" s="10"/>
      <c r="N431" s="10"/>
      <c r="O431" s="10"/>
      <c r="P431" s="10"/>
      <c r="Q431" s="7"/>
      <c r="R431" s="7"/>
      <c r="S431" s="7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72">
        <f t="shared" si="30"/>
        <v>0</v>
      </c>
      <c r="AP431" s="74">
        <f t="shared" si="27"/>
        <v>0</v>
      </c>
      <c r="AQ431" s="75">
        <f t="shared" si="28"/>
        <v>0</v>
      </c>
      <c r="AR431" s="102">
        <f t="shared" si="29"/>
        <v>0</v>
      </c>
    </row>
    <row r="432" spans="1:44" ht="14" x14ac:dyDescent="0.2">
      <c r="A432" s="101" t="s">
        <v>415</v>
      </c>
      <c r="B432" s="47">
        <v>1233</v>
      </c>
      <c r="C432" s="101" t="s">
        <v>28</v>
      </c>
      <c r="D432" s="101" t="s">
        <v>22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2">
        <f t="shared" si="30"/>
        <v>0</v>
      </c>
      <c r="AP432" s="37">
        <f t="shared" si="27"/>
        <v>0</v>
      </c>
      <c r="AQ432" s="38">
        <f t="shared" si="28"/>
        <v>0</v>
      </c>
      <c r="AR432" s="103">
        <f t="shared" si="29"/>
        <v>0</v>
      </c>
    </row>
    <row r="433" spans="1:44" ht="14" x14ac:dyDescent="0.2">
      <c r="A433" s="101" t="s">
        <v>202</v>
      </c>
      <c r="B433" s="47">
        <v>1576</v>
      </c>
      <c r="C433" s="101" t="s">
        <v>30</v>
      </c>
      <c r="D433" s="101" t="s">
        <v>15</v>
      </c>
      <c r="E433" s="7"/>
      <c r="F433" s="7"/>
      <c r="G433" s="7"/>
      <c r="H433" s="7"/>
      <c r="I433" s="7"/>
      <c r="J433" s="7">
        <v>3536</v>
      </c>
      <c r="K433" s="7">
        <v>10321</v>
      </c>
      <c r="L433" s="7">
        <v>9531</v>
      </c>
      <c r="M433" s="7">
        <v>9263</v>
      </c>
      <c r="N433" s="7"/>
      <c r="O433" s="7">
        <v>13271</v>
      </c>
      <c r="P433" s="7">
        <v>7016</v>
      </c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2">
        <f t="shared" si="30"/>
        <v>52938</v>
      </c>
      <c r="AP433" s="74">
        <f t="shared" si="27"/>
        <v>52938</v>
      </c>
      <c r="AQ433" s="75">
        <f t="shared" si="28"/>
        <v>0</v>
      </c>
      <c r="AR433" s="102">
        <f t="shared" si="29"/>
        <v>0</v>
      </c>
    </row>
    <row r="434" spans="1:44" ht="14" x14ac:dyDescent="0.2">
      <c r="A434" s="101" t="s">
        <v>99</v>
      </c>
      <c r="B434" s="47">
        <v>1359</v>
      </c>
      <c r="C434" s="101" t="s">
        <v>28</v>
      </c>
      <c r="D434" s="101" t="s">
        <v>20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2">
        <f t="shared" si="30"/>
        <v>0</v>
      </c>
      <c r="AP434" s="37">
        <f t="shared" si="27"/>
        <v>0</v>
      </c>
      <c r="AQ434" s="38">
        <f t="shared" si="28"/>
        <v>0</v>
      </c>
      <c r="AR434" s="103">
        <f t="shared" si="29"/>
        <v>0</v>
      </c>
    </row>
    <row r="435" spans="1:44" ht="14" x14ac:dyDescent="0.2">
      <c r="A435" s="101" t="s">
        <v>458</v>
      </c>
      <c r="B435" s="47">
        <v>2006</v>
      </c>
      <c r="C435" s="101" t="s">
        <v>454</v>
      </c>
      <c r="D435" s="101" t="s">
        <v>62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>
        <v>7116</v>
      </c>
      <c r="U435" s="7">
        <v>8847</v>
      </c>
      <c r="V435" s="7">
        <v>24613</v>
      </c>
      <c r="W435" s="7">
        <v>9424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2">
        <f t="shared" si="30"/>
        <v>50000</v>
      </c>
      <c r="AP435" s="74">
        <f t="shared" si="27"/>
        <v>0</v>
      </c>
      <c r="AQ435" s="75">
        <f t="shared" si="28"/>
        <v>50000</v>
      </c>
      <c r="AR435" s="102">
        <f t="shared" si="29"/>
        <v>0</v>
      </c>
    </row>
    <row r="436" spans="1:44" ht="14" x14ac:dyDescent="0.2">
      <c r="A436" s="101" t="s">
        <v>459</v>
      </c>
      <c r="B436" s="47">
        <v>2023</v>
      </c>
      <c r="C436" s="101" t="s">
        <v>454</v>
      </c>
      <c r="D436" s="101" t="s">
        <v>62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>
        <v>15063</v>
      </c>
      <c r="U436" s="7">
        <v>22485</v>
      </c>
      <c r="V436" s="7">
        <v>22452</v>
      </c>
      <c r="W436" s="7"/>
      <c r="X436" s="7"/>
      <c r="Y436" s="7"/>
      <c r="Z436" s="7"/>
      <c r="AA436" s="7">
        <v>20000</v>
      </c>
      <c r="AB436" s="7">
        <v>20000</v>
      </c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2">
        <f t="shared" si="30"/>
        <v>100000</v>
      </c>
      <c r="AP436" s="37">
        <f t="shared" si="27"/>
        <v>0</v>
      </c>
      <c r="AQ436" s="38">
        <f t="shared" si="28"/>
        <v>100000</v>
      </c>
      <c r="AR436" s="103">
        <f t="shared" si="29"/>
        <v>0</v>
      </c>
    </row>
    <row r="437" spans="1:44" ht="14" x14ac:dyDescent="0.2">
      <c r="A437" s="101" t="s">
        <v>203</v>
      </c>
      <c r="B437" s="47">
        <v>1561</v>
      </c>
      <c r="C437" s="101" t="s">
        <v>30</v>
      </c>
      <c r="D437" s="101" t="s">
        <v>480</v>
      </c>
      <c r="E437" s="7"/>
      <c r="F437" s="7"/>
      <c r="G437" s="7"/>
      <c r="H437" s="7"/>
      <c r="I437" s="7">
        <v>16500</v>
      </c>
      <c r="J437" s="7">
        <v>2250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2">
        <f t="shared" si="30"/>
        <v>18750</v>
      </c>
      <c r="AP437" s="74">
        <f t="shared" si="27"/>
        <v>18750</v>
      </c>
      <c r="AQ437" s="75">
        <f t="shared" si="28"/>
        <v>0</v>
      </c>
      <c r="AR437" s="102">
        <f t="shared" si="29"/>
        <v>0</v>
      </c>
    </row>
    <row r="438" spans="1:44" ht="14" x14ac:dyDescent="0.2">
      <c r="A438" s="101" t="s">
        <v>442</v>
      </c>
      <c r="B438" s="47">
        <v>1188</v>
      </c>
      <c r="C438" s="101" t="s">
        <v>28</v>
      </c>
      <c r="D438" s="101" t="s">
        <v>22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2">
        <f t="shared" si="30"/>
        <v>0</v>
      </c>
      <c r="AP438" s="37">
        <f t="shared" si="27"/>
        <v>0</v>
      </c>
      <c r="AQ438" s="38">
        <f t="shared" si="28"/>
        <v>0</v>
      </c>
      <c r="AR438" s="103">
        <f t="shared" si="29"/>
        <v>0</v>
      </c>
    </row>
    <row r="439" spans="1:44" ht="14" x14ac:dyDescent="0.2">
      <c r="A439" s="101" t="s">
        <v>417</v>
      </c>
      <c r="B439" s="47">
        <v>1391</v>
      </c>
      <c r="C439" s="101" t="s">
        <v>28</v>
      </c>
      <c r="D439" s="101" t="s">
        <v>22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2">
        <f t="shared" si="30"/>
        <v>0</v>
      </c>
      <c r="AP439" s="74">
        <f t="shared" si="27"/>
        <v>0</v>
      </c>
      <c r="AQ439" s="75">
        <f t="shared" si="28"/>
        <v>0</v>
      </c>
      <c r="AR439" s="102">
        <f t="shared" si="29"/>
        <v>0</v>
      </c>
    </row>
    <row r="440" spans="1:44" ht="14" x14ac:dyDescent="0.2">
      <c r="A440" s="101" t="s">
        <v>418</v>
      </c>
      <c r="B440" s="47">
        <v>1391</v>
      </c>
      <c r="C440" s="101" t="s">
        <v>28</v>
      </c>
      <c r="D440" s="101" t="s">
        <v>22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2">
        <f t="shared" si="30"/>
        <v>0</v>
      </c>
      <c r="AP440" s="37">
        <f t="shared" si="27"/>
        <v>0</v>
      </c>
      <c r="AQ440" s="38">
        <f t="shared" si="28"/>
        <v>0</v>
      </c>
      <c r="AR440" s="103">
        <f t="shared" si="29"/>
        <v>0</v>
      </c>
    </row>
    <row r="441" spans="1:44" ht="14" x14ac:dyDescent="0.2">
      <c r="A441" s="101" t="s">
        <v>316</v>
      </c>
      <c r="B441" s="47">
        <v>1435</v>
      </c>
      <c r="C441" s="101" t="s">
        <v>9</v>
      </c>
      <c r="D441" s="101" t="s">
        <v>62</v>
      </c>
      <c r="E441" s="7">
        <v>12511</v>
      </c>
      <c r="F441" s="7">
        <v>6250</v>
      </c>
      <c r="G441" s="7"/>
      <c r="H441" s="10"/>
      <c r="I441" s="10"/>
      <c r="J441" s="10"/>
      <c r="K441" s="7"/>
      <c r="L441" s="7"/>
      <c r="M441" s="7">
        <v>25000</v>
      </c>
      <c r="N441" s="7">
        <v>12500</v>
      </c>
      <c r="O441" s="7">
        <v>12500</v>
      </c>
      <c r="P441" s="7"/>
      <c r="Q441" s="7"/>
      <c r="R441" s="7"/>
      <c r="S441" s="7"/>
      <c r="T441" s="10"/>
      <c r="U441" s="10"/>
      <c r="V441" s="10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2">
        <f t="shared" si="30"/>
        <v>68761</v>
      </c>
      <c r="AP441" s="74">
        <f t="shared" si="27"/>
        <v>68761</v>
      </c>
      <c r="AQ441" s="75">
        <f t="shared" si="28"/>
        <v>0</v>
      </c>
      <c r="AR441" s="102">
        <f t="shared" si="29"/>
        <v>0</v>
      </c>
    </row>
    <row r="442" spans="1:44" ht="14" x14ac:dyDescent="0.2">
      <c r="A442" s="104" t="s">
        <v>319</v>
      </c>
      <c r="B442" s="47">
        <v>1342</v>
      </c>
      <c r="C442" s="101" t="s">
        <v>9</v>
      </c>
      <c r="D442" s="101" t="s">
        <v>62</v>
      </c>
      <c r="E442" s="7">
        <v>13334</v>
      </c>
      <c r="F442" s="7"/>
      <c r="G442" s="7"/>
      <c r="H442" s="7"/>
      <c r="I442" s="7"/>
      <c r="J442" s="7">
        <v>12440</v>
      </c>
      <c r="K442" s="7">
        <v>7149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2">
        <f t="shared" si="30"/>
        <v>32923</v>
      </c>
      <c r="AP442" s="37">
        <f t="shared" si="27"/>
        <v>32923</v>
      </c>
      <c r="AQ442" s="38">
        <f t="shared" si="28"/>
        <v>0</v>
      </c>
      <c r="AR442" s="103">
        <f t="shared" si="29"/>
        <v>0</v>
      </c>
    </row>
    <row r="443" spans="1:44" ht="14" x14ac:dyDescent="0.2">
      <c r="A443" s="104" t="s">
        <v>510</v>
      </c>
      <c r="B443" s="47">
        <v>2519</v>
      </c>
      <c r="C443" s="101" t="s">
        <v>497</v>
      </c>
      <c r="D443" s="101" t="s">
        <v>32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>
        <v>20626</v>
      </c>
      <c r="AA443" s="7">
        <v>19374</v>
      </c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2">
        <f t="shared" si="30"/>
        <v>40000</v>
      </c>
      <c r="AP443" s="74">
        <f t="shared" si="27"/>
        <v>0</v>
      </c>
      <c r="AQ443" s="75">
        <f t="shared" si="28"/>
        <v>40000</v>
      </c>
      <c r="AR443" s="102">
        <f t="shared" si="29"/>
        <v>0</v>
      </c>
    </row>
    <row r="444" spans="1:44" ht="14" x14ac:dyDescent="0.2">
      <c r="A444" s="101" t="s">
        <v>237</v>
      </c>
      <c r="B444" s="47">
        <v>1283</v>
      </c>
      <c r="C444" s="101" t="s">
        <v>28</v>
      </c>
      <c r="D444" s="101" t="s">
        <v>72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2">
        <f t="shared" si="30"/>
        <v>0</v>
      </c>
      <c r="AP444" s="37">
        <f t="shared" si="27"/>
        <v>0</v>
      </c>
      <c r="AQ444" s="38">
        <f t="shared" si="28"/>
        <v>0</v>
      </c>
      <c r="AR444" s="103">
        <f t="shared" si="29"/>
        <v>0</v>
      </c>
    </row>
    <row r="445" spans="1:44" ht="14" x14ac:dyDescent="0.2">
      <c r="A445" s="101" t="s">
        <v>349</v>
      </c>
      <c r="B445" s="47">
        <v>1548</v>
      </c>
      <c r="C445" s="101" t="s">
        <v>30</v>
      </c>
      <c r="D445" s="101" t="s">
        <v>32</v>
      </c>
      <c r="E445" s="7"/>
      <c r="F445" s="7"/>
      <c r="G445" s="7"/>
      <c r="H445" s="7">
        <v>7019</v>
      </c>
      <c r="I445" s="7">
        <v>15255</v>
      </c>
      <c r="J445" s="7">
        <v>2726</v>
      </c>
      <c r="K445" s="7"/>
      <c r="L445" s="7"/>
      <c r="M445" s="7">
        <v>4282</v>
      </c>
      <c r="N445" s="7">
        <v>22885</v>
      </c>
      <c r="O445" s="7">
        <v>44805</v>
      </c>
      <c r="P445" s="7">
        <v>19703</v>
      </c>
      <c r="Q445" s="7">
        <v>21034</v>
      </c>
      <c r="R445" s="7"/>
      <c r="S445" s="7"/>
      <c r="T445" s="7"/>
      <c r="U445" s="7"/>
      <c r="V445" s="7">
        <v>26667</v>
      </c>
      <c r="W445" s="7">
        <f>10572+8690</f>
        <v>19262</v>
      </c>
      <c r="X445" s="7">
        <v>20758</v>
      </c>
      <c r="Y445" s="7"/>
      <c r="Z445" s="7">
        <v>16000</v>
      </c>
      <c r="AA445" s="7">
        <f>13025</f>
        <v>13025</v>
      </c>
      <c r="AB445" s="7">
        <v>10975</v>
      </c>
      <c r="AC445" s="7"/>
      <c r="AD445" s="7"/>
      <c r="AE445" s="7"/>
      <c r="AF445" s="7">
        <v>15774</v>
      </c>
      <c r="AG445" s="7">
        <f>1561+12312</f>
        <v>13873</v>
      </c>
      <c r="AH445" s="7">
        <v>1324</v>
      </c>
      <c r="AI445" s="7"/>
      <c r="AJ445" s="7"/>
      <c r="AK445" s="7"/>
      <c r="AL445" s="7"/>
      <c r="AM445" s="7"/>
      <c r="AN445" s="7"/>
      <c r="AO445" s="72">
        <f t="shared" si="30"/>
        <v>275367</v>
      </c>
      <c r="AP445" s="74">
        <f t="shared" si="27"/>
        <v>116675</v>
      </c>
      <c r="AQ445" s="75">
        <f t="shared" si="28"/>
        <v>127721</v>
      </c>
      <c r="AR445" s="102">
        <f t="shared" si="29"/>
        <v>30971</v>
      </c>
    </row>
    <row r="446" spans="1:44" ht="14" x14ac:dyDescent="0.2">
      <c r="A446" s="101" t="s">
        <v>101</v>
      </c>
      <c r="B446" s="47">
        <v>1280</v>
      </c>
      <c r="C446" s="101" t="s">
        <v>28</v>
      </c>
      <c r="D446" s="101" t="s">
        <v>20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2">
        <f t="shared" si="30"/>
        <v>0</v>
      </c>
      <c r="AP446" s="37">
        <f t="shared" si="27"/>
        <v>0</v>
      </c>
      <c r="AQ446" s="38">
        <f t="shared" si="28"/>
        <v>0</v>
      </c>
      <c r="AR446" s="103">
        <f t="shared" si="29"/>
        <v>0</v>
      </c>
    </row>
    <row r="447" spans="1:44" ht="14" x14ac:dyDescent="0.2">
      <c r="A447" s="101" t="s">
        <v>420</v>
      </c>
      <c r="B447" s="47">
        <v>1001</v>
      </c>
      <c r="C447" s="101" t="s">
        <v>28</v>
      </c>
      <c r="D447" s="101" t="s">
        <v>479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2">
        <f t="shared" si="30"/>
        <v>0</v>
      </c>
      <c r="AP447" s="74">
        <f t="shared" si="27"/>
        <v>0</v>
      </c>
      <c r="AQ447" s="75">
        <f t="shared" si="28"/>
        <v>0</v>
      </c>
      <c r="AR447" s="102">
        <f t="shared" si="29"/>
        <v>0</v>
      </c>
    </row>
    <row r="448" spans="1:44" ht="14" x14ac:dyDescent="0.2">
      <c r="A448" s="101" t="s">
        <v>444</v>
      </c>
      <c r="B448" s="47">
        <v>1429</v>
      </c>
      <c r="C448" s="101" t="s">
        <v>28</v>
      </c>
      <c r="D448" s="101" t="s">
        <v>95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2">
        <f t="shared" si="30"/>
        <v>0</v>
      </c>
      <c r="AP448" s="37">
        <f t="shared" si="27"/>
        <v>0</v>
      </c>
      <c r="AQ448" s="38">
        <f t="shared" si="28"/>
        <v>0</v>
      </c>
      <c r="AR448" s="103">
        <f t="shared" si="29"/>
        <v>0</v>
      </c>
    </row>
    <row r="449" spans="1:44" ht="14" x14ac:dyDescent="0.2">
      <c r="A449" s="101" t="s">
        <v>610</v>
      </c>
      <c r="B449" s="47">
        <v>2583</v>
      </c>
      <c r="C449" s="101" t="s">
        <v>561</v>
      </c>
      <c r="D449" s="101" t="s">
        <v>527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>
        <v>2597</v>
      </c>
      <c r="AH449" s="7">
        <f>14398+2593</f>
        <v>16991</v>
      </c>
      <c r="AI449" s="7">
        <v>20634</v>
      </c>
      <c r="AJ449" s="7">
        <v>19778</v>
      </c>
      <c r="AK449" s="7"/>
      <c r="AL449" s="7"/>
      <c r="AM449" s="7"/>
      <c r="AN449" s="7"/>
      <c r="AO449" s="72">
        <f t="shared" si="30"/>
        <v>60000</v>
      </c>
      <c r="AP449" s="74">
        <f t="shared" si="27"/>
        <v>0</v>
      </c>
      <c r="AQ449" s="75">
        <f t="shared" si="28"/>
        <v>0</v>
      </c>
      <c r="AR449" s="102">
        <f t="shared" si="29"/>
        <v>60000</v>
      </c>
    </row>
    <row r="450" spans="1:44" ht="14" x14ac:dyDescent="0.2">
      <c r="A450" s="101" t="s">
        <v>104</v>
      </c>
      <c r="B450" s="47">
        <v>1256</v>
      </c>
      <c r="C450" s="101" t="s">
        <v>28</v>
      </c>
      <c r="D450" s="101" t="s">
        <v>20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>
        <v>18139</v>
      </c>
      <c r="Y450" s="7">
        <v>89554</v>
      </c>
      <c r="Z450" s="7"/>
      <c r="AA450" s="7"/>
      <c r="AB450" s="7"/>
      <c r="AC450" s="7">
        <v>6388</v>
      </c>
      <c r="AD450" s="7">
        <v>13612</v>
      </c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2">
        <f t="shared" si="30"/>
        <v>127693</v>
      </c>
      <c r="AP450" s="37">
        <f t="shared" si="27"/>
        <v>0</v>
      </c>
      <c r="AQ450" s="38">
        <f t="shared" si="28"/>
        <v>107693</v>
      </c>
      <c r="AR450" s="103">
        <f t="shared" si="29"/>
        <v>20000</v>
      </c>
    </row>
    <row r="451" spans="1:44" ht="14" x14ac:dyDescent="0.2">
      <c r="A451" s="101" t="s">
        <v>421</v>
      </c>
      <c r="B451" s="47">
        <v>1251</v>
      </c>
      <c r="C451" s="101" t="s">
        <v>28</v>
      </c>
      <c r="D451" s="101" t="s">
        <v>72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2">
        <f t="shared" si="30"/>
        <v>0</v>
      </c>
      <c r="AP451" s="74">
        <f t="shared" si="27"/>
        <v>0</v>
      </c>
      <c r="AQ451" s="75">
        <f t="shared" si="28"/>
        <v>0</v>
      </c>
      <c r="AR451" s="102">
        <f t="shared" si="29"/>
        <v>0</v>
      </c>
    </row>
    <row r="452" spans="1:44" ht="14" x14ac:dyDescent="0.2">
      <c r="A452" s="101" t="s">
        <v>239</v>
      </c>
      <c r="B452" s="47">
        <v>1461</v>
      </c>
      <c r="C452" s="101" t="s">
        <v>28</v>
      </c>
      <c r="D452" s="101" t="s">
        <v>22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2">
        <f t="shared" si="30"/>
        <v>0</v>
      </c>
      <c r="AP452" s="37">
        <f t="shared" si="27"/>
        <v>0</v>
      </c>
      <c r="AQ452" s="38">
        <f t="shared" si="28"/>
        <v>0</v>
      </c>
      <c r="AR452" s="103">
        <f t="shared" si="29"/>
        <v>0</v>
      </c>
    </row>
    <row r="453" spans="1:44" ht="14" x14ac:dyDescent="0.2">
      <c r="A453" s="101" t="s">
        <v>205</v>
      </c>
      <c r="B453" s="47">
        <v>1651</v>
      </c>
      <c r="C453" s="101" t="s">
        <v>11</v>
      </c>
      <c r="D453" s="101" t="s">
        <v>22</v>
      </c>
      <c r="E453" s="7"/>
      <c r="F453" s="7"/>
      <c r="G453" s="7"/>
      <c r="H453" s="7"/>
      <c r="I453" s="7"/>
      <c r="J453" s="7"/>
      <c r="K453" s="7"/>
      <c r="L453" s="7"/>
      <c r="M453" s="7"/>
      <c r="N453" s="7">
        <v>14118</v>
      </c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2">
        <f t="shared" si="30"/>
        <v>14118</v>
      </c>
      <c r="AP453" s="74">
        <f t="shared" si="27"/>
        <v>14118</v>
      </c>
      <c r="AQ453" s="75">
        <f t="shared" si="28"/>
        <v>0</v>
      </c>
      <c r="AR453" s="102">
        <f t="shared" si="29"/>
        <v>0</v>
      </c>
    </row>
    <row r="454" spans="1:44" ht="14" x14ac:dyDescent="0.2">
      <c r="A454" s="101" t="s">
        <v>525</v>
      </c>
      <c r="B454" s="47">
        <v>2552</v>
      </c>
      <c r="C454" s="101" t="s">
        <v>497</v>
      </c>
      <c r="D454" s="101" t="s">
        <v>95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>
        <v>13131</v>
      </c>
      <c r="AB454" s="7">
        <v>13536</v>
      </c>
      <c r="AC454" s="7">
        <f>9410+3923</f>
        <v>13333</v>
      </c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2">
        <f t="shared" si="30"/>
        <v>40000</v>
      </c>
      <c r="AP454" s="37">
        <f t="shared" si="27"/>
        <v>0</v>
      </c>
      <c r="AQ454" s="38">
        <f t="shared" si="28"/>
        <v>26667</v>
      </c>
      <c r="AR454" s="103">
        <f t="shared" si="29"/>
        <v>13333</v>
      </c>
    </row>
    <row r="455" spans="1:44" ht="14" x14ac:dyDescent="0.2">
      <c r="A455" s="101" t="s">
        <v>180</v>
      </c>
      <c r="B455" s="47">
        <v>1516</v>
      </c>
      <c r="C455" s="101" t="s">
        <v>80</v>
      </c>
      <c r="D455" s="101" t="s">
        <v>13</v>
      </c>
      <c r="E455" s="7">
        <v>8433</v>
      </c>
      <c r="F455" s="7">
        <v>13755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2">
        <f t="shared" si="30"/>
        <v>22188</v>
      </c>
      <c r="AP455" s="74">
        <f t="shared" si="27"/>
        <v>22188</v>
      </c>
      <c r="AQ455" s="75">
        <f t="shared" si="28"/>
        <v>0</v>
      </c>
      <c r="AR455" s="102">
        <f t="shared" si="29"/>
        <v>0</v>
      </c>
    </row>
    <row r="456" spans="1:44" ht="14" x14ac:dyDescent="0.2">
      <c r="A456" s="101" t="s">
        <v>353</v>
      </c>
      <c r="B456" s="47">
        <v>1168</v>
      </c>
      <c r="C456" s="101" t="s">
        <v>28</v>
      </c>
      <c r="D456" s="101" t="s">
        <v>22</v>
      </c>
      <c r="E456" s="7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7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72">
        <f t="shared" si="30"/>
        <v>0</v>
      </c>
      <c r="AP456" s="37">
        <f t="shared" si="27"/>
        <v>0</v>
      </c>
      <c r="AQ456" s="38">
        <f t="shared" si="28"/>
        <v>0</v>
      </c>
      <c r="AR456" s="103">
        <f t="shared" si="29"/>
        <v>0</v>
      </c>
    </row>
    <row r="457" spans="1:44" ht="14" x14ac:dyDescent="0.2">
      <c r="A457" s="101" t="s">
        <v>183</v>
      </c>
      <c r="B457" s="47">
        <v>1208</v>
      </c>
      <c r="C457" s="101" t="s">
        <v>9</v>
      </c>
      <c r="D457" s="101" t="s">
        <v>13</v>
      </c>
      <c r="E457" s="7"/>
      <c r="F457" s="7"/>
      <c r="G457" s="7"/>
      <c r="H457" s="7"/>
      <c r="I457" s="7">
        <v>4141</v>
      </c>
      <c r="J457" s="7">
        <v>41277</v>
      </c>
      <c r="K457" s="7">
        <v>27322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2">
        <f t="shared" si="30"/>
        <v>72740</v>
      </c>
      <c r="AP457" s="74">
        <f t="shared" si="27"/>
        <v>72740</v>
      </c>
      <c r="AQ457" s="75">
        <f t="shared" si="28"/>
        <v>0</v>
      </c>
      <c r="AR457" s="102">
        <f t="shared" si="29"/>
        <v>0</v>
      </c>
    </row>
    <row r="458" spans="1:44" ht="14" x14ac:dyDescent="0.2">
      <c r="A458" s="101" t="s">
        <v>423</v>
      </c>
      <c r="B458" s="47">
        <v>1462</v>
      </c>
      <c r="C458" s="101" t="s">
        <v>80</v>
      </c>
      <c r="D458" s="101" t="s">
        <v>14</v>
      </c>
      <c r="E458" s="7"/>
      <c r="F458" s="7">
        <v>4762</v>
      </c>
      <c r="G458" s="7">
        <v>13988</v>
      </c>
      <c r="H458" s="7"/>
      <c r="I458" s="7"/>
      <c r="J458" s="7"/>
      <c r="K458" s="7"/>
      <c r="L458" s="7"/>
      <c r="M458" s="7">
        <v>8309</v>
      </c>
      <c r="N458" s="7">
        <v>11223</v>
      </c>
      <c r="O458" s="7">
        <v>26981</v>
      </c>
      <c r="P458" s="7">
        <v>16605</v>
      </c>
      <c r="Q458" s="7"/>
      <c r="R458" s="7"/>
      <c r="S458" s="7"/>
      <c r="T458" s="7">
        <v>12979</v>
      </c>
      <c r="U458" s="7">
        <v>12983</v>
      </c>
      <c r="V458" s="7">
        <v>6507</v>
      </c>
      <c r="W458" s="7">
        <v>18443</v>
      </c>
      <c r="X458" s="7">
        <v>1026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2">
        <f t="shared" si="30"/>
        <v>133806</v>
      </c>
      <c r="AP458" s="37">
        <f t="shared" si="27"/>
        <v>81868</v>
      </c>
      <c r="AQ458" s="38">
        <f t="shared" si="28"/>
        <v>51938</v>
      </c>
      <c r="AR458" s="103">
        <f t="shared" si="29"/>
        <v>0</v>
      </c>
    </row>
    <row r="459" spans="1:44" ht="14" x14ac:dyDescent="0.2">
      <c r="A459" s="101" t="s">
        <v>445</v>
      </c>
      <c r="B459" s="47">
        <v>1058</v>
      </c>
      <c r="C459" s="101" t="s">
        <v>9</v>
      </c>
      <c r="D459" s="101" t="s">
        <v>480</v>
      </c>
      <c r="E459" s="7">
        <v>68211</v>
      </c>
      <c r="F459" s="7">
        <v>106147</v>
      </c>
      <c r="G459" s="7">
        <v>64523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2">
        <f t="shared" si="30"/>
        <v>238881</v>
      </c>
      <c r="AP459" s="74">
        <f t="shared" si="27"/>
        <v>238881</v>
      </c>
      <c r="AQ459" s="75">
        <f t="shared" si="28"/>
        <v>0</v>
      </c>
      <c r="AR459" s="102">
        <f t="shared" si="29"/>
        <v>0</v>
      </c>
    </row>
    <row r="460" spans="1:44" ht="14" x14ac:dyDescent="0.2">
      <c r="A460" s="101" t="s">
        <v>207</v>
      </c>
      <c r="B460" s="47">
        <v>1037</v>
      </c>
      <c r="C460" s="101" t="s">
        <v>9</v>
      </c>
      <c r="D460" s="101" t="s">
        <v>37</v>
      </c>
      <c r="E460" s="7"/>
      <c r="F460" s="7">
        <v>11965</v>
      </c>
      <c r="G460" s="7">
        <v>6785</v>
      </c>
      <c r="H460" s="7">
        <v>17086</v>
      </c>
      <c r="I460" s="7">
        <v>1674</v>
      </c>
      <c r="J460" s="7">
        <v>1409</v>
      </c>
      <c r="K460" s="7">
        <v>17341</v>
      </c>
      <c r="L460" s="7"/>
      <c r="M460" s="7"/>
      <c r="N460" s="7">
        <v>7007</v>
      </c>
      <c r="O460" s="7">
        <v>14077</v>
      </c>
      <c r="P460" s="7">
        <v>22666</v>
      </c>
      <c r="Q460" s="7"/>
      <c r="R460" s="7"/>
      <c r="S460" s="7"/>
      <c r="T460" s="7"/>
      <c r="U460" s="7"/>
      <c r="V460" s="7"/>
      <c r="W460" s="7">
        <v>32837</v>
      </c>
      <c r="X460" s="7">
        <v>15974</v>
      </c>
      <c r="Y460" s="7">
        <v>4524</v>
      </c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2">
        <f t="shared" si="30"/>
        <v>153345</v>
      </c>
      <c r="AP460" s="37">
        <f t="shared" si="27"/>
        <v>100010</v>
      </c>
      <c r="AQ460" s="38">
        <f t="shared" si="28"/>
        <v>53335</v>
      </c>
      <c r="AR460" s="103">
        <f t="shared" si="29"/>
        <v>0</v>
      </c>
    </row>
    <row r="461" spans="1:44" ht="14" x14ac:dyDescent="0.2">
      <c r="A461" s="101" t="s">
        <v>443</v>
      </c>
      <c r="B461" s="47">
        <v>1075</v>
      </c>
      <c r="C461" s="101" t="s">
        <v>28</v>
      </c>
      <c r="D461" s="101" t="s">
        <v>22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2">
        <f t="shared" si="30"/>
        <v>0</v>
      </c>
      <c r="AP461" s="74">
        <f t="shared" si="27"/>
        <v>0</v>
      </c>
      <c r="AQ461" s="75">
        <f t="shared" si="28"/>
        <v>0</v>
      </c>
      <c r="AR461" s="102">
        <f t="shared" si="29"/>
        <v>0</v>
      </c>
    </row>
    <row r="462" spans="1:44" ht="14" x14ac:dyDescent="0.2">
      <c r="A462" s="101" t="s">
        <v>354</v>
      </c>
      <c r="B462" s="47">
        <v>1628</v>
      </c>
      <c r="C462" s="101" t="s">
        <v>36</v>
      </c>
      <c r="D462" s="101" t="s">
        <v>32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>
        <v>9760</v>
      </c>
      <c r="S462" s="7">
        <v>13317</v>
      </c>
      <c r="T462" s="7">
        <v>10993</v>
      </c>
      <c r="U462" s="7">
        <v>3466</v>
      </c>
      <c r="V462" s="7">
        <v>10920</v>
      </c>
      <c r="W462" s="7">
        <v>13658</v>
      </c>
      <c r="X462" s="7">
        <v>21759</v>
      </c>
      <c r="Y462" s="7">
        <v>13663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2">
        <f t="shared" si="30"/>
        <v>97536</v>
      </c>
      <c r="AP462" s="37">
        <f t="shared" si="27"/>
        <v>0</v>
      </c>
      <c r="AQ462" s="38">
        <f t="shared" si="28"/>
        <v>97536</v>
      </c>
      <c r="AR462" s="103">
        <f t="shared" si="29"/>
        <v>0</v>
      </c>
    </row>
    <row r="463" spans="1:44" ht="14" x14ac:dyDescent="0.2">
      <c r="A463" s="101" t="s">
        <v>210</v>
      </c>
      <c r="B463" s="47">
        <v>1302</v>
      </c>
      <c r="C463" s="101" t="s">
        <v>9</v>
      </c>
      <c r="D463" s="101" t="s">
        <v>479</v>
      </c>
      <c r="E463" s="7"/>
      <c r="F463" s="7"/>
      <c r="G463" s="7"/>
      <c r="H463" s="7"/>
      <c r="I463" s="7">
        <v>3712</v>
      </c>
      <c r="J463" s="7">
        <v>15038</v>
      </c>
      <c r="K463" s="7"/>
      <c r="L463" s="7"/>
      <c r="M463" s="7"/>
      <c r="N463" s="7"/>
      <c r="O463" s="7"/>
      <c r="P463" s="7">
        <v>1478</v>
      </c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2">
        <f t="shared" si="30"/>
        <v>20228</v>
      </c>
      <c r="AP463" s="74">
        <f t="shared" ref="AP463:AP524" si="31">SUM(E463:P463)</f>
        <v>20228</v>
      </c>
      <c r="AQ463" s="75">
        <f t="shared" ref="AQ463:AQ524" si="32">SUM(Q463:AB463)</f>
        <v>0</v>
      </c>
      <c r="AR463" s="102">
        <f t="shared" ref="AR463:AR524" si="33">SUM(AC463:AN463)</f>
        <v>0</v>
      </c>
    </row>
    <row r="464" spans="1:44" ht="14" x14ac:dyDescent="0.2">
      <c r="A464" s="101" t="s">
        <v>321</v>
      </c>
      <c r="B464" s="47">
        <v>1471</v>
      </c>
      <c r="C464" s="101" t="s">
        <v>28</v>
      </c>
      <c r="D464" s="101" t="s">
        <v>62</v>
      </c>
      <c r="E464" s="7"/>
      <c r="F464" s="10"/>
      <c r="G464" s="10"/>
      <c r="H464" s="10"/>
      <c r="I464" s="10"/>
      <c r="J464" s="7"/>
      <c r="K464" s="7"/>
      <c r="L464" s="7"/>
      <c r="M464" s="7"/>
      <c r="N464" s="7"/>
      <c r="O464" s="7"/>
      <c r="P464" s="7"/>
      <c r="Q464" s="7"/>
      <c r="R464" s="10"/>
      <c r="S464" s="10"/>
      <c r="T464" s="10"/>
      <c r="U464" s="10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2">
        <f t="shared" ref="AO464:AO524" si="34">SUM(AP464:AR464)</f>
        <v>0</v>
      </c>
      <c r="AP464" s="37">
        <f t="shared" si="31"/>
        <v>0</v>
      </c>
      <c r="AQ464" s="38">
        <f t="shared" si="32"/>
        <v>0</v>
      </c>
      <c r="AR464" s="103">
        <f t="shared" si="33"/>
        <v>0</v>
      </c>
    </row>
    <row r="465" spans="1:44" ht="14" x14ac:dyDescent="0.2">
      <c r="A465" s="101" t="s">
        <v>425</v>
      </c>
      <c r="B465" s="47">
        <v>1626</v>
      </c>
      <c r="C465" s="101" t="s">
        <v>9</v>
      </c>
      <c r="D465" s="101" t="s">
        <v>22</v>
      </c>
      <c r="E465" s="7"/>
      <c r="F465" s="7"/>
      <c r="G465" s="7"/>
      <c r="H465" s="7"/>
      <c r="I465" s="7"/>
      <c r="J465" s="7"/>
      <c r="K465" s="7"/>
      <c r="L465" s="7"/>
      <c r="M465" s="7">
        <v>5051</v>
      </c>
      <c r="N465" s="7">
        <v>7722</v>
      </c>
      <c r="O465" s="7">
        <v>5300</v>
      </c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2">
        <f t="shared" si="34"/>
        <v>18073</v>
      </c>
      <c r="AP465" s="74">
        <f t="shared" si="31"/>
        <v>18073</v>
      </c>
      <c r="AQ465" s="75">
        <f t="shared" si="32"/>
        <v>0</v>
      </c>
      <c r="AR465" s="102">
        <f t="shared" si="33"/>
        <v>0</v>
      </c>
    </row>
    <row r="466" spans="1:44" ht="14" x14ac:dyDescent="0.2">
      <c r="A466" s="101" t="s">
        <v>323</v>
      </c>
      <c r="B466" s="47">
        <v>1115</v>
      </c>
      <c r="C466" s="101" t="s">
        <v>28</v>
      </c>
      <c r="D466" s="101" t="s">
        <v>62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2">
        <f t="shared" si="34"/>
        <v>0</v>
      </c>
      <c r="AP466" s="37">
        <f t="shared" si="31"/>
        <v>0</v>
      </c>
      <c r="AQ466" s="38">
        <f t="shared" si="32"/>
        <v>0</v>
      </c>
      <c r="AR466" s="103">
        <f t="shared" si="33"/>
        <v>0</v>
      </c>
    </row>
    <row r="467" spans="1:44" ht="14" x14ac:dyDescent="0.2">
      <c r="A467" s="101" t="s">
        <v>346</v>
      </c>
      <c r="B467" s="47">
        <v>1029</v>
      </c>
      <c r="C467" s="101" t="s">
        <v>9</v>
      </c>
      <c r="D467" s="101" t="s">
        <v>37</v>
      </c>
      <c r="E467" s="7"/>
      <c r="F467" s="7"/>
      <c r="G467" s="7"/>
      <c r="H467" s="7"/>
      <c r="I467" s="7"/>
      <c r="J467" s="7">
        <v>27971</v>
      </c>
      <c r="K467" s="7">
        <v>30654</v>
      </c>
      <c r="L467" s="7">
        <v>8041</v>
      </c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2">
        <f t="shared" si="34"/>
        <v>66666</v>
      </c>
      <c r="AP467" s="74">
        <f t="shared" si="31"/>
        <v>66666</v>
      </c>
      <c r="AQ467" s="75">
        <f t="shared" si="32"/>
        <v>0</v>
      </c>
      <c r="AR467" s="102">
        <f t="shared" si="33"/>
        <v>0</v>
      </c>
    </row>
    <row r="468" spans="1:44" ht="14" x14ac:dyDescent="0.2">
      <c r="A468" s="101" t="s">
        <v>436</v>
      </c>
      <c r="B468" s="47">
        <v>1288</v>
      </c>
      <c r="C468" s="101" t="s">
        <v>28</v>
      </c>
      <c r="D468" s="101" t="s">
        <v>20</v>
      </c>
      <c r="E468" s="7"/>
      <c r="F468" s="10"/>
      <c r="G468" s="7"/>
      <c r="H468" s="10"/>
      <c r="I468" s="10"/>
      <c r="J468" s="10"/>
      <c r="K468" s="7"/>
      <c r="L468" s="7"/>
      <c r="M468" s="7"/>
      <c r="N468" s="7"/>
      <c r="O468" s="7"/>
      <c r="P468" s="7"/>
      <c r="Q468" s="7"/>
      <c r="R468" s="10"/>
      <c r="S468" s="7"/>
      <c r="T468" s="10"/>
      <c r="U468" s="10"/>
      <c r="V468" s="10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2">
        <f t="shared" si="34"/>
        <v>0</v>
      </c>
      <c r="AP468" s="37">
        <f t="shared" si="31"/>
        <v>0</v>
      </c>
      <c r="AQ468" s="38">
        <f t="shared" si="32"/>
        <v>0</v>
      </c>
      <c r="AR468" s="103">
        <f t="shared" si="33"/>
        <v>0</v>
      </c>
    </row>
    <row r="469" spans="1:44" ht="14" x14ac:dyDescent="0.2">
      <c r="A469" s="101" t="s">
        <v>547</v>
      </c>
      <c r="B469" s="47">
        <v>2560</v>
      </c>
      <c r="C469" s="101" t="s">
        <v>542</v>
      </c>
      <c r="D469" s="101" t="s">
        <v>32</v>
      </c>
      <c r="E469" s="7"/>
      <c r="F469" s="10"/>
      <c r="G469" s="7"/>
      <c r="H469" s="10"/>
      <c r="I469" s="10"/>
      <c r="J469" s="10"/>
      <c r="K469" s="7"/>
      <c r="L469" s="7"/>
      <c r="M469" s="7"/>
      <c r="N469" s="7"/>
      <c r="O469" s="7"/>
      <c r="P469" s="7"/>
      <c r="Q469" s="7"/>
      <c r="R469" s="10"/>
      <c r="S469" s="7"/>
      <c r="T469" s="10"/>
      <c r="U469" s="10"/>
      <c r="V469" s="10"/>
      <c r="W469" s="7"/>
      <c r="X469" s="7"/>
      <c r="Y469" s="7"/>
      <c r="Z469" s="7"/>
      <c r="AA469" s="7"/>
      <c r="AB469" s="7"/>
      <c r="AC469" s="7">
        <v>8981</v>
      </c>
      <c r="AD469" s="7">
        <v>18859</v>
      </c>
      <c r="AE469" s="7">
        <v>12160</v>
      </c>
      <c r="AF469" s="7"/>
      <c r="AG469" s="7"/>
      <c r="AH469" s="7"/>
      <c r="AI469" s="7"/>
      <c r="AJ469" s="7"/>
      <c r="AK469" s="7"/>
      <c r="AL469" s="7"/>
      <c r="AM469" s="7"/>
      <c r="AN469" s="7"/>
      <c r="AO469" s="72">
        <f t="shared" si="34"/>
        <v>40000</v>
      </c>
      <c r="AP469" s="74">
        <f t="shared" si="31"/>
        <v>0</v>
      </c>
      <c r="AQ469" s="75">
        <f t="shared" si="32"/>
        <v>0</v>
      </c>
      <c r="AR469" s="102">
        <f t="shared" si="33"/>
        <v>40000</v>
      </c>
    </row>
    <row r="470" spans="1:44" ht="14" x14ac:dyDescent="0.2">
      <c r="A470" s="101" t="s">
        <v>213</v>
      </c>
      <c r="B470" s="47">
        <v>1027</v>
      </c>
      <c r="C470" s="101" t="s">
        <v>9</v>
      </c>
      <c r="D470" s="101" t="s">
        <v>15</v>
      </c>
      <c r="E470" s="7"/>
      <c r="F470" s="7"/>
      <c r="G470" s="7"/>
      <c r="H470" s="10"/>
      <c r="I470" s="10"/>
      <c r="J470" s="10"/>
      <c r="K470" s="7"/>
      <c r="L470" s="7"/>
      <c r="M470" s="7"/>
      <c r="N470" s="7"/>
      <c r="O470" s="7">
        <v>17771</v>
      </c>
      <c r="P470" s="7">
        <v>28872</v>
      </c>
      <c r="Q470" s="7"/>
      <c r="R470" s="7"/>
      <c r="S470" s="7"/>
      <c r="T470" s="10"/>
      <c r="U470" s="10"/>
      <c r="V470" s="10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2">
        <f t="shared" si="34"/>
        <v>46643</v>
      </c>
      <c r="AP470" s="37">
        <f t="shared" si="31"/>
        <v>46643</v>
      </c>
      <c r="AQ470" s="38">
        <f t="shared" si="32"/>
        <v>0</v>
      </c>
      <c r="AR470" s="103">
        <f t="shared" si="33"/>
        <v>0</v>
      </c>
    </row>
    <row r="471" spans="1:44" ht="14" x14ac:dyDescent="0.2">
      <c r="A471" s="101" t="s">
        <v>356</v>
      </c>
      <c r="B471" s="47">
        <v>1159</v>
      </c>
      <c r="C471" s="101" t="s">
        <v>28</v>
      </c>
      <c r="D471" s="101" t="s">
        <v>461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2">
        <f t="shared" si="34"/>
        <v>0</v>
      </c>
      <c r="AP471" s="74">
        <f t="shared" si="31"/>
        <v>0</v>
      </c>
      <c r="AQ471" s="75">
        <f t="shared" si="32"/>
        <v>0</v>
      </c>
      <c r="AR471" s="102">
        <f t="shared" si="33"/>
        <v>0</v>
      </c>
    </row>
    <row r="472" spans="1:44" ht="14" x14ac:dyDescent="0.2">
      <c r="A472" s="101" t="s">
        <v>359</v>
      </c>
      <c r="B472" s="47">
        <v>1234</v>
      </c>
      <c r="C472" s="101" t="s">
        <v>28</v>
      </c>
      <c r="D472" s="101" t="s">
        <v>95</v>
      </c>
      <c r="E472" s="7"/>
      <c r="F472" s="7"/>
      <c r="G472" s="7"/>
      <c r="H472" s="10"/>
      <c r="I472" s="10"/>
      <c r="J472" s="10"/>
      <c r="K472" s="7"/>
      <c r="L472" s="7"/>
      <c r="M472" s="7"/>
      <c r="N472" s="7"/>
      <c r="O472" s="7"/>
      <c r="P472" s="7"/>
      <c r="Q472" s="7"/>
      <c r="R472" s="7"/>
      <c r="S472" s="7"/>
      <c r="T472" s="10"/>
      <c r="U472" s="10"/>
      <c r="V472" s="10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2">
        <f t="shared" si="34"/>
        <v>0</v>
      </c>
      <c r="AP472" s="37">
        <f t="shared" si="31"/>
        <v>0</v>
      </c>
      <c r="AQ472" s="38">
        <f t="shared" si="32"/>
        <v>0</v>
      </c>
      <c r="AR472" s="103">
        <f t="shared" si="33"/>
        <v>0</v>
      </c>
    </row>
    <row r="473" spans="1:44" ht="14" x14ac:dyDescent="0.2">
      <c r="A473" s="101" t="s">
        <v>324</v>
      </c>
      <c r="B473" s="47">
        <v>1154</v>
      </c>
      <c r="C473" s="101" t="s">
        <v>28</v>
      </c>
      <c r="D473" s="101" t="s">
        <v>479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2">
        <f t="shared" si="34"/>
        <v>0</v>
      </c>
      <c r="AP473" s="74">
        <f t="shared" si="31"/>
        <v>0</v>
      </c>
      <c r="AQ473" s="75">
        <f t="shared" si="32"/>
        <v>0</v>
      </c>
      <c r="AR473" s="102">
        <f t="shared" si="33"/>
        <v>0</v>
      </c>
    </row>
    <row r="474" spans="1:44" ht="14" x14ac:dyDescent="0.2">
      <c r="A474" s="101" t="s">
        <v>526</v>
      </c>
      <c r="B474" s="49">
        <v>2540</v>
      </c>
      <c r="C474" s="101" t="s">
        <v>497</v>
      </c>
      <c r="D474" s="101" t="s">
        <v>95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>
        <v>33333</v>
      </c>
      <c r="AB474" s="7"/>
      <c r="AC474" s="7"/>
      <c r="AD474" s="7">
        <v>10128</v>
      </c>
      <c r="AE474" s="7">
        <v>20996</v>
      </c>
      <c r="AF474" s="7">
        <v>20557</v>
      </c>
      <c r="AG474" s="7">
        <f>8319+8749</f>
        <v>17068</v>
      </c>
      <c r="AH474" s="7">
        <v>22116</v>
      </c>
      <c r="AI474" s="7">
        <v>25875</v>
      </c>
      <c r="AJ474" s="7">
        <v>33261</v>
      </c>
      <c r="AK474" s="7"/>
      <c r="AL474" s="7"/>
      <c r="AM474" s="7"/>
      <c r="AN474" s="7"/>
      <c r="AO474" s="72">
        <f t="shared" si="34"/>
        <v>183334</v>
      </c>
      <c r="AP474" s="37">
        <f t="shared" si="31"/>
        <v>0</v>
      </c>
      <c r="AQ474" s="38">
        <f t="shared" si="32"/>
        <v>33333</v>
      </c>
      <c r="AR474" s="103">
        <f t="shared" si="33"/>
        <v>150001</v>
      </c>
    </row>
    <row r="475" spans="1:44" ht="14" x14ac:dyDescent="0.2">
      <c r="A475" s="101" t="s">
        <v>446</v>
      </c>
      <c r="B475" s="49">
        <v>1177</v>
      </c>
      <c r="C475" s="101" t="s">
        <v>28</v>
      </c>
      <c r="D475" s="101" t="s">
        <v>461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2">
        <f t="shared" si="34"/>
        <v>0</v>
      </c>
      <c r="AP475" s="74">
        <f t="shared" si="31"/>
        <v>0</v>
      </c>
      <c r="AQ475" s="75">
        <f t="shared" si="32"/>
        <v>0</v>
      </c>
      <c r="AR475" s="102">
        <f t="shared" si="33"/>
        <v>0</v>
      </c>
    </row>
    <row r="476" spans="1:44" ht="14" x14ac:dyDescent="0.2">
      <c r="A476" s="101" t="s">
        <v>215</v>
      </c>
      <c r="B476" s="47">
        <v>1666</v>
      </c>
      <c r="C476" s="100" t="s">
        <v>11</v>
      </c>
      <c r="D476" s="101" t="s">
        <v>37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>
        <v>23143</v>
      </c>
      <c r="Q476" s="7">
        <v>18553</v>
      </c>
      <c r="R476" s="7">
        <v>12510</v>
      </c>
      <c r="S476" s="7">
        <v>8995</v>
      </c>
      <c r="T476" s="7">
        <v>18061</v>
      </c>
      <c r="U476" s="7">
        <v>18062</v>
      </c>
      <c r="V476" s="7">
        <v>18072</v>
      </c>
      <c r="W476" s="7">
        <v>17459</v>
      </c>
      <c r="X476" s="7">
        <v>18072</v>
      </c>
      <c r="Y476" s="7">
        <v>18072</v>
      </c>
      <c r="Z476" s="7">
        <v>20000</v>
      </c>
      <c r="AA476" s="7">
        <v>20000</v>
      </c>
      <c r="AB476" s="7">
        <v>20000</v>
      </c>
      <c r="AC476" s="7">
        <f>2589+37411</f>
        <v>40000</v>
      </c>
      <c r="AD476" s="7">
        <f>33333+33333</f>
        <v>66666</v>
      </c>
      <c r="AE476" s="7">
        <f>1426+7058</f>
        <v>8484</v>
      </c>
      <c r="AF476" s="7"/>
      <c r="AG476" s="7"/>
      <c r="AH476" s="7"/>
      <c r="AI476" s="7"/>
      <c r="AJ476" s="7"/>
      <c r="AK476" s="7"/>
      <c r="AL476" s="7"/>
      <c r="AM476" s="7"/>
      <c r="AN476" s="7"/>
      <c r="AO476" s="72">
        <f t="shared" si="34"/>
        <v>346149</v>
      </c>
      <c r="AP476" s="37">
        <f t="shared" si="31"/>
        <v>23143</v>
      </c>
      <c r="AQ476" s="38">
        <f t="shared" si="32"/>
        <v>207856</v>
      </c>
      <c r="AR476" s="103">
        <f t="shared" si="33"/>
        <v>115150</v>
      </c>
    </row>
    <row r="477" spans="1:44" ht="14" x14ac:dyDescent="0.2">
      <c r="A477" s="101" t="s">
        <v>555</v>
      </c>
      <c r="B477" s="47">
        <v>2561</v>
      </c>
      <c r="C477" s="100" t="s">
        <v>542</v>
      </c>
      <c r="D477" s="101" t="s">
        <v>37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>
        <v>6710</v>
      </c>
      <c r="AE477" s="7">
        <v>1911</v>
      </c>
      <c r="AF477" s="7"/>
      <c r="AG477" s="7"/>
      <c r="AH477" s="7"/>
      <c r="AI477" s="7"/>
      <c r="AJ477" s="7"/>
      <c r="AK477" s="7"/>
      <c r="AL477" s="7"/>
      <c r="AM477" s="7"/>
      <c r="AN477" s="7"/>
      <c r="AO477" s="72">
        <f t="shared" si="34"/>
        <v>8621</v>
      </c>
      <c r="AP477" s="74">
        <f t="shared" si="31"/>
        <v>0</v>
      </c>
      <c r="AQ477" s="75">
        <f t="shared" si="32"/>
        <v>0</v>
      </c>
      <c r="AR477" s="102">
        <f t="shared" si="33"/>
        <v>8621</v>
      </c>
    </row>
    <row r="478" spans="1:44" ht="14" x14ac:dyDescent="0.2">
      <c r="A478" s="101" t="s">
        <v>548</v>
      </c>
      <c r="B478" s="47">
        <v>2563</v>
      </c>
      <c r="C478" s="100" t="s">
        <v>542</v>
      </c>
      <c r="D478" s="101" t="s">
        <v>37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>
        <v>2692</v>
      </c>
      <c r="AD478" s="7">
        <v>6584</v>
      </c>
      <c r="AE478" s="7">
        <v>5108</v>
      </c>
      <c r="AF478" s="7"/>
      <c r="AG478" s="7"/>
      <c r="AH478" s="7"/>
      <c r="AI478" s="7"/>
      <c r="AJ478" s="7"/>
      <c r="AK478" s="7"/>
      <c r="AL478" s="7"/>
      <c r="AM478" s="7"/>
      <c r="AN478" s="7"/>
      <c r="AO478" s="72">
        <f t="shared" si="34"/>
        <v>14384</v>
      </c>
      <c r="AP478" s="37">
        <f t="shared" si="31"/>
        <v>0</v>
      </c>
      <c r="AQ478" s="38">
        <f t="shared" si="32"/>
        <v>0</v>
      </c>
      <c r="AR478" s="103">
        <f t="shared" si="33"/>
        <v>14384</v>
      </c>
    </row>
    <row r="479" spans="1:44" ht="14" x14ac:dyDescent="0.2">
      <c r="A479" s="101" t="s">
        <v>549</v>
      </c>
      <c r="B479" s="47">
        <v>2564</v>
      </c>
      <c r="C479" s="100" t="s">
        <v>542</v>
      </c>
      <c r="D479" s="101" t="s">
        <v>37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>
        <v>2035</v>
      </c>
      <c r="AD479" s="7">
        <v>4071</v>
      </c>
      <c r="AE479" s="7">
        <v>1822</v>
      </c>
      <c r="AF479" s="7"/>
      <c r="AG479" s="7"/>
      <c r="AH479" s="7"/>
      <c r="AI479" s="7"/>
      <c r="AJ479" s="7"/>
      <c r="AK479" s="7"/>
      <c r="AL479" s="7"/>
      <c r="AM479" s="7"/>
      <c r="AN479" s="7"/>
      <c r="AO479" s="72">
        <f t="shared" si="34"/>
        <v>7928</v>
      </c>
      <c r="AP479" s="74">
        <f t="shared" si="31"/>
        <v>0</v>
      </c>
      <c r="AQ479" s="75">
        <f t="shared" si="32"/>
        <v>0</v>
      </c>
      <c r="AR479" s="102">
        <f t="shared" si="33"/>
        <v>7928</v>
      </c>
    </row>
    <row r="480" spans="1:44" ht="14" x14ac:dyDescent="0.2">
      <c r="A480" s="101" t="s">
        <v>556</v>
      </c>
      <c r="B480" s="47">
        <v>2562</v>
      </c>
      <c r="C480" s="100" t="s">
        <v>542</v>
      </c>
      <c r="D480" s="101" t="s">
        <v>37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>
        <v>8546</v>
      </c>
      <c r="AE480" s="7">
        <v>5291</v>
      </c>
      <c r="AF480" s="7"/>
      <c r="AG480" s="7"/>
      <c r="AH480" s="7"/>
      <c r="AI480" s="7"/>
      <c r="AJ480" s="7"/>
      <c r="AK480" s="7"/>
      <c r="AL480" s="7"/>
      <c r="AM480" s="7"/>
      <c r="AN480" s="7"/>
      <c r="AO480" s="72">
        <f t="shared" si="34"/>
        <v>13837</v>
      </c>
      <c r="AP480" s="37">
        <f t="shared" si="31"/>
        <v>0</v>
      </c>
      <c r="AQ480" s="38">
        <f t="shared" si="32"/>
        <v>0</v>
      </c>
      <c r="AR480" s="103">
        <f t="shared" si="33"/>
        <v>13837</v>
      </c>
    </row>
    <row r="481" spans="1:44" ht="14" x14ac:dyDescent="0.2">
      <c r="A481" s="101" t="s">
        <v>185</v>
      </c>
      <c r="B481" s="47">
        <v>1566</v>
      </c>
      <c r="C481" s="101" t="s">
        <v>30</v>
      </c>
      <c r="D481" s="101" t="s">
        <v>480</v>
      </c>
      <c r="E481" s="7"/>
      <c r="F481" s="7"/>
      <c r="G481" s="7"/>
      <c r="H481" s="7"/>
      <c r="I481" s="7">
        <v>17647</v>
      </c>
      <c r="J481" s="7"/>
      <c r="K481" s="7">
        <v>3562</v>
      </c>
      <c r="L481" s="7">
        <v>7311</v>
      </c>
      <c r="M481" s="7">
        <v>21666</v>
      </c>
      <c r="N481" s="7">
        <v>19523</v>
      </c>
      <c r="O481" s="7">
        <v>24052</v>
      </c>
      <c r="P481" s="7">
        <v>18029</v>
      </c>
      <c r="Q481" s="7">
        <v>10607</v>
      </c>
      <c r="R481" s="7"/>
      <c r="S481" s="7"/>
      <c r="T481" s="7"/>
      <c r="U481" s="7"/>
      <c r="V481" s="7"/>
      <c r="W481" s="7"/>
      <c r="X481" s="7">
        <v>888</v>
      </c>
      <c r="Y481" s="7">
        <v>26641</v>
      </c>
      <c r="Z481" s="7">
        <v>26688</v>
      </c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2">
        <f t="shared" si="34"/>
        <v>176614</v>
      </c>
      <c r="AP481" s="74">
        <f t="shared" si="31"/>
        <v>111790</v>
      </c>
      <c r="AQ481" s="75">
        <f t="shared" si="32"/>
        <v>64824</v>
      </c>
      <c r="AR481" s="102">
        <f t="shared" si="33"/>
        <v>0</v>
      </c>
    </row>
    <row r="482" spans="1:44" ht="14" x14ac:dyDescent="0.2">
      <c r="A482" s="101" t="s">
        <v>804</v>
      </c>
      <c r="B482" s="47">
        <v>2573</v>
      </c>
      <c r="C482" s="101" t="s">
        <v>561</v>
      </c>
      <c r="D482" s="101" t="s">
        <v>32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>
        <v>6199</v>
      </c>
      <c r="AI482" s="7">
        <v>11673</v>
      </c>
      <c r="AJ482" s="7">
        <v>11563</v>
      </c>
      <c r="AK482" s="7"/>
      <c r="AL482" s="7"/>
      <c r="AM482" s="7"/>
      <c r="AN482" s="7"/>
      <c r="AO482" s="72">
        <f t="shared" si="34"/>
        <v>29435</v>
      </c>
      <c r="AP482" s="37">
        <f t="shared" si="31"/>
        <v>0</v>
      </c>
      <c r="AQ482" s="38">
        <f t="shared" si="32"/>
        <v>0</v>
      </c>
      <c r="AR482" s="103">
        <f t="shared" si="33"/>
        <v>29435</v>
      </c>
    </row>
    <row r="483" spans="1:44" ht="14" x14ac:dyDescent="0.2">
      <c r="A483" s="101" t="s">
        <v>386</v>
      </c>
      <c r="B483" s="47">
        <v>1440</v>
      </c>
      <c r="C483" s="101" t="s">
        <v>9</v>
      </c>
      <c r="D483" s="101" t="s">
        <v>22</v>
      </c>
      <c r="E483" s="7">
        <v>10370</v>
      </c>
      <c r="F483" s="7">
        <v>14977</v>
      </c>
      <c r="G483" s="7">
        <v>8296</v>
      </c>
      <c r="H483" s="7">
        <v>7424</v>
      </c>
      <c r="I483" s="7">
        <v>6038</v>
      </c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2">
        <f t="shared" si="34"/>
        <v>47105</v>
      </c>
      <c r="AP483" s="74">
        <f t="shared" si="31"/>
        <v>47105</v>
      </c>
      <c r="AQ483" s="75">
        <f t="shared" si="32"/>
        <v>0</v>
      </c>
      <c r="AR483" s="102">
        <f t="shared" si="33"/>
        <v>0</v>
      </c>
    </row>
    <row r="484" spans="1:44" ht="14" x14ac:dyDescent="0.2">
      <c r="A484" s="101" t="s">
        <v>370</v>
      </c>
      <c r="B484" s="47">
        <v>1092</v>
      </c>
      <c r="C484" s="101" t="s">
        <v>28</v>
      </c>
      <c r="D484" s="101" t="s">
        <v>32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2">
        <f t="shared" si="34"/>
        <v>0</v>
      </c>
      <c r="AP484" s="37">
        <f t="shared" si="31"/>
        <v>0</v>
      </c>
      <c r="AQ484" s="38">
        <f t="shared" si="32"/>
        <v>0</v>
      </c>
      <c r="AR484" s="103">
        <f t="shared" si="33"/>
        <v>0</v>
      </c>
    </row>
    <row r="485" spans="1:44" ht="14" x14ac:dyDescent="0.2">
      <c r="A485" s="101" t="s">
        <v>474</v>
      </c>
      <c r="B485" s="47">
        <v>2041</v>
      </c>
      <c r="C485" s="101" t="s">
        <v>468</v>
      </c>
      <c r="D485" s="101" t="s">
        <v>462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>
        <v>24083</v>
      </c>
      <c r="X485" s="7">
        <f>30112+4463</f>
        <v>34575</v>
      </c>
      <c r="Y485" s="7">
        <v>6695</v>
      </c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2">
        <f t="shared" si="34"/>
        <v>65353</v>
      </c>
      <c r="AP485" s="74">
        <f t="shared" si="31"/>
        <v>0</v>
      </c>
      <c r="AQ485" s="75">
        <f t="shared" si="32"/>
        <v>65353</v>
      </c>
      <c r="AR485" s="102">
        <f t="shared" si="33"/>
        <v>0</v>
      </c>
    </row>
    <row r="486" spans="1:44" ht="14" x14ac:dyDescent="0.2">
      <c r="A486" s="101" t="s">
        <v>426</v>
      </c>
      <c r="B486" s="47">
        <v>1095</v>
      </c>
      <c r="C486" s="101" t="s">
        <v>28</v>
      </c>
      <c r="D486" s="101" t="s">
        <v>22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2">
        <f t="shared" si="34"/>
        <v>0</v>
      </c>
      <c r="AP486" s="37">
        <f t="shared" si="31"/>
        <v>0</v>
      </c>
      <c r="AQ486" s="38">
        <f t="shared" si="32"/>
        <v>0</v>
      </c>
      <c r="AR486" s="103">
        <f t="shared" si="33"/>
        <v>0</v>
      </c>
    </row>
    <row r="487" spans="1:44" ht="14" x14ac:dyDescent="0.2">
      <c r="A487" s="101" t="s">
        <v>428</v>
      </c>
      <c r="B487" s="47">
        <v>1451</v>
      </c>
      <c r="C487" s="101" t="s">
        <v>9</v>
      </c>
      <c r="D487" s="101" t="s">
        <v>14</v>
      </c>
      <c r="E487" s="7">
        <v>24481</v>
      </c>
      <c r="F487" s="7">
        <v>1078</v>
      </c>
      <c r="G487" s="7"/>
      <c r="H487" s="7"/>
      <c r="I487" s="7"/>
      <c r="J487" s="7"/>
      <c r="K487" s="7"/>
      <c r="L487" s="7"/>
      <c r="M487" s="7"/>
      <c r="N487" s="7"/>
      <c r="O487" s="7">
        <v>20929</v>
      </c>
      <c r="P487" s="7">
        <v>44222</v>
      </c>
      <c r="Q487" s="7"/>
      <c r="R487" s="7">
        <v>28245</v>
      </c>
      <c r="S487" s="7">
        <v>16912</v>
      </c>
      <c r="T487" s="7"/>
      <c r="U487" s="7">
        <v>39737</v>
      </c>
      <c r="V487" s="7">
        <v>52063</v>
      </c>
      <c r="W487" s="7">
        <v>24161</v>
      </c>
      <c r="X487" s="7"/>
      <c r="Y487" s="7"/>
      <c r="Z487" s="7">
        <v>19711</v>
      </c>
      <c r="AA487" s="7">
        <v>24381</v>
      </c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2">
        <f t="shared" si="34"/>
        <v>295920</v>
      </c>
      <c r="AP487" s="74">
        <f t="shared" si="31"/>
        <v>90710</v>
      </c>
      <c r="AQ487" s="75">
        <f t="shared" si="32"/>
        <v>205210</v>
      </c>
      <c r="AR487" s="102">
        <f t="shared" si="33"/>
        <v>0</v>
      </c>
    </row>
    <row r="488" spans="1:44" ht="14" x14ac:dyDescent="0.2">
      <c r="A488" s="101" t="s">
        <v>326</v>
      </c>
      <c r="B488" s="47">
        <v>1064</v>
      </c>
      <c r="C488" s="101" t="s">
        <v>28</v>
      </c>
      <c r="D488" s="101" t="s">
        <v>62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2">
        <f t="shared" si="34"/>
        <v>0</v>
      </c>
      <c r="AP488" s="37">
        <f t="shared" si="31"/>
        <v>0</v>
      </c>
      <c r="AQ488" s="38">
        <f t="shared" si="32"/>
        <v>0</v>
      </c>
      <c r="AR488" s="103">
        <f t="shared" si="33"/>
        <v>0</v>
      </c>
    </row>
    <row r="489" spans="1:44" ht="14" x14ac:dyDescent="0.2">
      <c r="A489" s="101" t="s">
        <v>430</v>
      </c>
      <c r="B489" s="47">
        <v>1277</v>
      </c>
      <c r="C489" s="101" t="s">
        <v>28</v>
      </c>
      <c r="D489" s="101" t="s">
        <v>463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2">
        <f t="shared" si="34"/>
        <v>0</v>
      </c>
      <c r="AP489" s="74">
        <f t="shared" si="31"/>
        <v>0</v>
      </c>
      <c r="AQ489" s="75">
        <f t="shared" si="32"/>
        <v>0</v>
      </c>
      <c r="AR489" s="102">
        <f t="shared" si="33"/>
        <v>0</v>
      </c>
    </row>
    <row r="490" spans="1:44" ht="14" x14ac:dyDescent="0.2">
      <c r="A490" s="101" t="s">
        <v>431</v>
      </c>
      <c r="B490" s="47">
        <v>1091</v>
      </c>
      <c r="C490" s="101" t="s">
        <v>28</v>
      </c>
      <c r="D490" s="101" t="s">
        <v>32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2">
        <f t="shared" si="34"/>
        <v>0</v>
      </c>
      <c r="AP490" s="37">
        <f t="shared" si="31"/>
        <v>0</v>
      </c>
      <c r="AQ490" s="38">
        <f t="shared" si="32"/>
        <v>0</v>
      </c>
      <c r="AR490" s="103">
        <f t="shared" si="33"/>
        <v>0</v>
      </c>
    </row>
    <row r="491" spans="1:44" ht="14" x14ac:dyDescent="0.2">
      <c r="A491" s="101" t="s">
        <v>241</v>
      </c>
      <c r="B491" s="47">
        <v>1106</v>
      </c>
      <c r="C491" s="101" t="s">
        <v>28</v>
      </c>
      <c r="D491" s="101" t="s">
        <v>72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2">
        <f t="shared" si="34"/>
        <v>0</v>
      </c>
      <c r="AP491" s="74">
        <f t="shared" si="31"/>
        <v>0</v>
      </c>
      <c r="AQ491" s="75">
        <f t="shared" si="32"/>
        <v>0</v>
      </c>
      <c r="AR491" s="102">
        <f t="shared" si="33"/>
        <v>0</v>
      </c>
    </row>
    <row r="492" spans="1:44" ht="14" x14ac:dyDescent="0.2">
      <c r="A492" s="101" t="s">
        <v>466</v>
      </c>
      <c r="B492" s="47">
        <v>2032</v>
      </c>
      <c r="C492" s="101" t="s">
        <v>454</v>
      </c>
      <c r="D492" s="101" t="s">
        <v>62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>
        <v>54690</v>
      </c>
      <c r="W492" s="7">
        <v>80902</v>
      </c>
      <c r="X492" s="7">
        <v>18254</v>
      </c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2">
        <f t="shared" si="34"/>
        <v>153846</v>
      </c>
      <c r="AP492" s="37">
        <f t="shared" si="31"/>
        <v>0</v>
      </c>
      <c r="AQ492" s="38">
        <f t="shared" si="32"/>
        <v>153846</v>
      </c>
      <c r="AR492" s="103">
        <f t="shared" si="33"/>
        <v>0</v>
      </c>
    </row>
    <row r="493" spans="1:44" ht="14" x14ac:dyDescent="0.2">
      <c r="A493" s="101" t="s">
        <v>328</v>
      </c>
      <c r="B493" s="47">
        <v>1589</v>
      </c>
      <c r="C493" s="101" t="s">
        <v>30</v>
      </c>
      <c r="D493" s="101" t="s">
        <v>62</v>
      </c>
      <c r="E493" s="7"/>
      <c r="F493" s="7"/>
      <c r="G493" s="7"/>
      <c r="H493" s="7"/>
      <c r="I493" s="7"/>
      <c r="J493" s="7">
        <v>34969</v>
      </c>
      <c r="K493" s="7">
        <v>87406</v>
      </c>
      <c r="L493" s="7">
        <v>179823</v>
      </c>
      <c r="M493" s="7">
        <v>35865</v>
      </c>
      <c r="N493" s="7">
        <v>19447</v>
      </c>
      <c r="O493" s="7">
        <v>45003</v>
      </c>
      <c r="P493" s="7">
        <v>81983</v>
      </c>
      <c r="Q493" s="7">
        <v>37154</v>
      </c>
      <c r="R493" s="7">
        <v>78508</v>
      </c>
      <c r="S493" s="7">
        <v>2431</v>
      </c>
      <c r="T493" s="7">
        <v>89500</v>
      </c>
      <c r="U493" s="7">
        <v>44794</v>
      </c>
      <c r="V493" s="7">
        <v>140957</v>
      </c>
      <c r="W493" s="7">
        <v>43654</v>
      </c>
      <c r="X493" s="7">
        <v>89552</v>
      </c>
      <c r="Y493" s="7"/>
      <c r="Z493" s="7"/>
      <c r="AA493" s="7">
        <v>153847</v>
      </c>
      <c r="AB493" s="7">
        <v>76922</v>
      </c>
      <c r="AC493" s="7"/>
      <c r="AD493" s="7">
        <v>21675</v>
      </c>
      <c r="AE493" s="7">
        <v>38027</v>
      </c>
      <c r="AF493" s="7">
        <v>28706</v>
      </c>
      <c r="AG493" s="7">
        <v>30996</v>
      </c>
      <c r="AH493" s="7">
        <v>39210</v>
      </c>
      <c r="AI493" s="7">
        <v>68711</v>
      </c>
      <c r="AJ493" s="7">
        <v>71184</v>
      </c>
      <c r="AK493" s="7"/>
      <c r="AL493" s="7"/>
      <c r="AM493" s="7"/>
      <c r="AN493" s="7"/>
      <c r="AO493" s="72">
        <f t="shared" si="34"/>
        <v>1540324</v>
      </c>
      <c r="AP493" s="74">
        <f t="shared" si="31"/>
        <v>484496</v>
      </c>
      <c r="AQ493" s="75">
        <f t="shared" si="32"/>
        <v>757319</v>
      </c>
      <c r="AR493" s="102">
        <f t="shared" si="33"/>
        <v>298509</v>
      </c>
    </row>
    <row r="494" spans="1:44" ht="14" x14ac:dyDescent="0.2">
      <c r="A494" s="101" t="s">
        <v>360</v>
      </c>
      <c r="B494" s="47">
        <v>1321</v>
      </c>
      <c r="C494" s="101" t="s">
        <v>9</v>
      </c>
      <c r="D494" s="101" t="s">
        <v>32</v>
      </c>
      <c r="E494" s="7"/>
      <c r="F494" s="7">
        <v>5882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2">
        <f t="shared" si="34"/>
        <v>5882</v>
      </c>
      <c r="AP494" s="37">
        <f t="shared" si="31"/>
        <v>5882</v>
      </c>
      <c r="AQ494" s="38">
        <f t="shared" si="32"/>
        <v>0</v>
      </c>
      <c r="AR494" s="103">
        <f t="shared" si="33"/>
        <v>0</v>
      </c>
    </row>
    <row r="495" spans="1:44" ht="14" x14ac:dyDescent="0.2">
      <c r="A495" s="101" t="s">
        <v>511</v>
      </c>
      <c r="B495" s="47">
        <v>2542</v>
      </c>
      <c r="C495" s="101" t="s">
        <v>497</v>
      </c>
      <c r="D495" s="101" t="s">
        <v>95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>
        <v>4699</v>
      </c>
      <c r="AA495" s="7">
        <v>19818</v>
      </c>
      <c r="AB495" s="7">
        <v>20543</v>
      </c>
      <c r="AC495" s="7">
        <v>20949</v>
      </c>
      <c r="AD495" s="7">
        <v>19606</v>
      </c>
      <c r="AE495" s="7">
        <v>21143</v>
      </c>
      <c r="AF495" s="7">
        <v>4115</v>
      </c>
      <c r="AG495" s="7"/>
      <c r="AH495" s="7"/>
      <c r="AI495" s="7"/>
      <c r="AJ495" s="7"/>
      <c r="AK495" s="7"/>
      <c r="AL495" s="7"/>
      <c r="AM495" s="7"/>
      <c r="AN495" s="7"/>
      <c r="AO495" s="72">
        <f t="shared" si="34"/>
        <v>110873</v>
      </c>
      <c r="AP495" s="74">
        <f t="shared" si="31"/>
        <v>0</v>
      </c>
      <c r="AQ495" s="75">
        <f t="shared" si="32"/>
        <v>45060</v>
      </c>
      <c r="AR495" s="102">
        <f t="shared" si="33"/>
        <v>65813</v>
      </c>
    </row>
    <row r="496" spans="1:44" ht="14" x14ac:dyDescent="0.2">
      <c r="A496" s="101" t="s">
        <v>243</v>
      </c>
      <c r="B496" s="47">
        <v>1096</v>
      </c>
      <c r="C496" s="101" t="s">
        <v>28</v>
      </c>
      <c r="D496" s="101" t="s">
        <v>72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2">
        <f t="shared" si="34"/>
        <v>0</v>
      </c>
      <c r="AP496" s="37">
        <f t="shared" si="31"/>
        <v>0</v>
      </c>
      <c r="AQ496" s="38">
        <f t="shared" si="32"/>
        <v>0</v>
      </c>
      <c r="AR496" s="103">
        <f t="shared" si="33"/>
        <v>0</v>
      </c>
    </row>
    <row r="497" spans="1:44" ht="14" x14ac:dyDescent="0.2">
      <c r="A497" s="101" t="s">
        <v>217</v>
      </c>
      <c r="B497" s="47">
        <v>1247</v>
      </c>
      <c r="C497" s="101" t="s">
        <v>9</v>
      </c>
      <c r="D497" s="101" t="s">
        <v>15</v>
      </c>
      <c r="E497" s="7"/>
      <c r="F497" s="7">
        <v>10378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2">
        <f t="shared" si="34"/>
        <v>10378</v>
      </c>
      <c r="AP497" s="74">
        <f t="shared" si="31"/>
        <v>10378</v>
      </c>
      <c r="AQ497" s="75">
        <f t="shared" si="32"/>
        <v>0</v>
      </c>
      <c r="AR497" s="102">
        <f t="shared" si="33"/>
        <v>0</v>
      </c>
    </row>
    <row r="498" spans="1:44" ht="14" x14ac:dyDescent="0.2">
      <c r="A498" s="101" t="s">
        <v>220</v>
      </c>
      <c r="B498" s="47">
        <v>1574</v>
      </c>
      <c r="C498" s="101" t="s">
        <v>61</v>
      </c>
      <c r="D498" s="101" t="s">
        <v>37</v>
      </c>
      <c r="E498" s="7"/>
      <c r="F498" s="7"/>
      <c r="G498" s="7"/>
      <c r="H498" s="7"/>
      <c r="I498" s="7"/>
      <c r="J498" s="7"/>
      <c r="K498" s="7">
        <v>2079</v>
      </c>
      <c r="L498" s="7">
        <v>11077</v>
      </c>
      <c r="M498" s="7">
        <v>12458</v>
      </c>
      <c r="N498" s="7">
        <v>17041</v>
      </c>
      <c r="O498" s="7">
        <v>10183</v>
      </c>
      <c r="P498" s="7">
        <v>10646</v>
      </c>
      <c r="Q498" s="7">
        <v>10526</v>
      </c>
      <c r="R498" s="7">
        <v>9256</v>
      </c>
      <c r="S498" s="7">
        <v>10775</v>
      </c>
      <c r="T498" s="7">
        <v>14024</v>
      </c>
      <c r="U498" s="7">
        <v>13336</v>
      </c>
      <c r="V498" s="7">
        <v>11496</v>
      </c>
      <c r="W498" s="7">
        <v>8184</v>
      </c>
      <c r="X498" s="7">
        <f>7016+183</f>
        <v>7199</v>
      </c>
      <c r="Y498" s="7">
        <v>15117</v>
      </c>
      <c r="Z498" s="7">
        <v>14635</v>
      </c>
      <c r="AA498" s="7">
        <v>14114</v>
      </c>
      <c r="AB498" s="7">
        <v>12419</v>
      </c>
      <c r="AC498" s="7">
        <v>14915</v>
      </c>
      <c r="AD498" s="7">
        <v>15134</v>
      </c>
      <c r="AE498" s="7">
        <v>2869</v>
      </c>
      <c r="AF498" s="7"/>
      <c r="AG498" s="7"/>
      <c r="AH498" s="7"/>
      <c r="AI498" s="7"/>
      <c r="AJ498" s="7"/>
      <c r="AK498" s="7"/>
      <c r="AL498" s="7"/>
      <c r="AM498" s="7"/>
      <c r="AN498" s="7"/>
      <c r="AO498" s="72">
        <f t="shared" si="34"/>
        <v>237483</v>
      </c>
      <c r="AP498" s="37">
        <f t="shared" si="31"/>
        <v>63484</v>
      </c>
      <c r="AQ498" s="38">
        <f t="shared" si="32"/>
        <v>141081</v>
      </c>
      <c r="AR498" s="103">
        <f t="shared" si="33"/>
        <v>32918</v>
      </c>
    </row>
    <row r="499" spans="1:44" ht="14" x14ac:dyDescent="0.2">
      <c r="A499" s="101" t="s">
        <v>330</v>
      </c>
      <c r="B499" s="47">
        <v>1533</v>
      </c>
      <c r="C499" s="101" t="s">
        <v>30</v>
      </c>
      <c r="D499" s="101" t="s">
        <v>62</v>
      </c>
      <c r="E499" s="7"/>
      <c r="F499" s="7"/>
      <c r="G499" s="7"/>
      <c r="H499" s="7"/>
      <c r="I499" s="7"/>
      <c r="J499" s="7">
        <v>18753</v>
      </c>
      <c r="K499" s="7">
        <v>6250</v>
      </c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2">
        <f t="shared" si="34"/>
        <v>25003</v>
      </c>
      <c r="AP499" s="74">
        <f t="shared" si="31"/>
        <v>25003</v>
      </c>
      <c r="AQ499" s="75">
        <f t="shared" si="32"/>
        <v>0</v>
      </c>
      <c r="AR499" s="102">
        <f t="shared" si="33"/>
        <v>0</v>
      </c>
    </row>
    <row r="500" spans="1:44" ht="14" x14ac:dyDescent="0.2">
      <c r="A500" s="101" t="s">
        <v>333</v>
      </c>
      <c r="B500" s="47">
        <v>1267</v>
      </c>
      <c r="C500" s="101" t="s">
        <v>28</v>
      </c>
      <c r="D500" s="101" t="s">
        <v>62</v>
      </c>
      <c r="E500" s="7"/>
      <c r="F500" s="7"/>
      <c r="G500" s="7"/>
      <c r="H500" s="10"/>
      <c r="I500" s="10"/>
      <c r="J500" s="10"/>
      <c r="K500" s="10"/>
      <c r="L500" s="10"/>
      <c r="M500" s="10"/>
      <c r="N500" s="10"/>
      <c r="O500" s="10"/>
      <c r="P500" s="10"/>
      <c r="Q500" s="7"/>
      <c r="R500" s="7"/>
      <c r="S500" s="7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72">
        <f t="shared" si="34"/>
        <v>0</v>
      </c>
      <c r="AP500" s="37">
        <f t="shared" si="31"/>
        <v>0</v>
      </c>
      <c r="AQ500" s="38">
        <f t="shared" si="32"/>
        <v>0</v>
      </c>
      <c r="AR500" s="103">
        <f t="shared" si="33"/>
        <v>0</v>
      </c>
    </row>
    <row r="501" spans="1:44" ht="14" x14ac:dyDescent="0.2">
      <c r="A501" s="101" t="s">
        <v>387</v>
      </c>
      <c r="B501" s="47">
        <v>1062</v>
      </c>
      <c r="C501" s="101" t="s">
        <v>28</v>
      </c>
      <c r="D501" s="101" t="s">
        <v>22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2">
        <f t="shared" si="34"/>
        <v>0</v>
      </c>
      <c r="AP501" s="74">
        <f t="shared" si="31"/>
        <v>0</v>
      </c>
      <c r="AQ501" s="75">
        <f t="shared" si="32"/>
        <v>0</v>
      </c>
      <c r="AR501" s="102">
        <f t="shared" si="33"/>
        <v>0</v>
      </c>
    </row>
    <row r="502" spans="1:44" ht="14" x14ac:dyDescent="0.2">
      <c r="A502" s="101" t="s">
        <v>334</v>
      </c>
      <c r="B502" s="47">
        <v>1278</v>
      </c>
      <c r="C502" s="101" t="s">
        <v>28</v>
      </c>
      <c r="D502" s="101" t="s">
        <v>62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2">
        <f t="shared" si="34"/>
        <v>0</v>
      </c>
      <c r="AP502" s="37">
        <f t="shared" si="31"/>
        <v>0</v>
      </c>
      <c r="AQ502" s="38">
        <f t="shared" si="32"/>
        <v>0</v>
      </c>
      <c r="AR502" s="103">
        <f t="shared" si="33"/>
        <v>0</v>
      </c>
    </row>
    <row r="503" spans="1:44" ht="14" x14ac:dyDescent="0.2">
      <c r="A503" s="101" t="s">
        <v>478</v>
      </c>
      <c r="B503" s="47">
        <v>1246</v>
      </c>
      <c r="C503" s="101" t="s">
        <v>28</v>
      </c>
      <c r="D503" s="101" t="s">
        <v>461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2">
        <f t="shared" si="34"/>
        <v>0</v>
      </c>
      <c r="AP503" s="74">
        <f t="shared" si="31"/>
        <v>0</v>
      </c>
      <c r="AQ503" s="75">
        <f t="shared" si="32"/>
        <v>0</v>
      </c>
      <c r="AR503" s="102">
        <f t="shared" si="33"/>
        <v>0</v>
      </c>
    </row>
    <row r="504" spans="1:44" ht="14" x14ac:dyDescent="0.2">
      <c r="A504" s="101" t="s">
        <v>388</v>
      </c>
      <c r="B504" s="47">
        <v>1655</v>
      </c>
      <c r="C504" s="101" t="s">
        <v>11</v>
      </c>
      <c r="D504" s="101" t="s">
        <v>461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>
        <v>3346</v>
      </c>
      <c r="P504" s="7">
        <v>4508</v>
      </c>
      <c r="Q504" s="7">
        <v>5357</v>
      </c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2">
        <f t="shared" si="34"/>
        <v>13211</v>
      </c>
      <c r="AP504" s="37">
        <f t="shared" si="31"/>
        <v>7854</v>
      </c>
      <c r="AQ504" s="38">
        <f t="shared" si="32"/>
        <v>5357</v>
      </c>
      <c r="AR504" s="103">
        <f t="shared" si="33"/>
        <v>0</v>
      </c>
    </row>
    <row r="505" spans="1:44" ht="14" x14ac:dyDescent="0.2">
      <c r="A505" s="101" t="s">
        <v>244</v>
      </c>
      <c r="B505" s="47">
        <v>1607</v>
      </c>
      <c r="C505" s="101" t="s">
        <v>11</v>
      </c>
      <c r="D505" s="101" t="s">
        <v>509</v>
      </c>
      <c r="E505" s="7"/>
      <c r="F505" s="7"/>
      <c r="G505" s="7"/>
      <c r="H505" s="7"/>
      <c r="I505" s="7"/>
      <c r="J505" s="7"/>
      <c r="K505" s="7"/>
      <c r="L505" s="7"/>
      <c r="M505" s="7"/>
      <c r="N505" s="7">
        <v>76330</v>
      </c>
      <c r="O505" s="7">
        <v>28653</v>
      </c>
      <c r="P505" s="7"/>
      <c r="Q505" s="7">
        <v>117071</v>
      </c>
      <c r="R505" s="7">
        <v>296767</v>
      </c>
      <c r="S505" s="7">
        <v>171972</v>
      </c>
      <c r="T505" s="7">
        <v>160567</v>
      </c>
      <c r="U505" s="7">
        <v>34655</v>
      </c>
      <c r="V505" s="7">
        <v>124244</v>
      </c>
      <c r="W505" s="7">
        <v>32006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2">
        <f t="shared" si="34"/>
        <v>1042265</v>
      </c>
      <c r="AP505" s="74">
        <f t="shared" si="31"/>
        <v>104983</v>
      </c>
      <c r="AQ505" s="75">
        <f t="shared" si="32"/>
        <v>937282</v>
      </c>
      <c r="AR505" s="102">
        <f t="shared" si="33"/>
        <v>0</v>
      </c>
    </row>
    <row r="506" spans="1:44" ht="14" x14ac:dyDescent="0.2">
      <c r="A506" s="101" t="s">
        <v>433</v>
      </c>
      <c r="B506" s="47">
        <v>1614</v>
      </c>
      <c r="C506" s="101" t="s">
        <v>9</v>
      </c>
      <c r="D506" s="101" t="s">
        <v>37</v>
      </c>
      <c r="E506" s="7"/>
      <c r="F506" s="7"/>
      <c r="G506" s="7"/>
      <c r="H506" s="7"/>
      <c r="I506" s="7"/>
      <c r="J506" s="7"/>
      <c r="K506" s="7"/>
      <c r="L506" s="7"/>
      <c r="M506" s="7">
        <v>5137</v>
      </c>
      <c r="N506" s="7">
        <v>10771</v>
      </c>
      <c r="O506" s="7">
        <v>7935</v>
      </c>
      <c r="P506" s="7">
        <v>14908</v>
      </c>
      <c r="Q506" s="7">
        <v>20072</v>
      </c>
      <c r="R506" s="7">
        <v>5720</v>
      </c>
      <c r="S506" s="7">
        <v>8204</v>
      </c>
      <c r="T506" s="7">
        <v>21185</v>
      </c>
      <c r="U506" s="7">
        <v>11943</v>
      </c>
      <c r="V506" s="7">
        <v>11773</v>
      </c>
      <c r="W506" s="7">
        <v>11380</v>
      </c>
      <c r="X506" s="7">
        <v>12150</v>
      </c>
      <c r="Y506" s="7">
        <v>11765</v>
      </c>
      <c r="Z506" s="7">
        <v>11762</v>
      </c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2">
        <f t="shared" si="34"/>
        <v>164705</v>
      </c>
      <c r="AP506" s="37">
        <f t="shared" si="31"/>
        <v>38751</v>
      </c>
      <c r="AQ506" s="38">
        <f t="shared" si="32"/>
        <v>125954</v>
      </c>
      <c r="AR506" s="103">
        <f t="shared" si="33"/>
        <v>0</v>
      </c>
    </row>
    <row r="507" spans="1:44" ht="14" x14ac:dyDescent="0.2">
      <c r="A507" s="101" t="s">
        <v>434</v>
      </c>
      <c r="B507" s="47">
        <v>1103</v>
      </c>
      <c r="C507" s="101" t="s">
        <v>28</v>
      </c>
      <c r="D507" s="101" t="s">
        <v>22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2">
        <f t="shared" si="34"/>
        <v>0</v>
      </c>
      <c r="AP507" s="74">
        <f t="shared" si="31"/>
        <v>0</v>
      </c>
      <c r="AQ507" s="75">
        <f t="shared" si="32"/>
        <v>0</v>
      </c>
      <c r="AR507" s="102">
        <f t="shared" si="33"/>
        <v>0</v>
      </c>
    </row>
    <row r="508" spans="1:44" ht="14" x14ac:dyDescent="0.2">
      <c r="A508" s="101" t="s">
        <v>106</v>
      </c>
      <c r="B508" s="47">
        <v>1646</v>
      </c>
      <c r="C508" s="101" t="s">
        <v>11</v>
      </c>
      <c r="D508" s="101" t="s">
        <v>20</v>
      </c>
      <c r="E508" s="7"/>
      <c r="F508" s="7"/>
      <c r="G508" s="7"/>
      <c r="H508" s="7"/>
      <c r="I508" s="7"/>
      <c r="J508" s="7"/>
      <c r="K508" s="7"/>
      <c r="L508" s="7"/>
      <c r="M508" s="7"/>
      <c r="N508" s="7">
        <v>4210</v>
      </c>
      <c r="O508" s="7">
        <v>25038</v>
      </c>
      <c r="P508" s="7">
        <v>30984</v>
      </c>
      <c r="Q508" s="7">
        <v>15915</v>
      </c>
      <c r="R508" s="7">
        <v>28692</v>
      </c>
      <c r="S508" s="7">
        <v>24536</v>
      </c>
      <c r="T508" s="7">
        <v>23647</v>
      </c>
      <c r="U508" s="7">
        <v>25497</v>
      </c>
      <c r="V508" s="7">
        <v>13044</v>
      </c>
      <c r="W508" s="7"/>
      <c r="X508" s="7">
        <v>19695</v>
      </c>
      <c r="Y508" s="7">
        <f>305+6883</f>
        <v>7188</v>
      </c>
      <c r="Z508" s="7">
        <f>6594+13116</f>
        <v>19710</v>
      </c>
      <c r="AA508" s="7">
        <v>19405</v>
      </c>
      <c r="AB508" s="7">
        <v>6659</v>
      </c>
      <c r="AC508" s="7">
        <v>1643</v>
      </c>
      <c r="AD508" s="7">
        <v>23078</v>
      </c>
      <c r="AE508" s="7">
        <f>15279+2750</f>
        <v>18029</v>
      </c>
      <c r="AF508" s="7">
        <v>10584</v>
      </c>
      <c r="AG508" s="7"/>
      <c r="AH508" s="7"/>
      <c r="AI508" s="7"/>
      <c r="AJ508" s="7"/>
      <c r="AK508" s="7"/>
      <c r="AL508" s="7"/>
      <c r="AM508" s="7"/>
      <c r="AN508" s="7"/>
      <c r="AO508" s="72">
        <f t="shared" si="34"/>
        <v>317554</v>
      </c>
      <c r="AP508" s="37">
        <f t="shared" si="31"/>
        <v>60232</v>
      </c>
      <c r="AQ508" s="38">
        <f t="shared" si="32"/>
        <v>203988</v>
      </c>
      <c r="AR508" s="103">
        <f t="shared" si="33"/>
        <v>53334</v>
      </c>
    </row>
    <row r="509" spans="1:44" ht="14" x14ac:dyDescent="0.2">
      <c r="A509" s="101" t="s">
        <v>460</v>
      </c>
      <c r="B509" s="47">
        <v>2030</v>
      </c>
      <c r="C509" s="101" t="s">
        <v>454</v>
      </c>
      <c r="D509" s="101" t="s">
        <v>95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>
        <v>4011</v>
      </c>
      <c r="U509" s="7">
        <v>21101</v>
      </c>
      <c r="V509" s="7">
        <v>14888</v>
      </c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2">
        <f t="shared" si="34"/>
        <v>40000</v>
      </c>
      <c r="AP509" s="74">
        <f t="shared" si="31"/>
        <v>0</v>
      </c>
      <c r="AQ509" s="75">
        <f t="shared" si="32"/>
        <v>40000</v>
      </c>
      <c r="AR509" s="102">
        <f t="shared" si="33"/>
        <v>0</v>
      </c>
    </row>
    <row r="510" spans="1:44" ht="14" x14ac:dyDescent="0.2">
      <c r="A510" s="101" t="s">
        <v>487</v>
      </c>
      <c r="B510" s="47">
        <v>2509</v>
      </c>
      <c r="C510" s="101" t="s">
        <v>468</v>
      </c>
      <c r="D510" s="101" t="s">
        <v>14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>
        <v>17487</v>
      </c>
      <c r="Y510" s="7">
        <v>2513</v>
      </c>
      <c r="Z510" s="7">
        <v>9429</v>
      </c>
      <c r="AA510" s="7">
        <v>10571</v>
      </c>
      <c r="AB510" s="7"/>
      <c r="AC510" s="7">
        <v>17242</v>
      </c>
      <c r="AD510" s="7">
        <v>20964</v>
      </c>
      <c r="AE510" s="7">
        <v>21794</v>
      </c>
      <c r="AF510" s="7"/>
      <c r="AG510" s="7"/>
      <c r="AH510" s="7"/>
      <c r="AI510" s="7"/>
      <c r="AJ510" s="7"/>
      <c r="AK510" s="7"/>
      <c r="AL510" s="7"/>
      <c r="AM510" s="7"/>
      <c r="AN510" s="7"/>
      <c r="AO510" s="72">
        <f t="shared" si="34"/>
        <v>100000</v>
      </c>
      <c r="AP510" s="37">
        <f t="shared" si="31"/>
        <v>0</v>
      </c>
      <c r="AQ510" s="38">
        <f t="shared" si="32"/>
        <v>40000</v>
      </c>
      <c r="AR510" s="103">
        <f t="shared" si="33"/>
        <v>60000</v>
      </c>
    </row>
    <row r="511" spans="1:44" ht="14" x14ac:dyDescent="0.2">
      <c r="A511" s="101" t="s">
        <v>337</v>
      </c>
      <c r="B511" s="47">
        <v>1602</v>
      </c>
      <c r="C511" s="101" t="s">
        <v>61</v>
      </c>
      <c r="D511" s="101" t="s">
        <v>62</v>
      </c>
      <c r="E511" s="7"/>
      <c r="F511" s="7"/>
      <c r="G511" s="7"/>
      <c r="H511" s="7"/>
      <c r="I511" s="7"/>
      <c r="J511" s="7"/>
      <c r="K511" s="7">
        <v>4275</v>
      </c>
      <c r="L511" s="7">
        <v>13769</v>
      </c>
      <c r="M511" s="7">
        <v>2187</v>
      </c>
      <c r="N511" s="7">
        <v>22254</v>
      </c>
      <c r="O511" s="7">
        <v>256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2">
        <f t="shared" si="34"/>
        <v>42741</v>
      </c>
      <c r="AP511" s="74">
        <f t="shared" si="31"/>
        <v>42741</v>
      </c>
      <c r="AQ511" s="75">
        <f t="shared" si="32"/>
        <v>0</v>
      </c>
      <c r="AR511" s="102">
        <f t="shared" si="33"/>
        <v>0</v>
      </c>
    </row>
    <row r="512" spans="1:44" ht="14" x14ac:dyDescent="0.2">
      <c r="A512" s="101" t="s">
        <v>440</v>
      </c>
      <c r="B512" s="47">
        <v>1466</v>
      </c>
      <c r="C512" s="101" t="s">
        <v>9</v>
      </c>
      <c r="D512" s="101" t="s">
        <v>15</v>
      </c>
      <c r="E512" s="7">
        <v>3355</v>
      </c>
      <c r="F512" s="7">
        <v>1649</v>
      </c>
      <c r="G512" s="7"/>
      <c r="H512" s="7"/>
      <c r="I512" s="7"/>
      <c r="J512" s="7"/>
      <c r="K512" s="7"/>
      <c r="L512" s="7"/>
      <c r="M512" s="7"/>
      <c r="N512" s="7"/>
      <c r="O512" s="7"/>
      <c r="P512" s="7">
        <v>12049</v>
      </c>
      <c r="Q512" s="7">
        <v>7190</v>
      </c>
      <c r="R512" s="7">
        <v>4887</v>
      </c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2">
        <f t="shared" si="34"/>
        <v>29130</v>
      </c>
      <c r="AP512" s="37">
        <f t="shared" si="31"/>
        <v>17053</v>
      </c>
      <c r="AQ512" s="38">
        <f t="shared" si="32"/>
        <v>12077</v>
      </c>
      <c r="AR512" s="103">
        <f t="shared" si="33"/>
        <v>0</v>
      </c>
    </row>
    <row r="513" spans="1:44" ht="14" x14ac:dyDescent="0.2">
      <c r="A513" s="101" t="s">
        <v>338</v>
      </c>
      <c r="B513" s="47">
        <v>1099</v>
      </c>
      <c r="C513" s="101" t="s">
        <v>28</v>
      </c>
      <c r="D513" s="101" t="s">
        <v>463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2">
        <f t="shared" si="34"/>
        <v>0</v>
      </c>
      <c r="AP513" s="74">
        <f t="shared" si="31"/>
        <v>0</v>
      </c>
      <c r="AQ513" s="75">
        <f t="shared" si="32"/>
        <v>0</v>
      </c>
      <c r="AR513" s="102">
        <f t="shared" si="33"/>
        <v>0</v>
      </c>
    </row>
    <row r="514" spans="1:44" ht="14" x14ac:dyDescent="0.2">
      <c r="A514" s="101" t="s">
        <v>222</v>
      </c>
      <c r="B514" s="47">
        <v>1126</v>
      </c>
      <c r="C514" s="101" t="s">
        <v>28</v>
      </c>
      <c r="D514" s="101" t="s">
        <v>15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2">
        <f t="shared" si="34"/>
        <v>0</v>
      </c>
      <c r="AP514" s="37">
        <f t="shared" si="31"/>
        <v>0</v>
      </c>
      <c r="AQ514" s="38">
        <f t="shared" si="32"/>
        <v>0</v>
      </c>
      <c r="AR514" s="103">
        <f t="shared" si="33"/>
        <v>0</v>
      </c>
    </row>
    <row r="515" spans="1:44" ht="14" x14ac:dyDescent="0.2">
      <c r="A515" s="101" t="s">
        <v>224</v>
      </c>
      <c r="B515" s="47">
        <v>1640</v>
      </c>
      <c r="C515" s="101" t="s">
        <v>11</v>
      </c>
      <c r="D515" s="101" t="s">
        <v>461</v>
      </c>
      <c r="E515" s="7"/>
      <c r="F515" s="7"/>
      <c r="G515" s="7"/>
      <c r="H515" s="7"/>
      <c r="I515" s="7"/>
      <c r="J515" s="7"/>
      <c r="K515" s="7"/>
      <c r="L515" s="7"/>
      <c r="M515" s="7"/>
      <c r="N515" s="7">
        <v>19475</v>
      </c>
      <c r="O515" s="7">
        <v>18834</v>
      </c>
      <c r="P515" s="7">
        <v>15905</v>
      </c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2">
        <f t="shared" si="34"/>
        <v>54214</v>
      </c>
      <c r="AP515" s="74">
        <f t="shared" si="31"/>
        <v>54214</v>
      </c>
      <c r="AQ515" s="75">
        <f t="shared" si="32"/>
        <v>0</v>
      </c>
      <c r="AR515" s="102">
        <f t="shared" si="33"/>
        <v>0</v>
      </c>
    </row>
    <row r="516" spans="1:44" ht="14" x14ac:dyDescent="0.2">
      <c r="A516" s="101" t="s">
        <v>339</v>
      </c>
      <c r="B516" s="47">
        <v>1341</v>
      </c>
      <c r="C516" s="101" t="s">
        <v>9</v>
      </c>
      <c r="D516" s="101" t="s">
        <v>62</v>
      </c>
      <c r="E516" s="7">
        <v>18318</v>
      </c>
      <c r="F516" s="7">
        <v>1679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2">
        <f t="shared" si="34"/>
        <v>19997</v>
      </c>
      <c r="AP516" s="37">
        <f t="shared" si="31"/>
        <v>19997</v>
      </c>
      <c r="AQ516" s="38">
        <f t="shared" si="32"/>
        <v>0</v>
      </c>
      <c r="AR516" s="103">
        <f t="shared" si="33"/>
        <v>0</v>
      </c>
    </row>
    <row r="517" spans="1:44" ht="14" x14ac:dyDescent="0.2">
      <c r="A517" s="101" t="s">
        <v>225</v>
      </c>
      <c r="B517" s="47">
        <v>1080</v>
      </c>
      <c r="C517" s="101" t="s">
        <v>28</v>
      </c>
      <c r="D517" s="101" t="s">
        <v>22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2">
        <f t="shared" si="34"/>
        <v>0</v>
      </c>
      <c r="AP517" s="74">
        <f t="shared" si="31"/>
        <v>0</v>
      </c>
      <c r="AQ517" s="75">
        <f t="shared" si="32"/>
        <v>0</v>
      </c>
      <c r="AR517" s="102">
        <f t="shared" si="33"/>
        <v>0</v>
      </c>
    </row>
    <row r="518" spans="1:44" ht="14" x14ac:dyDescent="0.2">
      <c r="A518" s="101" t="s">
        <v>342</v>
      </c>
      <c r="B518" s="47">
        <v>1008</v>
      </c>
      <c r="C518" s="101" t="s">
        <v>28</v>
      </c>
      <c r="D518" s="101" t="s">
        <v>463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2">
        <f t="shared" si="34"/>
        <v>0</v>
      </c>
      <c r="AP518" s="37">
        <f t="shared" si="31"/>
        <v>0</v>
      </c>
      <c r="AQ518" s="38">
        <f t="shared" si="32"/>
        <v>0</v>
      </c>
      <c r="AR518" s="103">
        <f t="shared" si="33"/>
        <v>0</v>
      </c>
    </row>
    <row r="519" spans="1:44" ht="14" x14ac:dyDescent="0.2">
      <c r="A519" s="101" t="s">
        <v>447</v>
      </c>
      <c r="B519" s="47">
        <v>1117</v>
      </c>
      <c r="C519" s="101" t="s">
        <v>28</v>
      </c>
      <c r="D519" s="101" t="s">
        <v>22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2">
        <f t="shared" si="34"/>
        <v>0</v>
      </c>
      <c r="AP519" s="74">
        <f t="shared" si="31"/>
        <v>0</v>
      </c>
      <c r="AQ519" s="75">
        <f t="shared" si="32"/>
        <v>0</v>
      </c>
      <c r="AR519" s="102">
        <f t="shared" si="33"/>
        <v>0</v>
      </c>
    </row>
    <row r="520" spans="1:44" ht="14" x14ac:dyDescent="0.2">
      <c r="A520" s="101" t="s">
        <v>187</v>
      </c>
      <c r="B520" s="47">
        <v>1173</v>
      </c>
      <c r="C520" s="101" t="s">
        <v>28</v>
      </c>
      <c r="D520" s="101" t="s">
        <v>13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2">
        <f t="shared" si="34"/>
        <v>0</v>
      </c>
      <c r="AP520" s="37">
        <f t="shared" si="31"/>
        <v>0</v>
      </c>
      <c r="AQ520" s="38">
        <f t="shared" si="32"/>
        <v>0</v>
      </c>
      <c r="AR520" s="103">
        <f t="shared" si="33"/>
        <v>0</v>
      </c>
    </row>
    <row r="521" spans="1:44" ht="14" x14ac:dyDescent="0.2">
      <c r="A521" s="101" t="s">
        <v>495</v>
      </c>
      <c r="B521" s="47">
        <v>2507</v>
      </c>
      <c r="C521" s="101" t="s">
        <v>468</v>
      </c>
      <c r="D521" s="101" t="s">
        <v>95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>
        <v>8550</v>
      </c>
      <c r="Z521" s="7">
        <v>15794</v>
      </c>
      <c r="AA521" s="7">
        <v>20221</v>
      </c>
      <c r="AB521" s="7">
        <v>15435</v>
      </c>
      <c r="AC521" s="7">
        <v>20000</v>
      </c>
      <c r="AD521" s="7">
        <f>26666</f>
        <v>26666</v>
      </c>
      <c r="AE521" s="7">
        <v>26666</v>
      </c>
      <c r="AF521" s="7">
        <v>26666</v>
      </c>
      <c r="AG521" s="7">
        <v>30965</v>
      </c>
      <c r="AH521" s="7">
        <v>29915</v>
      </c>
      <c r="AI521" s="7">
        <v>19120</v>
      </c>
      <c r="AJ521" s="7">
        <v>68207</v>
      </c>
      <c r="AK521" s="7"/>
      <c r="AL521" s="7"/>
      <c r="AM521" s="7"/>
      <c r="AN521" s="7"/>
      <c r="AO521" s="72">
        <f t="shared" si="34"/>
        <v>308205</v>
      </c>
      <c r="AP521" s="74">
        <f t="shared" si="31"/>
        <v>0</v>
      </c>
      <c r="AQ521" s="75">
        <f t="shared" si="32"/>
        <v>60000</v>
      </c>
      <c r="AR521" s="102">
        <f t="shared" si="33"/>
        <v>248205</v>
      </c>
    </row>
    <row r="522" spans="1:44" ht="14" x14ac:dyDescent="0.2">
      <c r="A522" s="101" t="s">
        <v>435</v>
      </c>
      <c r="B522" s="47">
        <v>1147</v>
      </c>
      <c r="C522" s="101" t="s">
        <v>28</v>
      </c>
      <c r="D522" s="101" t="s">
        <v>62</v>
      </c>
      <c r="E522" s="7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7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72">
        <f t="shared" si="34"/>
        <v>0</v>
      </c>
      <c r="AP522" s="37">
        <f t="shared" si="31"/>
        <v>0</v>
      </c>
      <c r="AQ522" s="38">
        <f t="shared" si="32"/>
        <v>0</v>
      </c>
      <c r="AR522" s="103">
        <f t="shared" si="33"/>
        <v>0</v>
      </c>
    </row>
    <row r="523" spans="1:44" ht="14" x14ac:dyDescent="0.2">
      <c r="A523" s="101" t="s">
        <v>228</v>
      </c>
      <c r="B523" s="47">
        <v>1619</v>
      </c>
      <c r="C523" s="101" t="s">
        <v>9</v>
      </c>
      <c r="D523" s="101" t="s">
        <v>22</v>
      </c>
      <c r="E523" s="7"/>
      <c r="F523" s="7"/>
      <c r="G523" s="7"/>
      <c r="H523" s="7"/>
      <c r="I523" s="7"/>
      <c r="J523" s="7"/>
      <c r="K523" s="7"/>
      <c r="L523" s="7"/>
      <c r="M523" s="7">
        <v>7704</v>
      </c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2">
        <f t="shared" si="34"/>
        <v>7704</v>
      </c>
      <c r="AP523" s="74">
        <f t="shared" si="31"/>
        <v>7704</v>
      </c>
      <c r="AQ523" s="75">
        <f t="shared" si="32"/>
        <v>0</v>
      </c>
      <c r="AR523" s="102">
        <f t="shared" si="33"/>
        <v>0</v>
      </c>
    </row>
    <row r="524" spans="1:44" ht="14" x14ac:dyDescent="0.2">
      <c r="A524" s="101" t="s">
        <v>108</v>
      </c>
      <c r="B524" s="47">
        <v>1307</v>
      </c>
      <c r="C524" s="101" t="s">
        <v>28</v>
      </c>
      <c r="D524" s="101" t="s">
        <v>20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2">
        <f t="shared" si="34"/>
        <v>0</v>
      </c>
      <c r="AP524" s="37">
        <f t="shared" si="31"/>
        <v>0</v>
      </c>
      <c r="AQ524" s="38">
        <f t="shared" si="32"/>
        <v>0</v>
      </c>
      <c r="AR524" s="103">
        <f t="shared" si="33"/>
        <v>0</v>
      </c>
    </row>
    <row r="525" spans="1:44" ht="14" x14ac:dyDescent="0.2">
      <c r="A525" s="13"/>
      <c r="B525" s="13"/>
      <c r="C525" s="13"/>
      <c r="D525" s="13"/>
      <c r="E525" s="14">
        <f t="shared" ref="E525:O525" si="35">SUM(E9:E524)</f>
        <v>1269482</v>
      </c>
      <c r="F525" s="14">
        <f t="shared" si="35"/>
        <v>1707983</v>
      </c>
      <c r="G525" s="14">
        <f t="shared" si="35"/>
        <v>1960248</v>
      </c>
      <c r="H525" s="14">
        <f t="shared" si="35"/>
        <v>2191915</v>
      </c>
      <c r="I525" s="14">
        <f t="shared" si="35"/>
        <v>2417670</v>
      </c>
      <c r="J525" s="14">
        <f t="shared" si="35"/>
        <v>2094176</v>
      </c>
      <c r="K525" s="14">
        <f t="shared" si="35"/>
        <v>1788785</v>
      </c>
      <c r="L525" s="14">
        <f t="shared" si="35"/>
        <v>1773407</v>
      </c>
      <c r="M525" s="14">
        <f t="shared" si="35"/>
        <v>1760252</v>
      </c>
      <c r="N525" s="14">
        <f t="shared" si="35"/>
        <v>2209707</v>
      </c>
      <c r="O525" s="14">
        <f t="shared" si="35"/>
        <v>3364676</v>
      </c>
      <c r="P525" s="14">
        <f t="shared" ref="P525:AB525" si="36">SUM(P8:P524)</f>
        <v>2185299</v>
      </c>
      <c r="Q525" s="14">
        <f t="shared" si="36"/>
        <v>1537503</v>
      </c>
      <c r="R525" s="14">
        <f t="shared" si="36"/>
        <v>2009850</v>
      </c>
      <c r="S525" s="14">
        <f t="shared" si="36"/>
        <v>2204422</v>
      </c>
      <c r="T525" s="14">
        <f t="shared" si="36"/>
        <v>2179005</v>
      </c>
      <c r="U525" s="14">
        <f t="shared" si="36"/>
        <v>2442681</v>
      </c>
      <c r="V525" s="14">
        <f t="shared" si="36"/>
        <v>2465788</v>
      </c>
      <c r="W525" s="14">
        <f t="shared" si="36"/>
        <v>1860125</v>
      </c>
      <c r="X525" s="14">
        <f t="shared" si="36"/>
        <v>2889178</v>
      </c>
      <c r="Y525" s="14">
        <f t="shared" si="36"/>
        <v>3788635</v>
      </c>
      <c r="Z525" s="14">
        <f t="shared" si="36"/>
        <v>2676646</v>
      </c>
      <c r="AA525" s="14">
        <f t="shared" si="36"/>
        <v>5013049</v>
      </c>
      <c r="AB525" s="14">
        <f t="shared" si="36"/>
        <v>4870657</v>
      </c>
      <c r="AC525" s="14">
        <f t="shared" ref="AC525:AO525" si="37">SUM(AC7:AC524)</f>
        <v>2707008</v>
      </c>
      <c r="AD525" s="14">
        <f t="shared" si="37"/>
        <v>3123887</v>
      </c>
      <c r="AE525" s="14">
        <f t="shared" si="37"/>
        <v>1830397</v>
      </c>
      <c r="AF525" s="14">
        <f t="shared" si="37"/>
        <v>1532230</v>
      </c>
      <c r="AG525" s="14">
        <f t="shared" si="37"/>
        <v>1471806</v>
      </c>
      <c r="AH525" s="14">
        <f t="shared" si="37"/>
        <v>1507374</v>
      </c>
      <c r="AI525" s="14">
        <f t="shared" si="37"/>
        <v>1370733</v>
      </c>
      <c r="AJ525" s="14">
        <f t="shared" si="37"/>
        <v>1741873</v>
      </c>
      <c r="AK525" s="14">
        <f t="shared" si="37"/>
        <v>0</v>
      </c>
      <c r="AL525" s="14">
        <f t="shared" si="37"/>
        <v>0</v>
      </c>
      <c r="AM525" s="14">
        <f t="shared" si="37"/>
        <v>0</v>
      </c>
      <c r="AN525" s="14">
        <f t="shared" si="37"/>
        <v>0</v>
      </c>
      <c r="AO525" s="15">
        <f t="shared" si="37"/>
        <v>73946447</v>
      </c>
      <c r="AP525" s="8">
        <f>SUM(E525:P525)</f>
        <v>24723600</v>
      </c>
      <c r="AQ525" s="36">
        <f>SUM(Q525:AB525)</f>
        <v>33937539</v>
      </c>
      <c r="AR525" s="102">
        <f>SUM(AC525:AN525)</f>
        <v>15285308</v>
      </c>
    </row>
    <row r="526" spans="1:44" ht="14" x14ac:dyDescent="0.2">
      <c r="A526" s="16"/>
      <c r="B526" s="16"/>
      <c r="C526" s="16"/>
      <c r="D526" s="16"/>
      <c r="E526" s="19"/>
      <c r="F526" s="20"/>
      <c r="G526" s="20"/>
      <c r="H526" s="20"/>
      <c r="I526" s="20"/>
      <c r="J526" s="21"/>
      <c r="K526" s="20"/>
      <c r="L526" s="20"/>
      <c r="M526" s="20"/>
      <c r="N526" s="20"/>
      <c r="O526" s="20"/>
      <c r="P526" s="20"/>
      <c r="Q526" s="19"/>
      <c r="R526" s="20"/>
      <c r="S526" s="20"/>
      <c r="T526" s="20"/>
      <c r="U526" s="20"/>
      <c r="V526" s="21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2"/>
      <c r="AP526" s="22"/>
      <c r="AQ526" s="22"/>
    </row>
    <row r="527" spans="1:44" ht="14" x14ac:dyDescent="0.2">
      <c r="A527" s="16"/>
      <c r="B527" s="16"/>
      <c r="C527" s="16"/>
      <c r="D527" s="16"/>
      <c r="E527" s="19">
        <f>E525+'[1]PDM - Catalogs-Folds'!E526</f>
        <v>1285904</v>
      </c>
      <c r="F527" s="19">
        <f>F525+'[1]PDM - Catalogs-Folds'!F526</f>
        <v>1717657</v>
      </c>
      <c r="G527" s="19">
        <f>G525+'[1]PDM - Catalogs-Folds'!G526</f>
        <v>1982782</v>
      </c>
      <c r="H527" s="19">
        <f>H525+'[1]PDM - Catalogs-Folds'!H526</f>
        <v>2217873</v>
      </c>
      <c r="I527" s="19">
        <f>I525+'[1]PDM - Catalogs-Folds'!I526</f>
        <v>2430661</v>
      </c>
      <c r="J527" s="19">
        <f>J525+'[1]PDM - Catalogs-Folds'!J526</f>
        <v>2105057</v>
      </c>
      <c r="K527" s="19">
        <f>K525+'[1]PDM - Catalogs-Folds'!K526</f>
        <v>1791383</v>
      </c>
      <c r="L527" s="19">
        <f>L525+'[1]PDM - Catalogs-Folds'!L526</f>
        <v>1797868</v>
      </c>
      <c r="M527" s="19">
        <f>M525+'[1]PDM - Catalogs-Folds'!M526</f>
        <v>1789360</v>
      </c>
      <c r="N527" s="19">
        <f>N525+'[1]PDM - Catalogs-Folds'!N526</f>
        <v>2229963</v>
      </c>
      <c r="O527" s="19">
        <f>O525+'[1]PDM - Catalogs-Folds'!O526</f>
        <v>3523417</v>
      </c>
      <c r="P527" s="19">
        <f>P525+'[1]PDM - Catalogs-Folds'!P526</f>
        <v>2296192</v>
      </c>
      <c r="Q527" s="19">
        <f>Q525+'[1]PDM - Catalogs-Folds'!Q526</f>
        <v>1538000</v>
      </c>
      <c r="R527" s="19">
        <f>R525+'[1]PDM - Catalogs-Folds'!R526</f>
        <v>2012997</v>
      </c>
      <c r="S527" s="19">
        <f>S525+'[1]PDM - Catalogs-Folds'!S526</f>
        <v>2222480</v>
      </c>
      <c r="T527" s="19">
        <f>T525+'[1]PDM - Catalogs-Folds'!T526</f>
        <v>2201306</v>
      </c>
      <c r="U527" s="19">
        <f>U525+'[1]PDM - Catalogs-Folds'!U526</f>
        <v>2448841</v>
      </c>
      <c r="V527" s="19">
        <f>V525+'[1]PDM - Catalogs-Folds'!V526</f>
        <v>2473849</v>
      </c>
      <c r="W527" s="19">
        <f>W525+'[1]PDM - Catalogs-Folds'!W526</f>
        <v>1860985</v>
      </c>
      <c r="X527" s="19">
        <f>X525+'[1]PDM - Catalogs-Folds'!X526</f>
        <v>2891499</v>
      </c>
      <c r="Y527" s="19">
        <f>Y525+'[1]PDM - Catalogs-Folds'!Y526</f>
        <v>3793485</v>
      </c>
      <c r="Z527" s="19">
        <f>Z525+'[1]PDM - Catalogs-Folds'!Z526</f>
        <v>2680237</v>
      </c>
      <c r="AA527" s="19">
        <f>AA525+'[1]PDM - Catalogs-Folds'!AA526</f>
        <v>5054503</v>
      </c>
      <c r="AB527" s="19">
        <f>AB525+'[1]PDM - Catalogs-Folds'!AB526</f>
        <v>4893500</v>
      </c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22"/>
      <c r="AP527" s="22"/>
      <c r="AQ527" s="22"/>
    </row>
    <row r="528" spans="1:44" ht="14" x14ac:dyDescent="0.2">
      <c r="A528" s="16"/>
      <c r="B528" s="16"/>
      <c r="C528" s="16"/>
      <c r="D528" s="16"/>
      <c r="E528" s="19"/>
      <c r="F528" s="20"/>
      <c r="G528" s="20" t="s">
        <v>537</v>
      </c>
      <c r="H528" s="21" t="s">
        <v>538</v>
      </c>
      <c r="I528" s="20" t="s">
        <v>539</v>
      </c>
      <c r="J528" s="20" t="s">
        <v>540</v>
      </c>
      <c r="K528" s="20" t="s">
        <v>533</v>
      </c>
      <c r="L528" s="21" t="s">
        <v>534</v>
      </c>
      <c r="M528" s="20" t="s">
        <v>535</v>
      </c>
      <c r="N528" s="20" t="s">
        <v>536</v>
      </c>
      <c r="O528" s="22"/>
      <c r="P528" s="18"/>
      <c r="Q528" s="18"/>
      <c r="R528" s="22"/>
      <c r="S528" s="22"/>
      <c r="AD528" s="110"/>
      <c r="AE528" s="110"/>
      <c r="AJ528" s="110"/>
    </row>
    <row r="529" spans="1:43" ht="14" x14ac:dyDescent="0.2">
      <c r="A529" s="16"/>
      <c r="B529" s="16"/>
      <c r="C529" s="16"/>
      <c r="D529" s="16"/>
      <c r="E529" s="19"/>
      <c r="F529" s="20"/>
      <c r="G529" s="19">
        <f>E527+F527+G527</f>
        <v>4986343</v>
      </c>
      <c r="H529" s="19">
        <f>H527+I527+J527</f>
        <v>6753591</v>
      </c>
      <c r="I529" s="19">
        <f>K527+L527+M527</f>
        <v>5378611</v>
      </c>
      <c r="J529" s="19">
        <f>N527+O527+P527</f>
        <v>8049572</v>
      </c>
      <c r="K529" s="19">
        <f>Q527+R527+S527</f>
        <v>5773477</v>
      </c>
      <c r="L529" s="19">
        <f>T527+U527+V527</f>
        <v>7123996</v>
      </c>
      <c r="M529" s="19">
        <f>W527+X527+Y527</f>
        <v>8545969</v>
      </c>
      <c r="N529" s="19">
        <f>Z527+AA527+AB527</f>
        <v>12628240</v>
      </c>
      <c r="O529" s="22"/>
      <c r="P529" s="18"/>
      <c r="Q529" s="18"/>
      <c r="R529" s="22"/>
      <c r="S529" s="22"/>
    </row>
    <row r="530" spans="1:43" ht="14" x14ac:dyDescent="0.2">
      <c r="A530" s="16"/>
      <c r="B530" s="16"/>
      <c r="C530" s="16"/>
      <c r="D530" s="16"/>
      <c r="E530" s="19"/>
      <c r="F530" s="20"/>
      <c r="G530" s="20" t="e">
        <f>[1]Revenue!#REF!/'[1]PDM - Postcards'!G529</f>
        <v>#REF!</v>
      </c>
      <c r="H530" s="20" t="e">
        <f>[1]Revenue!#REF!/'[1]PDM - Postcards'!H529</f>
        <v>#REF!</v>
      </c>
      <c r="I530" s="20" t="e">
        <f>[1]Revenue!#REF!/'[1]PDM - Postcards'!I529</f>
        <v>#REF!</v>
      </c>
      <c r="J530" s="20" t="e">
        <f>[1]Revenue!#REF!/'[1]PDM - Postcards'!J529</f>
        <v>#REF!</v>
      </c>
      <c r="K530" s="20" t="e">
        <f>[1]Revenue!#REF!/'[1]PDM - Postcards'!K529</f>
        <v>#REF!</v>
      </c>
      <c r="L530" s="20" t="e">
        <f>[1]Revenue!#REF!/'[1]PDM - Postcards'!L529</f>
        <v>#REF!</v>
      </c>
      <c r="M530" s="20" t="e">
        <f>[1]Revenue!#REF!/'[1]PDM - Postcards'!M529</f>
        <v>#REF!</v>
      </c>
      <c r="N530" s="20" t="e">
        <f>[1]Revenue!#REF!/'[1]PDM - Postcards'!N529</f>
        <v>#REF!</v>
      </c>
      <c r="O530" s="20"/>
      <c r="P530" s="20"/>
      <c r="Q530" s="19"/>
      <c r="R530" s="20"/>
      <c r="S530" s="20"/>
      <c r="T530" s="20"/>
      <c r="U530" s="20"/>
      <c r="V530" s="21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2"/>
      <c r="AP530" s="22"/>
      <c r="AQ530" s="22"/>
    </row>
    <row r="531" spans="1:43" ht="14" x14ac:dyDescent="0.2">
      <c r="A531" s="16"/>
      <c r="B531" s="16"/>
      <c r="C531" s="16"/>
      <c r="D531" s="16"/>
      <c r="E531" s="19"/>
      <c r="F531" s="20"/>
      <c r="G531" s="20"/>
      <c r="H531" s="20"/>
      <c r="I531" s="20"/>
      <c r="J531" s="21"/>
      <c r="K531" s="20"/>
      <c r="L531" s="20"/>
      <c r="M531" s="20"/>
      <c r="N531" s="20"/>
      <c r="O531" s="20"/>
      <c r="P531" s="20"/>
      <c r="Q531" s="19"/>
      <c r="R531" s="20"/>
      <c r="S531" s="20"/>
      <c r="T531" s="20"/>
      <c r="U531" s="20"/>
      <c r="V531" s="21"/>
      <c r="W531" s="20"/>
      <c r="X531" s="21"/>
      <c r="Y531" s="20"/>
      <c r="Z531" s="20"/>
      <c r="AA531" s="20"/>
      <c r="AB531" s="20"/>
      <c r="AC531" s="20"/>
      <c r="AD531" s="21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2"/>
      <c r="AP531" s="22"/>
      <c r="AQ531" s="22"/>
    </row>
    <row r="532" spans="1:43" ht="14" x14ac:dyDescent="0.2">
      <c r="A532" s="16"/>
      <c r="B532" s="16"/>
      <c r="C532" s="16"/>
      <c r="D532" s="16"/>
      <c r="E532" s="19"/>
      <c r="F532" s="20"/>
      <c r="G532" s="20"/>
      <c r="H532" s="20"/>
      <c r="I532" s="20"/>
      <c r="J532" s="21"/>
      <c r="K532" s="20"/>
      <c r="L532" s="20"/>
      <c r="M532" s="20"/>
      <c r="N532" s="20">
        <f>N529/J529-1</f>
        <v>0.56880887580109851</v>
      </c>
      <c r="O532" s="20"/>
      <c r="P532" s="20"/>
      <c r="Q532" s="19"/>
      <c r="R532" s="20"/>
      <c r="S532" s="20"/>
      <c r="T532" s="20"/>
      <c r="U532" s="20"/>
      <c r="V532" s="21"/>
      <c r="W532" s="20"/>
      <c r="X532" s="20"/>
      <c r="Y532" s="20"/>
      <c r="Z532" s="20"/>
      <c r="AA532" s="20"/>
      <c r="AB532" s="20"/>
      <c r="AC532" s="20"/>
      <c r="AD532" s="20"/>
      <c r="AE532" s="20"/>
      <c r="AF532" s="21"/>
      <c r="AG532" s="20"/>
      <c r="AH532" s="20"/>
      <c r="AI532" s="20"/>
      <c r="AJ532" s="20"/>
      <c r="AK532" s="20"/>
      <c r="AL532" s="20"/>
      <c r="AM532" s="20"/>
      <c r="AN532" s="20"/>
      <c r="AO532" s="22"/>
      <c r="AP532" s="22"/>
      <c r="AQ532" s="22"/>
    </row>
    <row r="533" spans="1:43" ht="14" x14ac:dyDescent="0.2">
      <c r="A533" s="16"/>
      <c r="B533" s="16"/>
      <c r="C533" s="16"/>
      <c r="D533" s="16"/>
      <c r="E533" s="19"/>
      <c r="F533" s="20"/>
      <c r="G533" s="20"/>
      <c r="H533" s="20"/>
      <c r="I533" s="20"/>
      <c r="J533" s="21"/>
      <c r="K533" s="20"/>
      <c r="L533" s="20"/>
      <c r="M533" s="20"/>
      <c r="N533" s="20"/>
      <c r="O533" s="20"/>
      <c r="P533" s="20"/>
      <c r="Q533" s="19"/>
      <c r="R533" s="20"/>
      <c r="S533" s="20"/>
      <c r="T533" s="20"/>
      <c r="U533" s="20"/>
      <c r="V533" s="21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2"/>
      <c r="AP533" s="22"/>
      <c r="AQ533" s="22"/>
    </row>
    <row r="534" spans="1:43" ht="14" x14ac:dyDescent="0.2">
      <c r="A534" s="16"/>
      <c r="B534" s="16"/>
      <c r="C534" s="16"/>
      <c r="D534" s="16"/>
      <c r="E534" s="19"/>
      <c r="F534" s="20"/>
      <c r="G534" s="20"/>
      <c r="H534" s="20"/>
      <c r="I534" s="20"/>
      <c r="J534" s="21"/>
      <c r="K534" s="20"/>
      <c r="L534" s="20"/>
      <c r="M534" s="20"/>
      <c r="N534" s="20"/>
      <c r="O534" s="20"/>
      <c r="P534" s="20"/>
      <c r="Q534" s="19"/>
      <c r="R534" s="20"/>
      <c r="S534" s="20"/>
      <c r="T534" s="20"/>
      <c r="U534" s="20"/>
      <c r="V534" s="21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2"/>
      <c r="AP534" s="22"/>
      <c r="AQ534" s="22"/>
    </row>
    <row r="535" spans="1:43" ht="14" x14ac:dyDescent="0.2">
      <c r="A535" s="16"/>
      <c r="B535" s="16"/>
      <c r="C535" s="16"/>
      <c r="D535" s="16"/>
      <c r="E535" s="19"/>
      <c r="F535" s="20"/>
      <c r="G535" s="20"/>
      <c r="H535" s="20"/>
      <c r="I535" s="20"/>
      <c r="J535" s="21"/>
      <c r="K535" s="20"/>
      <c r="L535" s="20"/>
      <c r="M535" s="20"/>
      <c r="N535" s="20"/>
      <c r="O535" s="20"/>
      <c r="P535" s="20"/>
      <c r="Q535" s="19"/>
      <c r="R535" s="20"/>
      <c r="S535" s="20"/>
      <c r="T535" s="20"/>
      <c r="U535" s="20"/>
      <c r="V535" s="21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2"/>
      <c r="AP535" s="22"/>
      <c r="AQ535" s="22"/>
    </row>
    <row r="536" spans="1:43" ht="14" x14ac:dyDescent="0.2">
      <c r="A536" s="16"/>
      <c r="B536" s="16"/>
      <c r="C536" s="16"/>
      <c r="D536" s="16"/>
      <c r="E536" s="19"/>
      <c r="F536" s="20"/>
      <c r="G536" s="20"/>
      <c r="H536" s="20"/>
      <c r="I536" s="20"/>
      <c r="J536" s="21"/>
      <c r="K536" s="20"/>
      <c r="L536" s="20"/>
      <c r="M536" s="20"/>
      <c r="N536" s="20"/>
      <c r="O536" s="20"/>
      <c r="P536" s="20"/>
      <c r="Q536" s="19"/>
      <c r="R536" s="20"/>
      <c r="S536" s="20"/>
      <c r="T536" s="20"/>
      <c r="U536" s="20"/>
      <c r="V536" s="21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2"/>
      <c r="AP536" s="22"/>
      <c r="AQ536" s="22"/>
    </row>
    <row r="537" spans="1:43" ht="14" x14ac:dyDescent="0.2">
      <c r="A537" s="16"/>
      <c r="B537" s="16"/>
      <c r="C537" s="16"/>
      <c r="D537" s="16"/>
      <c r="E537" s="19"/>
      <c r="F537" s="20"/>
      <c r="G537" s="20"/>
      <c r="H537" s="20"/>
      <c r="I537" s="20"/>
      <c r="J537" s="21"/>
      <c r="K537" s="20"/>
      <c r="L537" s="20"/>
      <c r="M537" s="20"/>
      <c r="N537" s="20"/>
      <c r="O537" s="20"/>
      <c r="P537" s="20"/>
      <c r="Q537" s="19"/>
      <c r="R537" s="20"/>
      <c r="S537" s="20"/>
      <c r="T537" s="20"/>
      <c r="U537" s="20"/>
      <c r="V537" s="21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2"/>
      <c r="AP537" s="22"/>
      <c r="AQ537" s="22"/>
    </row>
    <row r="538" spans="1:43" ht="14" x14ac:dyDescent="0.2">
      <c r="A538" s="16"/>
      <c r="B538" s="16"/>
      <c r="C538" s="16"/>
      <c r="D538" s="16"/>
      <c r="E538" s="19"/>
      <c r="F538" s="20"/>
      <c r="G538" s="20"/>
      <c r="H538" s="20"/>
      <c r="I538" s="20"/>
      <c r="J538" s="21"/>
      <c r="K538" s="20"/>
      <c r="L538" s="20"/>
      <c r="M538" s="20"/>
      <c r="N538" s="20"/>
      <c r="O538" s="20"/>
      <c r="P538" s="20"/>
      <c r="Q538" s="19"/>
      <c r="R538" s="20"/>
      <c r="S538" s="20"/>
      <c r="T538" s="20"/>
      <c r="U538" s="20"/>
      <c r="V538" s="21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2"/>
      <c r="AP538" s="22"/>
      <c r="AQ538" s="22"/>
    </row>
    <row r="539" spans="1:43" ht="14" x14ac:dyDescent="0.2">
      <c r="A539" s="16"/>
      <c r="B539" s="16"/>
      <c r="C539" s="16"/>
      <c r="D539" s="16"/>
      <c r="E539" s="19"/>
      <c r="F539" s="20"/>
      <c r="G539" s="20"/>
      <c r="H539" s="20"/>
      <c r="I539" s="20"/>
      <c r="J539" s="21"/>
      <c r="K539" s="20"/>
      <c r="L539" s="20"/>
      <c r="M539" s="20"/>
      <c r="N539" s="20"/>
      <c r="O539" s="20"/>
      <c r="P539" s="20"/>
      <c r="Q539" s="19"/>
      <c r="R539" s="20"/>
      <c r="S539" s="20"/>
      <c r="T539" s="20"/>
      <c r="U539" s="20"/>
      <c r="V539" s="21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2"/>
      <c r="AP539" s="22"/>
      <c r="AQ539" s="22"/>
    </row>
    <row r="540" spans="1:43" ht="14" x14ac:dyDescent="0.2">
      <c r="A540" s="16"/>
      <c r="B540" s="16"/>
      <c r="C540" s="16"/>
      <c r="D540" s="16"/>
      <c r="E540" s="19"/>
      <c r="F540" s="20"/>
      <c r="G540" s="20"/>
      <c r="H540" s="20"/>
      <c r="I540" s="20"/>
      <c r="J540" s="21"/>
      <c r="K540" s="20"/>
      <c r="L540" s="20"/>
      <c r="M540" s="20"/>
      <c r="N540" s="20"/>
      <c r="O540" s="20"/>
      <c r="P540" s="20"/>
      <c r="Q540" s="19"/>
      <c r="R540" s="20"/>
      <c r="S540" s="20"/>
      <c r="T540" s="20"/>
      <c r="U540" s="20"/>
      <c r="V540" s="21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2"/>
      <c r="AP540" s="22"/>
      <c r="AQ540" s="22"/>
    </row>
    <row r="541" spans="1:43" ht="14" x14ac:dyDescent="0.2">
      <c r="A541" s="16"/>
      <c r="B541" s="16"/>
      <c r="C541" s="16"/>
      <c r="D541" s="16"/>
      <c r="E541" s="19"/>
      <c r="F541" s="20"/>
      <c r="G541" s="20"/>
      <c r="H541" s="20"/>
      <c r="I541" s="20"/>
      <c r="J541" s="21"/>
      <c r="K541" s="20"/>
      <c r="L541" s="20"/>
      <c r="M541" s="20"/>
      <c r="N541" s="20"/>
      <c r="O541" s="20"/>
      <c r="P541" s="20"/>
      <c r="Q541" s="19"/>
      <c r="R541" s="20"/>
      <c r="S541" s="20"/>
      <c r="T541" s="20"/>
      <c r="U541" s="20"/>
      <c r="V541" s="21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2"/>
      <c r="AP541" s="22"/>
      <c r="AQ541" s="22"/>
    </row>
    <row r="542" spans="1:43" ht="14" x14ac:dyDescent="0.2">
      <c r="A542" s="16"/>
      <c r="B542" s="16"/>
      <c r="C542" s="16"/>
      <c r="D542" s="16"/>
      <c r="E542" s="19"/>
      <c r="F542" s="20"/>
      <c r="G542" s="20"/>
      <c r="H542" s="20"/>
      <c r="I542" s="20"/>
      <c r="J542" s="21"/>
      <c r="K542" s="20"/>
      <c r="L542" s="20"/>
      <c r="M542" s="20"/>
      <c r="N542" s="20"/>
      <c r="O542" s="20"/>
      <c r="P542" s="20"/>
      <c r="Q542" s="19"/>
      <c r="R542" s="20"/>
      <c r="S542" s="20"/>
      <c r="T542" s="20"/>
      <c r="U542" s="20"/>
      <c r="V542" s="21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2"/>
      <c r="AP542" s="22"/>
      <c r="AQ542" s="22"/>
    </row>
    <row r="543" spans="1:43" ht="14" x14ac:dyDescent="0.2">
      <c r="A543" s="16"/>
      <c r="B543" s="16"/>
      <c r="C543" s="16"/>
      <c r="D543" s="16"/>
      <c r="E543" s="19"/>
      <c r="F543" s="20"/>
      <c r="G543" s="20"/>
      <c r="H543" s="20"/>
      <c r="I543" s="20"/>
      <c r="J543" s="21"/>
      <c r="K543" s="20"/>
      <c r="L543" s="20"/>
      <c r="M543" s="20"/>
      <c r="N543" s="20"/>
      <c r="O543" s="20"/>
      <c r="P543" s="20"/>
      <c r="Q543" s="19"/>
      <c r="R543" s="20"/>
      <c r="S543" s="20"/>
      <c r="T543" s="20"/>
      <c r="U543" s="20"/>
      <c r="V543" s="21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2"/>
      <c r="AP543" s="22"/>
      <c r="AQ543" s="22"/>
    </row>
    <row r="544" spans="1:43" ht="14" x14ac:dyDescent="0.2">
      <c r="A544" s="16"/>
      <c r="B544" s="16"/>
      <c r="C544" s="16"/>
      <c r="D544" s="16"/>
      <c r="E544" s="19"/>
      <c r="F544" s="20"/>
      <c r="G544" s="20"/>
      <c r="H544" s="20"/>
      <c r="I544" s="20"/>
      <c r="J544" s="21"/>
      <c r="K544" s="20"/>
      <c r="L544" s="20"/>
      <c r="M544" s="20"/>
      <c r="N544" s="20"/>
      <c r="O544" s="20"/>
      <c r="P544" s="20"/>
      <c r="Q544" s="19"/>
      <c r="R544" s="20"/>
      <c r="S544" s="20"/>
      <c r="T544" s="20"/>
      <c r="U544" s="20"/>
      <c r="V544" s="21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2"/>
      <c r="AP544" s="22"/>
      <c r="AQ544" s="22"/>
    </row>
    <row r="545" spans="1:43" ht="14" x14ac:dyDescent="0.2">
      <c r="A545" s="16"/>
      <c r="B545" s="16"/>
      <c r="C545" s="16"/>
      <c r="D545" s="16"/>
      <c r="E545" s="19"/>
      <c r="F545" s="20"/>
      <c r="G545" s="20"/>
      <c r="H545" s="20"/>
      <c r="I545" s="20"/>
      <c r="J545" s="21"/>
      <c r="K545" s="20"/>
      <c r="L545" s="20"/>
      <c r="M545" s="20"/>
      <c r="N545" s="20"/>
      <c r="O545" s="20"/>
      <c r="P545" s="20"/>
      <c r="Q545" s="19"/>
      <c r="R545" s="20"/>
      <c r="S545" s="20"/>
      <c r="T545" s="20"/>
      <c r="U545" s="20"/>
      <c r="V545" s="21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2"/>
      <c r="AP545" s="22"/>
      <c r="AQ545" s="22"/>
    </row>
    <row r="546" spans="1:43" ht="14" x14ac:dyDescent="0.2">
      <c r="A546" s="16"/>
      <c r="B546" s="16"/>
      <c r="C546" s="16"/>
      <c r="D546" s="16"/>
      <c r="E546" s="19"/>
      <c r="F546" s="20"/>
      <c r="G546" s="20"/>
      <c r="H546" s="20"/>
      <c r="I546" s="20"/>
      <c r="J546" s="21"/>
      <c r="K546" s="20"/>
      <c r="L546" s="20"/>
      <c r="M546" s="20"/>
      <c r="N546" s="20"/>
      <c r="O546" s="20"/>
      <c r="P546" s="20"/>
      <c r="Q546" s="19"/>
      <c r="R546" s="20"/>
      <c r="S546" s="20"/>
      <c r="T546" s="20"/>
      <c r="U546" s="20"/>
      <c r="V546" s="21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2"/>
      <c r="AP546" s="22"/>
      <c r="AQ546" s="22"/>
    </row>
    <row r="547" spans="1:43" ht="14" x14ac:dyDescent="0.2">
      <c r="A547" s="16"/>
      <c r="B547" s="16"/>
      <c r="C547" s="16"/>
      <c r="D547" s="16"/>
      <c r="E547" s="19"/>
      <c r="F547" s="20"/>
      <c r="G547" s="20"/>
      <c r="H547" s="20"/>
      <c r="I547" s="20"/>
      <c r="J547" s="21"/>
      <c r="K547" s="20"/>
      <c r="L547" s="20"/>
      <c r="M547" s="20"/>
      <c r="N547" s="20"/>
      <c r="O547" s="20"/>
      <c r="P547" s="20"/>
      <c r="Q547" s="19"/>
      <c r="R547" s="20"/>
      <c r="S547" s="20"/>
      <c r="T547" s="20"/>
      <c r="U547" s="20"/>
      <c r="V547" s="21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2"/>
      <c r="AP547" s="22"/>
      <c r="AQ547" s="22"/>
    </row>
    <row r="548" spans="1:43" ht="14" x14ac:dyDescent="0.2">
      <c r="A548" s="16"/>
      <c r="B548" s="16"/>
      <c r="C548" s="16"/>
      <c r="D548" s="16"/>
      <c r="E548" s="19"/>
      <c r="F548" s="20"/>
      <c r="G548" s="20"/>
      <c r="H548" s="20"/>
      <c r="I548" s="20"/>
      <c r="J548" s="21"/>
      <c r="K548" s="20"/>
      <c r="L548" s="20"/>
      <c r="M548" s="20"/>
      <c r="N548" s="20"/>
      <c r="O548" s="20"/>
      <c r="P548" s="20"/>
      <c r="Q548" s="19"/>
      <c r="R548" s="20"/>
      <c r="S548" s="20"/>
      <c r="T548" s="20"/>
      <c r="U548" s="20"/>
      <c r="V548" s="21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2"/>
      <c r="AP548" s="22"/>
      <c r="AQ548" s="22"/>
    </row>
    <row r="549" spans="1:43" ht="14" x14ac:dyDescent="0.2">
      <c r="A549" s="16"/>
      <c r="B549" s="16"/>
      <c r="C549" s="16"/>
      <c r="D549" s="16"/>
      <c r="E549" s="19"/>
      <c r="F549" s="20"/>
      <c r="G549" s="20"/>
      <c r="H549" s="20"/>
      <c r="I549" s="20"/>
      <c r="J549" s="21"/>
      <c r="K549" s="20"/>
      <c r="L549" s="20"/>
      <c r="M549" s="20"/>
      <c r="N549" s="20"/>
      <c r="O549" s="20"/>
      <c r="P549" s="20"/>
      <c r="Q549" s="19"/>
      <c r="R549" s="20"/>
      <c r="S549" s="20"/>
      <c r="T549" s="20"/>
      <c r="U549" s="20"/>
      <c r="V549" s="21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2"/>
      <c r="AP549" s="22"/>
      <c r="AQ549" s="22"/>
    </row>
    <row r="550" spans="1:43" ht="14" x14ac:dyDescent="0.2">
      <c r="A550" s="16"/>
      <c r="B550" s="16"/>
      <c r="C550" s="16"/>
      <c r="D550" s="16"/>
      <c r="E550" s="19"/>
      <c r="F550" s="20"/>
      <c r="G550" s="20"/>
      <c r="H550" s="20"/>
      <c r="I550" s="20"/>
      <c r="J550" s="21"/>
      <c r="K550" s="20"/>
      <c r="L550" s="20"/>
      <c r="M550" s="20"/>
      <c r="N550" s="20"/>
      <c r="O550" s="20"/>
      <c r="P550" s="20"/>
      <c r="Q550" s="19"/>
      <c r="R550" s="20"/>
      <c r="S550" s="20"/>
      <c r="T550" s="20"/>
      <c r="U550" s="20"/>
      <c r="V550" s="21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2"/>
      <c r="AP550" s="22"/>
      <c r="AQ550" s="22"/>
    </row>
    <row r="551" spans="1:43" ht="14" x14ac:dyDescent="0.2">
      <c r="A551" s="16"/>
      <c r="B551" s="16"/>
      <c r="C551" s="16"/>
      <c r="D551" s="16"/>
      <c r="E551" s="19"/>
      <c r="F551" s="20"/>
      <c r="G551" s="20"/>
      <c r="H551" s="20"/>
      <c r="I551" s="20"/>
      <c r="J551" s="21"/>
      <c r="K551" s="20"/>
      <c r="L551" s="20"/>
      <c r="M551" s="20"/>
      <c r="N551" s="20"/>
      <c r="O551" s="20"/>
      <c r="P551" s="20"/>
      <c r="Q551" s="19"/>
      <c r="R551" s="20"/>
      <c r="S551" s="20"/>
      <c r="T551" s="20"/>
      <c r="U551" s="20"/>
      <c r="V551" s="21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2"/>
      <c r="AP551" s="22"/>
      <c r="AQ551" s="22"/>
    </row>
    <row r="552" spans="1:43" ht="14" x14ac:dyDescent="0.2">
      <c r="A552" s="16"/>
      <c r="B552" s="16"/>
      <c r="C552" s="16"/>
      <c r="D552" s="16"/>
      <c r="E552" s="19"/>
      <c r="F552" s="20"/>
      <c r="G552" s="20"/>
      <c r="H552" s="20"/>
      <c r="I552" s="20"/>
      <c r="J552" s="21"/>
      <c r="K552" s="20"/>
      <c r="L552" s="20"/>
      <c r="M552" s="20"/>
      <c r="N552" s="20"/>
      <c r="O552" s="20"/>
      <c r="P552" s="20"/>
      <c r="Q552" s="19"/>
      <c r="R552" s="20"/>
      <c r="S552" s="20"/>
      <c r="T552" s="20"/>
      <c r="U552" s="20"/>
      <c r="V552" s="21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2"/>
      <c r="AP552" s="22"/>
      <c r="AQ552" s="22"/>
    </row>
    <row r="553" spans="1:43" ht="14" x14ac:dyDescent="0.2">
      <c r="A553" s="16"/>
      <c r="B553" s="16"/>
      <c r="C553" s="16"/>
      <c r="D553" s="16"/>
      <c r="E553" s="19"/>
      <c r="F553" s="20"/>
      <c r="G553" s="20"/>
      <c r="H553" s="20"/>
      <c r="I553" s="20"/>
      <c r="J553" s="21"/>
      <c r="K553" s="20"/>
      <c r="L553" s="20"/>
      <c r="M553" s="20"/>
      <c r="N553" s="20"/>
      <c r="O553" s="20"/>
      <c r="P553" s="20"/>
      <c r="Q553" s="19"/>
      <c r="R553" s="20"/>
      <c r="S553" s="20"/>
      <c r="T553" s="20"/>
      <c r="U553" s="20"/>
      <c r="V553" s="21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2"/>
      <c r="AP553" s="22"/>
      <c r="AQ553" s="22"/>
    </row>
    <row r="554" spans="1:43" ht="14" x14ac:dyDescent="0.2">
      <c r="A554" s="16"/>
      <c r="B554" s="16"/>
      <c r="C554" s="16"/>
      <c r="D554" s="16"/>
      <c r="E554" s="19"/>
      <c r="F554" s="20"/>
      <c r="G554" s="20"/>
      <c r="H554" s="20"/>
      <c r="I554" s="20"/>
      <c r="J554" s="21"/>
      <c r="K554" s="20"/>
      <c r="L554" s="20"/>
      <c r="M554" s="20"/>
      <c r="N554" s="20"/>
      <c r="O554" s="20"/>
      <c r="P554" s="20"/>
      <c r="Q554" s="19"/>
      <c r="R554" s="20"/>
      <c r="S554" s="20"/>
      <c r="T554" s="20"/>
      <c r="U554" s="20"/>
      <c r="V554" s="21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2"/>
      <c r="AP554" s="22"/>
      <c r="AQ554" s="22"/>
    </row>
    <row r="555" spans="1:43" ht="14" x14ac:dyDescent="0.2">
      <c r="A555" s="16"/>
      <c r="B555" s="16"/>
      <c r="C555" s="16"/>
      <c r="D555" s="16"/>
      <c r="E555" s="19"/>
      <c r="F555" s="20"/>
      <c r="G555" s="20"/>
      <c r="H555" s="20"/>
      <c r="I555" s="20"/>
      <c r="J555" s="21"/>
      <c r="K555" s="20"/>
      <c r="L555" s="20"/>
      <c r="M555" s="20"/>
      <c r="N555" s="20"/>
      <c r="O555" s="20"/>
      <c r="P555" s="20"/>
      <c r="Q555" s="19"/>
      <c r="R555" s="20"/>
      <c r="S555" s="20"/>
      <c r="T555" s="20"/>
      <c r="U555" s="20"/>
      <c r="V555" s="21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2"/>
      <c r="AP555" s="22"/>
      <c r="AQ555" s="22"/>
    </row>
    <row r="556" spans="1:43" ht="14" x14ac:dyDescent="0.2">
      <c r="A556" s="16"/>
      <c r="B556" s="16"/>
      <c r="C556" s="16"/>
      <c r="D556" s="16"/>
      <c r="E556" s="19"/>
      <c r="F556" s="20"/>
      <c r="G556" s="20"/>
      <c r="H556" s="20"/>
      <c r="I556" s="20"/>
      <c r="J556" s="21"/>
      <c r="K556" s="20"/>
      <c r="L556" s="20"/>
      <c r="M556" s="20"/>
      <c r="N556" s="20"/>
      <c r="O556" s="20"/>
      <c r="P556" s="20"/>
      <c r="Q556" s="19"/>
      <c r="R556" s="20"/>
      <c r="S556" s="20"/>
      <c r="T556" s="20"/>
      <c r="U556" s="20"/>
      <c r="V556" s="21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2"/>
      <c r="AP556" s="22"/>
      <c r="AQ556" s="22"/>
    </row>
    <row r="557" spans="1:43" ht="14" x14ac:dyDescent="0.2">
      <c r="A557" s="16"/>
      <c r="B557" s="16"/>
      <c r="C557" s="16"/>
      <c r="D557" s="16"/>
      <c r="E557" s="19"/>
      <c r="F557" s="20"/>
      <c r="G557" s="20"/>
      <c r="H557" s="20"/>
      <c r="I557" s="20"/>
      <c r="J557" s="21"/>
      <c r="K557" s="20"/>
      <c r="L557" s="20"/>
      <c r="M557" s="20"/>
      <c r="N557" s="20"/>
      <c r="O557" s="20"/>
      <c r="P557" s="20"/>
      <c r="Q557" s="19"/>
      <c r="R557" s="20"/>
      <c r="S557" s="20"/>
      <c r="T557" s="20"/>
      <c r="U557" s="20"/>
      <c r="V557" s="21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2"/>
      <c r="AP557" s="22"/>
      <c r="AQ557" s="22"/>
    </row>
    <row r="558" spans="1:43" ht="14" x14ac:dyDescent="0.2">
      <c r="A558" s="16"/>
      <c r="B558" s="16"/>
      <c r="C558" s="16"/>
      <c r="D558" s="16"/>
      <c r="E558" s="19"/>
      <c r="F558" s="20"/>
      <c r="G558" s="20"/>
      <c r="H558" s="20"/>
      <c r="I558" s="20"/>
      <c r="J558" s="21"/>
      <c r="K558" s="20"/>
      <c r="L558" s="20"/>
      <c r="M558" s="20"/>
      <c r="N558" s="20"/>
      <c r="O558" s="20"/>
      <c r="P558" s="20"/>
      <c r="Q558" s="19"/>
      <c r="R558" s="20"/>
      <c r="S558" s="20"/>
      <c r="T558" s="20"/>
      <c r="U558" s="20"/>
      <c r="V558" s="21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2"/>
      <c r="AP558" s="22"/>
      <c r="AQ558" s="22"/>
    </row>
    <row r="559" spans="1:43" ht="14" x14ac:dyDescent="0.2">
      <c r="A559" s="16"/>
      <c r="B559" s="16"/>
      <c r="C559" s="16"/>
      <c r="D559" s="16"/>
      <c r="E559" s="19"/>
      <c r="F559" s="20"/>
      <c r="G559" s="20"/>
      <c r="H559" s="20"/>
      <c r="I559" s="20"/>
      <c r="J559" s="21"/>
      <c r="K559" s="20"/>
      <c r="L559" s="20"/>
      <c r="M559" s="20"/>
      <c r="N559" s="20"/>
      <c r="O559" s="20"/>
      <c r="P559" s="20"/>
      <c r="Q559" s="19"/>
      <c r="R559" s="20"/>
      <c r="S559" s="20"/>
      <c r="T559" s="20"/>
      <c r="U559" s="20"/>
      <c r="V559" s="21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2"/>
      <c r="AP559" s="22"/>
      <c r="AQ559" s="22"/>
    </row>
    <row r="560" spans="1:43" ht="14" x14ac:dyDescent="0.2">
      <c r="A560" s="16"/>
      <c r="B560" s="16"/>
      <c r="C560" s="16"/>
      <c r="D560" s="16"/>
      <c r="E560" s="19"/>
      <c r="F560" s="20"/>
      <c r="G560" s="20"/>
      <c r="H560" s="20"/>
      <c r="I560" s="20"/>
      <c r="J560" s="21"/>
      <c r="K560" s="20"/>
      <c r="L560" s="20"/>
      <c r="M560" s="20"/>
      <c r="N560" s="20"/>
      <c r="O560" s="20"/>
      <c r="P560" s="20"/>
      <c r="Q560" s="19"/>
      <c r="R560" s="20"/>
      <c r="S560" s="20"/>
      <c r="T560" s="20"/>
      <c r="U560" s="20"/>
      <c r="V560" s="21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2"/>
      <c r="AP560" s="22"/>
      <c r="AQ560" s="22"/>
    </row>
    <row r="561" spans="1:43" ht="14" x14ac:dyDescent="0.2">
      <c r="A561" s="16"/>
      <c r="B561" s="16"/>
      <c r="C561" s="16"/>
      <c r="D561" s="16"/>
      <c r="E561" s="19"/>
      <c r="F561" s="20"/>
      <c r="G561" s="20"/>
      <c r="H561" s="20"/>
      <c r="I561" s="20"/>
      <c r="J561" s="21"/>
      <c r="K561" s="20"/>
      <c r="L561" s="20"/>
      <c r="M561" s="20"/>
      <c r="N561" s="20"/>
      <c r="O561" s="20"/>
      <c r="P561" s="20"/>
      <c r="Q561" s="19"/>
      <c r="R561" s="20"/>
      <c r="S561" s="20"/>
      <c r="T561" s="20"/>
      <c r="U561" s="20"/>
      <c r="V561" s="21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2"/>
      <c r="AP561" s="22"/>
      <c r="AQ561" s="22"/>
    </row>
    <row r="562" spans="1:43" ht="14" x14ac:dyDescent="0.2">
      <c r="A562" s="16"/>
      <c r="B562" s="16"/>
      <c r="C562" s="16"/>
      <c r="D562" s="16"/>
      <c r="E562" s="19"/>
      <c r="F562" s="20"/>
      <c r="G562" s="20"/>
      <c r="H562" s="20"/>
      <c r="I562" s="20"/>
      <c r="J562" s="21"/>
      <c r="K562" s="20"/>
      <c r="L562" s="20"/>
      <c r="M562" s="20"/>
      <c r="N562" s="20"/>
      <c r="O562" s="20"/>
      <c r="P562" s="20"/>
      <c r="Q562" s="19"/>
      <c r="R562" s="20"/>
      <c r="S562" s="20"/>
      <c r="T562" s="20"/>
      <c r="U562" s="20"/>
      <c r="V562" s="21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2"/>
      <c r="AP562" s="22"/>
      <c r="AQ562" s="22"/>
    </row>
    <row r="563" spans="1:43" ht="14" x14ac:dyDescent="0.2">
      <c r="A563" s="16"/>
      <c r="B563" s="16"/>
      <c r="C563" s="16"/>
      <c r="D563" s="16"/>
      <c r="E563" s="19"/>
      <c r="F563" s="20"/>
      <c r="G563" s="20"/>
      <c r="H563" s="20"/>
      <c r="I563" s="20"/>
      <c r="J563" s="21"/>
      <c r="K563" s="20"/>
      <c r="L563" s="20"/>
      <c r="M563" s="20"/>
      <c r="N563" s="20"/>
      <c r="O563" s="20"/>
      <c r="P563" s="20"/>
      <c r="Q563" s="19"/>
      <c r="R563" s="20"/>
      <c r="S563" s="20"/>
      <c r="T563" s="20"/>
      <c r="U563" s="20"/>
      <c r="V563" s="21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2"/>
      <c r="AP563" s="22"/>
      <c r="AQ563" s="22"/>
    </row>
    <row r="564" spans="1:43" ht="14" x14ac:dyDescent="0.2">
      <c r="A564" s="16"/>
      <c r="B564" s="16"/>
      <c r="C564" s="16"/>
      <c r="D564" s="16"/>
      <c r="E564" s="19"/>
      <c r="F564" s="20"/>
      <c r="G564" s="20"/>
      <c r="H564" s="20"/>
      <c r="I564" s="20"/>
      <c r="J564" s="21"/>
      <c r="K564" s="20"/>
      <c r="L564" s="20"/>
      <c r="M564" s="20"/>
      <c r="N564" s="20"/>
      <c r="O564" s="20"/>
      <c r="P564" s="20"/>
      <c r="Q564" s="19"/>
      <c r="R564" s="20"/>
      <c r="S564" s="20"/>
      <c r="T564" s="20"/>
      <c r="U564" s="20"/>
      <c r="V564" s="21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2"/>
      <c r="AP564" s="22"/>
      <c r="AQ564" s="22"/>
    </row>
    <row r="565" spans="1:43" ht="14" x14ac:dyDescent="0.2">
      <c r="A565" s="16"/>
      <c r="B565" s="16"/>
      <c r="C565" s="16"/>
      <c r="D565" s="16"/>
      <c r="E565" s="19"/>
      <c r="F565" s="20"/>
      <c r="G565" s="20"/>
      <c r="H565" s="20"/>
      <c r="I565" s="20"/>
      <c r="J565" s="21"/>
      <c r="K565" s="20"/>
      <c r="L565" s="20"/>
      <c r="M565" s="20"/>
      <c r="N565" s="20"/>
      <c r="O565" s="20"/>
      <c r="P565" s="20"/>
      <c r="Q565" s="19"/>
      <c r="R565" s="20"/>
      <c r="S565" s="20"/>
      <c r="T565" s="20"/>
      <c r="U565" s="20"/>
      <c r="V565" s="21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2"/>
      <c r="AP565" s="22"/>
      <c r="AQ565" s="22"/>
    </row>
    <row r="566" spans="1:43" ht="14" x14ac:dyDescent="0.2">
      <c r="A566" s="16"/>
      <c r="B566" s="16"/>
      <c r="C566" s="16"/>
      <c r="D566" s="16"/>
      <c r="E566" s="19"/>
      <c r="F566" s="20"/>
      <c r="G566" s="20"/>
      <c r="H566" s="20"/>
      <c r="I566" s="20"/>
      <c r="J566" s="21"/>
      <c r="K566" s="20"/>
      <c r="L566" s="20"/>
      <c r="M566" s="20"/>
      <c r="N566" s="20"/>
      <c r="O566" s="20"/>
      <c r="P566" s="20"/>
      <c r="Q566" s="19"/>
      <c r="R566" s="20"/>
      <c r="S566" s="20"/>
      <c r="T566" s="20"/>
      <c r="U566" s="20"/>
      <c r="V566" s="21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2"/>
      <c r="AP566" s="22"/>
      <c r="AQ566" s="22"/>
    </row>
    <row r="567" spans="1:43" ht="14" x14ac:dyDescent="0.2">
      <c r="A567" s="16"/>
      <c r="B567" s="16"/>
      <c r="C567" s="16"/>
      <c r="D567" s="16"/>
      <c r="E567" s="19"/>
      <c r="F567" s="20"/>
      <c r="G567" s="20"/>
      <c r="H567" s="20"/>
      <c r="I567" s="20"/>
      <c r="J567" s="21"/>
      <c r="K567" s="20"/>
      <c r="L567" s="20"/>
      <c r="M567" s="20"/>
      <c r="N567" s="20"/>
      <c r="O567" s="20"/>
      <c r="P567" s="20"/>
      <c r="Q567" s="19"/>
      <c r="R567" s="20"/>
      <c r="S567" s="20"/>
      <c r="T567" s="20"/>
      <c r="U567" s="20"/>
      <c r="V567" s="21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2"/>
      <c r="AP567" s="22"/>
      <c r="AQ567" s="22"/>
    </row>
    <row r="568" spans="1:43" ht="14" x14ac:dyDescent="0.2">
      <c r="A568" s="16"/>
      <c r="B568" s="16"/>
      <c r="C568" s="16"/>
      <c r="D568" s="16"/>
      <c r="E568" s="19"/>
      <c r="F568" s="20"/>
      <c r="G568" s="20"/>
      <c r="H568" s="20"/>
      <c r="I568" s="20"/>
      <c r="J568" s="21"/>
      <c r="K568" s="20"/>
      <c r="L568" s="20"/>
      <c r="M568" s="20"/>
      <c r="N568" s="20"/>
      <c r="O568" s="20"/>
      <c r="P568" s="20"/>
      <c r="Q568" s="19"/>
      <c r="R568" s="20"/>
      <c r="S568" s="20"/>
      <c r="T568" s="20"/>
      <c r="U568" s="20"/>
      <c r="V568" s="21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2"/>
      <c r="AP568" s="22"/>
      <c r="AQ568" s="22"/>
    </row>
    <row r="569" spans="1:43" ht="14" x14ac:dyDescent="0.2">
      <c r="A569" s="16"/>
      <c r="B569" s="16"/>
      <c r="C569" s="16"/>
      <c r="D569" s="16"/>
      <c r="E569" s="19"/>
      <c r="F569" s="20"/>
      <c r="G569" s="20"/>
      <c r="H569" s="20"/>
      <c r="I569" s="20"/>
      <c r="J569" s="21"/>
      <c r="K569" s="20"/>
      <c r="L569" s="20"/>
      <c r="M569" s="20"/>
      <c r="N569" s="20"/>
      <c r="O569" s="20"/>
      <c r="P569" s="20"/>
      <c r="Q569" s="19"/>
      <c r="R569" s="20"/>
      <c r="S569" s="20"/>
      <c r="T569" s="20"/>
      <c r="U569" s="20"/>
      <c r="V569" s="21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2"/>
      <c r="AP569" s="22"/>
      <c r="AQ569" s="22"/>
    </row>
    <row r="570" spans="1:43" ht="14" x14ac:dyDescent="0.2">
      <c r="A570" s="16"/>
      <c r="B570" s="16"/>
      <c r="C570" s="16"/>
      <c r="D570" s="16"/>
      <c r="E570" s="19"/>
      <c r="F570" s="20"/>
      <c r="G570" s="20"/>
      <c r="H570" s="20"/>
      <c r="I570" s="20"/>
      <c r="J570" s="21"/>
      <c r="K570" s="20"/>
      <c r="L570" s="20"/>
      <c r="M570" s="20"/>
      <c r="N570" s="20"/>
      <c r="O570" s="20"/>
      <c r="P570" s="20"/>
      <c r="Q570" s="19"/>
      <c r="R570" s="20"/>
      <c r="S570" s="20"/>
      <c r="T570" s="20"/>
      <c r="U570" s="20"/>
      <c r="V570" s="21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2"/>
      <c r="AP570" s="22"/>
      <c r="AQ570" s="22"/>
    </row>
    <row r="571" spans="1:43" ht="14" x14ac:dyDescent="0.2">
      <c r="A571" s="16"/>
      <c r="B571" s="16"/>
      <c r="C571" s="16"/>
      <c r="D571" s="16"/>
      <c r="E571" s="19"/>
      <c r="F571" s="20"/>
      <c r="G571" s="20"/>
      <c r="H571" s="20"/>
      <c r="I571" s="20"/>
      <c r="J571" s="21"/>
      <c r="K571" s="20"/>
      <c r="L571" s="20"/>
      <c r="M571" s="20"/>
      <c r="N571" s="20"/>
      <c r="O571" s="20"/>
      <c r="P571" s="20"/>
      <c r="Q571" s="19"/>
      <c r="R571" s="20"/>
      <c r="S571" s="20"/>
      <c r="T571" s="20"/>
      <c r="U571" s="20"/>
      <c r="V571" s="21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2"/>
      <c r="AP571" s="22"/>
      <c r="AQ571" s="22"/>
    </row>
    <row r="572" spans="1:43" ht="14" x14ac:dyDescent="0.2">
      <c r="A572" s="16"/>
      <c r="B572" s="16"/>
      <c r="C572" s="16"/>
      <c r="D572" s="16"/>
      <c r="E572" s="19"/>
      <c r="F572" s="20"/>
      <c r="G572" s="20"/>
      <c r="H572" s="20"/>
      <c r="I572" s="20"/>
      <c r="J572" s="21"/>
      <c r="K572" s="20"/>
      <c r="L572" s="20"/>
      <c r="M572" s="20"/>
      <c r="N572" s="20"/>
      <c r="O572" s="20"/>
      <c r="P572" s="20"/>
      <c r="Q572" s="19"/>
      <c r="R572" s="20"/>
      <c r="S572" s="20"/>
      <c r="T572" s="20"/>
      <c r="U572" s="20"/>
      <c r="V572" s="21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2"/>
      <c r="AP572" s="22"/>
      <c r="AQ572" s="22"/>
    </row>
    <row r="573" spans="1:43" ht="14" x14ac:dyDescent="0.2">
      <c r="A573" s="16"/>
      <c r="B573" s="16"/>
      <c r="C573" s="16"/>
      <c r="D573" s="16"/>
      <c r="E573" s="19"/>
      <c r="F573" s="20"/>
      <c r="G573" s="20"/>
      <c r="H573" s="20"/>
      <c r="I573" s="20"/>
      <c r="J573" s="21"/>
      <c r="K573" s="20"/>
      <c r="L573" s="20"/>
      <c r="M573" s="20"/>
      <c r="N573" s="20"/>
      <c r="O573" s="20"/>
      <c r="P573" s="20"/>
      <c r="Q573" s="19"/>
      <c r="R573" s="20"/>
      <c r="S573" s="20"/>
      <c r="T573" s="20"/>
      <c r="U573" s="20"/>
      <c r="V573" s="21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2"/>
      <c r="AP573" s="22"/>
      <c r="AQ573" s="22"/>
    </row>
    <row r="574" spans="1:43" ht="14" x14ac:dyDescent="0.2">
      <c r="A574" s="16"/>
      <c r="B574" s="16"/>
      <c r="C574" s="16"/>
      <c r="D574" s="16"/>
      <c r="E574" s="19"/>
      <c r="F574" s="20"/>
      <c r="G574" s="20"/>
      <c r="H574" s="20"/>
      <c r="I574" s="20"/>
      <c r="J574" s="21"/>
      <c r="K574" s="20"/>
      <c r="L574" s="20"/>
      <c r="M574" s="20"/>
      <c r="N574" s="20"/>
      <c r="O574" s="20"/>
      <c r="P574" s="20"/>
      <c r="Q574" s="19"/>
      <c r="R574" s="20"/>
      <c r="S574" s="20"/>
      <c r="T574" s="20"/>
      <c r="U574" s="20"/>
      <c r="V574" s="21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2"/>
      <c r="AP574" s="22"/>
      <c r="AQ574" s="22"/>
    </row>
    <row r="575" spans="1:43" ht="14" x14ac:dyDescent="0.2">
      <c r="A575" s="16"/>
      <c r="B575" s="16"/>
      <c r="C575" s="16"/>
      <c r="D575" s="16"/>
      <c r="E575" s="19"/>
      <c r="F575" s="20"/>
      <c r="G575" s="20"/>
      <c r="H575" s="20"/>
      <c r="I575" s="20"/>
      <c r="J575" s="21"/>
      <c r="K575" s="20"/>
      <c r="L575" s="20"/>
      <c r="M575" s="20"/>
      <c r="N575" s="20"/>
      <c r="O575" s="20"/>
      <c r="P575" s="20"/>
      <c r="Q575" s="19"/>
      <c r="R575" s="20"/>
      <c r="S575" s="20"/>
      <c r="T575" s="20"/>
      <c r="U575" s="20"/>
      <c r="V575" s="21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2"/>
      <c r="AP575" s="22"/>
      <c r="AQ575" s="22"/>
    </row>
    <row r="576" spans="1:43" ht="14" x14ac:dyDescent="0.2">
      <c r="A576" s="16"/>
      <c r="B576" s="16"/>
      <c r="C576" s="16"/>
      <c r="D576" s="16"/>
      <c r="E576" s="19"/>
      <c r="F576" s="20"/>
      <c r="G576" s="20"/>
      <c r="H576" s="20"/>
      <c r="I576" s="20"/>
      <c r="J576" s="21"/>
      <c r="K576" s="20"/>
      <c r="L576" s="20"/>
      <c r="M576" s="20"/>
      <c r="N576" s="20"/>
      <c r="O576" s="20"/>
      <c r="P576" s="20"/>
      <c r="Q576" s="19"/>
      <c r="R576" s="20"/>
      <c r="S576" s="20"/>
      <c r="T576" s="20"/>
      <c r="U576" s="20"/>
      <c r="V576" s="21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2"/>
      <c r="AP576" s="22"/>
      <c r="AQ576" s="22"/>
    </row>
    <row r="577" spans="1:43" ht="14" x14ac:dyDescent="0.2">
      <c r="A577" s="16"/>
      <c r="B577" s="16"/>
      <c r="C577" s="16"/>
      <c r="D577" s="16"/>
      <c r="E577" s="19"/>
      <c r="F577" s="20"/>
      <c r="G577" s="20"/>
      <c r="H577" s="20"/>
      <c r="I577" s="20"/>
      <c r="J577" s="21"/>
      <c r="K577" s="20"/>
      <c r="L577" s="20"/>
      <c r="M577" s="20"/>
      <c r="N577" s="20"/>
      <c r="O577" s="20"/>
      <c r="P577" s="20"/>
      <c r="Q577" s="19"/>
      <c r="R577" s="20"/>
      <c r="S577" s="20"/>
      <c r="T577" s="20"/>
      <c r="U577" s="20"/>
      <c r="V577" s="21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2"/>
      <c r="AP577" s="22"/>
      <c r="AQ577" s="22"/>
    </row>
    <row r="578" spans="1:43" ht="14" x14ac:dyDescent="0.2">
      <c r="A578" s="16"/>
      <c r="B578" s="16"/>
      <c r="C578" s="16"/>
      <c r="D578" s="16"/>
      <c r="E578" s="19"/>
      <c r="F578" s="20"/>
      <c r="G578" s="20"/>
      <c r="H578" s="20"/>
      <c r="I578" s="20"/>
      <c r="J578" s="21"/>
      <c r="K578" s="20"/>
      <c r="L578" s="20"/>
      <c r="M578" s="20"/>
      <c r="N578" s="20"/>
      <c r="O578" s="20"/>
      <c r="P578" s="20"/>
      <c r="Q578" s="19"/>
      <c r="R578" s="20"/>
      <c r="S578" s="20"/>
      <c r="T578" s="20"/>
      <c r="U578" s="20"/>
      <c r="V578" s="21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2"/>
      <c r="AP578" s="22"/>
      <c r="AQ578" s="22"/>
    </row>
    <row r="579" spans="1:43" ht="14" x14ac:dyDescent="0.2">
      <c r="A579" s="16"/>
      <c r="B579" s="16"/>
      <c r="C579" s="16"/>
      <c r="D579" s="16"/>
      <c r="E579" s="19"/>
      <c r="F579" s="20"/>
      <c r="G579" s="20"/>
      <c r="H579" s="20"/>
      <c r="I579" s="20"/>
      <c r="J579" s="21"/>
      <c r="K579" s="20"/>
      <c r="L579" s="20"/>
      <c r="M579" s="20"/>
      <c r="N579" s="20"/>
      <c r="O579" s="20"/>
      <c r="P579" s="20"/>
      <c r="Q579" s="19"/>
      <c r="R579" s="20"/>
      <c r="S579" s="20"/>
      <c r="T579" s="20"/>
      <c r="U579" s="20"/>
      <c r="V579" s="21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2"/>
      <c r="AP579" s="22"/>
      <c r="AQ579" s="22"/>
    </row>
    <row r="580" spans="1:43" ht="14" x14ac:dyDescent="0.2">
      <c r="A580" s="16"/>
      <c r="B580" s="16"/>
      <c r="C580" s="16"/>
      <c r="D580" s="16"/>
      <c r="E580" s="19"/>
      <c r="F580" s="20"/>
      <c r="G580" s="20"/>
      <c r="H580" s="20"/>
      <c r="I580" s="20"/>
      <c r="J580" s="21"/>
      <c r="K580" s="20"/>
      <c r="L580" s="20"/>
      <c r="M580" s="20"/>
      <c r="N580" s="20"/>
      <c r="O580" s="20"/>
      <c r="P580" s="20"/>
      <c r="Q580" s="19"/>
      <c r="R580" s="20"/>
      <c r="S580" s="20"/>
      <c r="T580" s="20"/>
      <c r="U580" s="20"/>
      <c r="V580" s="21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2"/>
      <c r="AP580" s="22"/>
      <c r="AQ580" s="22"/>
    </row>
    <row r="581" spans="1:43" ht="14" x14ac:dyDescent="0.2">
      <c r="A581" s="16"/>
      <c r="B581" s="16"/>
      <c r="C581" s="16"/>
      <c r="D581" s="16"/>
      <c r="E581" s="19"/>
      <c r="F581" s="20"/>
      <c r="G581" s="20"/>
      <c r="H581" s="20"/>
      <c r="I581" s="20"/>
      <c r="J581" s="21"/>
      <c r="K581" s="20"/>
      <c r="L581" s="20"/>
      <c r="M581" s="20"/>
      <c r="N581" s="20"/>
      <c r="O581" s="20"/>
      <c r="P581" s="20"/>
      <c r="Q581" s="19"/>
      <c r="R581" s="20"/>
      <c r="S581" s="20"/>
      <c r="T581" s="20"/>
      <c r="U581" s="20"/>
      <c r="V581" s="21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2"/>
      <c r="AP581" s="22"/>
      <c r="AQ581" s="22"/>
    </row>
    <row r="582" spans="1:43" ht="14" x14ac:dyDescent="0.2">
      <c r="A582" s="16"/>
      <c r="B582" s="16"/>
      <c r="C582" s="16"/>
      <c r="D582" s="16"/>
      <c r="E582" s="19"/>
      <c r="F582" s="20"/>
      <c r="G582" s="20"/>
      <c r="H582" s="20"/>
      <c r="I582" s="20"/>
      <c r="J582" s="21"/>
      <c r="K582" s="20"/>
      <c r="L582" s="20"/>
      <c r="M582" s="20"/>
      <c r="N582" s="20"/>
      <c r="O582" s="20"/>
      <c r="P582" s="20"/>
      <c r="Q582" s="19"/>
      <c r="R582" s="20"/>
      <c r="S582" s="20"/>
      <c r="T582" s="20"/>
      <c r="U582" s="20"/>
      <c r="V582" s="21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2"/>
      <c r="AP582" s="22"/>
      <c r="AQ582" s="22"/>
    </row>
    <row r="583" spans="1:43" ht="14" x14ac:dyDescent="0.2">
      <c r="A583" s="16"/>
      <c r="B583" s="16"/>
      <c r="C583" s="16"/>
      <c r="D583" s="16"/>
      <c r="E583" s="19"/>
      <c r="F583" s="20"/>
      <c r="G583" s="20"/>
      <c r="H583" s="20"/>
      <c r="I583" s="20"/>
      <c r="J583" s="21"/>
      <c r="K583" s="20"/>
      <c r="L583" s="20"/>
      <c r="M583" s="20"/>
      <c r="N583" s="20"/>
      <c r="O583" s="20"/>
      <c r="P583" s="20"/>
      <c r="Q583" s="19"/>
      <c r="R583" s="20"/>
      <c r="S583" s="20"/>
      <c r="T583" s="20"/>
      <c r="U583" s="20"/>
      <c r="V583" s="21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2"/>
      <c r="AP583" s="22"/>
      <c r="AQ583" s="22"/>
    </row>
    <row r="584" spans="1:43" ht="14" x14ac:dyDescent="0.2">
      <c r="A584" s="16"/>
      <c r="B584" s="16"/>
      <c r="C584" s="16"/>
      <c r="D584" s="16"/>
      <c r="E584" s="19"/>
      <c r="F584" s="20"/>
      <c r="G584" s="20"/>
      <c r="H584" s="20"/>
      <c r="I584" s="20"/>
      <c r="J584" s="21"/>
      <c r="K584" s="20"/>
      <c r="L584" s="20"/>
      <c r="M584" s="20"/>
      <c r="N584" s="20"/>
      <c r="O584" s="20"/>
      <c r="P584" s="20"/>
      <c r="Q584" s="19"/>
      <c r="R584" s="20"/>
      <c r="S584" s="20"/>
      <c r="T584" s="20"/>
      <c r="U584" s="20"/>
      <c r="V584" s="21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2"/>
      <c r="AP584" s="22"/>
      <c r="AQ584" s="22"/>
    </row>
    <row r="585" spans="1:43" ht="14" x14ac:dyDescent="0.2">
      <c r="A585" s="16"/>
      <c r="B585" s="16"/>
      <c r="C585" s="16"/>
      <c r="D585" s="16"/>
      <c r="E585" s="19"/>
      <c r="F585" s="20"/>
      <c r="G585" s="20"/>
      <c r="H585" s="20"/>
      <c r="I585" s="20"/>
      <c r="J585" s="21"/>
      <c r="K585" s="20"/>
      <c r="L585" s="20"/>
      <c r="M585" s="20"/>
      <c r="N585" s="20"/>
      <c r="O585" s="20"/>
      <c r="P585" s="20"/>
      <c r="Q585" s="19"/>
      <c r="R585" s="20"/>
      <c r="S585" s="20"/>
      <c r="T585" s="20"/>
      <c r="U585" s="20"/>
      <c r="V585" s="21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2"/>
      <c r="AP585" s="22"/>
      <c r="AQ585" s="22"/>
    </row>
    <row r="586" spans="1:43" ht="14" x14ac:dyDescent="0.2">
      <c r="A586" s="16"/>
      <c r="B586" s="16"/>
      <c r="C586" s="16"/>
      <c r="D586" s="16"/>
      <c r="E586" s="19"/>
      <c r="F586" s="20"/>
      <c r="G586" s="20"/>
      <c r="H586" s="20"/>
      <c r="I586" s="20"/>
      <c r="J586" s="21"/>
      <c r="K586" s="20"/>
      <c r="L586" s="20"/>
      <c r="M586" s="20"/>
      <c r="N586" s="20"/>
      <c r="O586" s="20"/>
      <c r="P586" s="20"/>
      <c r="Q586" s="19"/>
      <c r="R586" s="20"/>
      <c r="S586" s="20"/>
      <c r="T586" s="20"/>
      <c r="U586" s="20"/>
      <c r="V586" s="21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2"/>
      <c r="AP586" s="22"/>
      <c r="AQ586" s="22"/>
    </row>
    <row r="587" spans="1:43" ht="14" x14ac:dyDescent="0.2">
      <c r="A587" s="16"/>
      <c r="B587" s="16"/>
      <c r="C587" s="16"/>
      <c r="D587" s="16"/>
      <c r="E587" s="19"/>
      <c r="F587" s="20"/>
      <c r="G587" s="20"/>
      <c r="H587" s="20"/>
      <c r="I587" s="20"/>
      <c r="J587" s="21"/>
      <c r="K587" s="20"/>
      <c r="L587" s="20"/>
      <c r="M587" s="20"/>
      <c r="N587" s="20"/>
      <c r="O587" s="20"/>
      <c r="P587" s="20"/>
      <c r="Q587" s="19"/>
      <c r="R587" s="20"/>
      <c r="S587" s="20"/>
      <c r="T587" s="20"/>
      <c r="U587" s="20"/>
      <c r="V587" s="21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2"/>
      <c r="AP587" s="22"/>
      <c r="AQ587" s="22"/>
    </row>
    <row r="588" spans="1:43" ht="14" x14ac:dyDescent="0.2">
      <c r="A588" s="16"/>
      <c r="B588" s="16"/>
      <c r="C588" s="16"/>
      <c r="D588" s="16"/>
      <c r="E588" s="19"/>
      <c r="F588" s="20"/>
      <c r="G588" s="20"/>
      <c r="H588" s="20"/>
      <c r="I588" s="20"/>
      <c r="J588" s="21"/>
      <c r="K588" s="20"/>
      <c r="L588" s="20"/>
      <c r="M588" s="20"/>
      <c r="N588" s="20"/>
      <c r="O588" s="20"/>
      <c r="P588" s="20"/>
      <c r="Q588" s="19"/>
      <c r="R588" s="20"/>
      <c r="S588" s="20"/>
      <c r="T588" s="20"/>
      <c r="U588" s="20"/>
      <c r="V588" s="21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2"/>
      <c r="AP588" s="22"/>
      <c r="AQ588" s="22"/>
    </row>
    <row r="589" spans="1:43" ht="14" x14ac:dyDescent="0.2">
      <c r="A589" s="16"/>
      <c r="B589" s="16"/>
      <c r="C589" s="16"/>
      <c r="D589" s="16"/>
      <c r="E589" s="19"/>
      <c r="F589" s="20"/>
      <c r="G589" s="20"/>
      <c r="H589" s="20"/>
      <c r="I589" s="20"/>
      <c r="J589" s="21"/>
      <c r="K589" s="20"/>
      <c r="L589" s="20"/>
      <c r="M589" s="20"/>
      <c r="N589" s="20"/>
      <c r="O589" s="20"/>
      <c r="P589" s="20"/>
      <c r="Q589" s="19"/>
      <c r="R589" s="20"/>
      <c r="S589" s="20"/>
      <c r="T589" s="20"/>
      <c r="U589" s="20"/>
      <c r="V589" s="21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2"/>
      <c r="AP589" s="22"/>
      <c r="AQ589" s="22"/>
    </row>
    <row r="590" spans="1:43" ht="14" x14ac:dyDescent="0.2">
      <c r="A590" s="16"/>
      <c r="B590" s="16"/>
      <c r="C590" s="16"/>
      <c r="D590" s="16"/>
      <c r="E590" s="19"/>
      <c r="F590" s="20"/>
      <c r="G590" s="20"/>
      <c r="H590" s="20"/>
      <c r="I590" s="20"/>
      <c r="J590" s="21"/>
      <c r="K590" s="20"/>
      <c r="L590" s="20"/>
      <c r="M590" s="20"/>
      <c r="N590" s="20"/>
      <c r="O590" s="20"/>
      <c r="P590" s="20"/>
      <c r="Q590" s="19"/>
      <c r="R590" s="20"/>
      <c r="S590" s="20"/>
      <c r="T590" s="20"/>
      <c r="U590" s="20"/>
      <c r="V590" s="21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2"/>
      <c r="AP590" s="22"/>
      <c r="AQ590" s="22"/>
    </row>
    <row r="591" spans="1:43" ht="14" x14ac:dyDescent="0.2">
      <c r="A591" s="16"/>
      <c r="B591" s="16"/>
      <c r="C591" s="16"/>
      <c r="D591" s="16"/>
      <c r="E591" s="19"/>
      <c r="F591" s="20"/>
      <c r="G591" s="20"/>
      <c r="H591" s="20"/>
      <c r="I591" s="20"/>
      <c r="J591" s="21"/>
      <c r="K591" s="20"/>
      <c r="L591" s="20"/>
      <c r="M591" s="20"/>
      <c r="N591" s="20"/>
      <c r="O591" s="20"/>
      <c r="P591" s="20"/>
      <c r="Q591" s="19"/>
      <c r="R591" s="20"/>
      <c r="S591" s="20"/>
      <c r="T591" s="20"/>
      <c r="U591" s="20"/>
      <c r="V591" s="21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2"/>
      <c r="AP591" s="22"/>
      <c r="AQ591" s="22"/>
    </row>
    <row r="592" spans="1:43" ht="14" x14ac:dyDescent="0.2">
      <c r="A592" s="16"/>
      <c r="B592" s="16"/>
      <c r="C592" s="16"/>
      <c r="D592" s="16"/>
      <c r="E592" s="19"/>
      <c r="F592" s="20"/>
      <c r="G592" s="20"/>
      <c r="H592" s="20"/>
      <c r="I592" s="20"/>
      <c r="J592" s="21"/>
      <c r="K592" s="20"/>
      <c r="L592" s="20"/>
      <c r="M592" s="20"/>
      <c r="N592" s="20"/>
      <c r="O592" s="20"/>
      <c r="P592" s="20"/>
      <c r="Q592" s="19"/>
      <c r="R592" s="20"/>
      <c r="S592" s="20"/>
      <c r="T592" s="20"/>
      <c r="U592" s="20"/>
      <c r="V592" s="21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2"/>
      <c r="AP592" s="22"/>
      <c r="AQ592" s="22"/>
    </row>
    <row r="593" spans="1:43" ht="14" x14ac:dyDescent="0.2">
      <c r="A593" s="16"/>
      <c r="B593" s="16"/>
      <c r="C593" s="16"/>
      <c r="D593" s="16"/>
      <c r="E593" s="19"/>
      <c r="F593" s="20"/>
      <c r="G593" s="20"/>
      <c r="H593" s="20"/>
      <c r="I593" s="20"/>
      <c r="J593" s="21"/>
      <c r="K593" s="20"/>
      <c r="L593" s="20"/>
      <c r="M593" s="20"/>
      <c r="N593" s="20"/>
      <c r="O593" s="20"/>
      <c r="P593" s="20"/>
      <c r="Q593" s="19"/>
      <c r="R593" s="20"/>
      <c r="S593" s="20"/>
      <c r="T593" s="20"/>
      <c r="U593" s="20"/>
      <c r="V593" s="21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2"/>
      <c r="AP593" s="22"/>
      <c r="AQ593" s="22"/>
    </row>
    <row r="594" spans="1:43" ht="14" x14ac:dyDescent="0.2">
      <c r="A594" s="16"/>
      <c r="B594" s="16"/>
      <c r="C594" s="16"/>
      <c r="D594" s="16"/>
      <c r="E594" s="19"/>
      <c r="F594" s="20"/>
      <c r="G594" s="20"/>
      <c r="H594" s="20"/>
      <c r="I594" s="20"/>
      <c r="J594" s="21"/>
      <c r="K594" s="20"/>
      <c r="L594" s="20"/>
      <c r="M594" s="20"/>
      <c r="N594" s="20"/>
      <c r="O594" s="20"/>
      <c r="P594" s="20"/>
      <c r="Q594" s="19"/>
      <c r="R594" s="20"/>
      <c r="S594" s="20"/>
      <c r="T594" s="20"/>
      <c r="U594" s="20"/>
      <c r="V594" s="21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2"/>
      <c r="AP594" s="22"/>
      <c r="AQ594" s="22"/>
    </row>
    <row r="595" spans="1:43" ht="14" x14ac:dyDescent="0.2">
      <c r="A595" s="16"/>
      <c r="B595" s="16"/>
      <c r="C595" s="16"/>
      <c r="D595" s="16"/>
      <c r="E595" s="19"/>
      <c r="F595" s="20"/>
      <c r="G595" s="20"/>
      <c r="H595" s="20"/>
      <c r="I595" s="20"/>
      <c r="J595" s="21"/>
      <c r="K595" s="20"/>
      <c r="L595" s="20"/>
      <c r="M595" s="20"/>
      <c r="N595" s="20"/>
      <c r="O595" s="20"/>
      <c r="P595" s="20"/>
      <c r="Q595" s="19"/>
      <c r="R595" s="20"/>
      <c r="S595" s="20"/>
      <c r="T595" s="20"/>
      <c r="U595" s="20"/>
      <c r="V595" s="21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2"/>
      <c r="AP595" s="22"/>
      <c r="AQ595" s="22"/>
    </row>
    <row r="596" spans="1:43" ht="14" x14ac:dyDescent="0.2">
      <c r="A596" s="16"/>
      <c r="B596" s="16"/>
      <c r="C596" s="16"/>
      <c r="D596" s="16"/>
      <c r="E596" s="19"/>
      <c r="F596" s="20"/>
      <c r="G596" s="20"/>
      <c r="H596" s="20"/>
      <c r="I596" s="20"/>
      <c r="J596" s="21"/>
      <c r="K596" s="20"/>
      <c r="L596" s="20"/>
      <c r="M596" s="20"/>
      <c r="N596" s="20"/>
      <c r="O596" s="20"/>
      <c r="P596" s="20"/>
      <c r="Q596" s="19"/>
      <c r="R596" s="20"/>
      <c r="S596" s="20"/>
      <c r="T596" s="20"/>
      <c r="U596" s="20"/>
      <c r="V596" s="21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2"/>
      <c r="AP596" s="22"/>
      <c r="AQ596" s="22"/>
    </row>
    <row r="597" spans="1:43" ht="14" x14ac:dyDescent="0.2">
      <c r="A597" s="16"/>
      <c r="B597" s="16"/>
      <c r="C597" s="16"/>
      <c r="D597" s="16"/>
      <c r="E597" s="19"/>
      <c r="F597" s="20"/>
      <c r="G597" s="20"/>
      <c r="H597" s="20"/>
      <c r="I597" s="20"/>
      <c r="J597" s="21"/>
      <c r="K597" s="20"/>
      <c r="L597" s="20"/>
      <c r="M597" s="20"/>
      <c r="N597" s="20"/>
      <c r="O597" s="20"/>
      <c r="P597" s="20"/>
      <c r="Q597" s="19"/>
      <c r="R597" s="20"/>
      <c r="S597" s="20"/>
      <c r="T597" s="20"/>
      <c r="U597" s="20"/>
      <c r="V597" s="21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2"/>
      <c r="AP597" s="22"/>
      <c r="AQ597" s="22"/>
    </row>
    <row r="598" spans="1:43" ht="14" x14ac:dyDescent="0.2">
      <c r="A598" s="16"/>
      <c r="B598" s="16"/>
      <c r="C598" s="16"/>
      <c r="D598" s="16"/>
      <c r="E598" s="19"/>
      <c r="F598" s="20"/>
      <c r="G598" s="20"/>
      <c r="H598" s="20"/>
      <c r="I598" s="20"/>
      <c r="J598" s="21"/>
      <c r="K598" s="20"/>
      <c r="L598" s="20"/>
      <c r="M598" s="20"/>
      <c r="N598" s="20"/>
      <c r="O598" s="20"/>
      <c r="P598" s="20"/>
      <c r="Q598" s="19"/>
      <c r="R598" s="20"/>
      <c r="S598" s="20"/>
      <c r="T598" s="20"/>
      <c r="U598" s="20"/>
      <c r="V598" s="21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2"/>
      <c r="AP598" s="22"/>
      <c r="AQ598" s="22"/>
    </row>
    <row r="599" spans="1:43" ht="14" x14ac:dyDescent="0.2">
      <c r="A599" s="16"/>
      <c r="B599" s="16"/>
      <c r="C599" s="16"/>
      <c r="D599" s="16"/>
      <c r="E599" s="19"/>
      <c r="F599" s="20"/>
      <c r="G599" s="20"/>
      <c r="H599" s="20"/>
      <c r="I599" s="20"/>
      <c r="J599" s="21"/>
      <c r="K599" s="20"/>
      <c r="L599" s="20"/>
      <c r="M599" s="20"/>
      <c r="N599" s="20"/>
      <c r="O599" s="20"/>
      <c r="P599" s="20"/>
      <c r="Q599" s="19"/>
      <c r="R599" s="20"/>
      <c r="S599" s="20"/>
      <c r="T599" s="20"/>
      <c r="U599" s="20"/>
      <c r="V599" s="21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2"/>
      <c r="AP599" s="22"/>
      <c r="AQ599" s="22"/>
    </row>
    <row r="600" spans="1:43" ht="14" x14ac:dyDescent="0.2">
      <c r="A600" s="16"/>
      <c r="B600" s="16"/>
      <c r="C600" s="16"/>
      <c r="D600" s="16"/>
      <c r="E600" s="19"/>
      <c r="F600" s="20"/>
      <c r="G600" s="20"/>
      <c r="H600" s="20"/>
      <c r="I600" s="20"/>
      <c r="J600" s="21"/>
      <c r="K600" s="20"/>
      <c r="L600" s="20"/>
      <c r="M600" s="20"/>
      <c r="N600" s="20"/>
      <c r="O600" s="20"/>
      <c r="P600" s="20"/>
      <c r="Q600" s="19"/>
      <c r="R600" s="20"/>
      <c r="S600" s="20"/>
      <c r="T600" s="20"/>
      <c r="U600" s="20"/>
      <c r="V600" s="21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2"/>
      <c r="AP600" s="22"/>
      <c r="AQ600" s="22"/>
    </row>
    <row r="601" spans="1:43" ht="14" x14ac:dyDescent="0.2">
      <c r="A601" s="16"/>
      <c r="B601" s="16"/>
      <c r="C601" s="16"/>
      <c r="D601" s="16"/>
      <c r="E601" s="19"/>
      <c r="F601" s="20"/>
      <c r="G601" s="20"/>
      <c r="H601" s="20"/>
      <c r="I601" s="20"/>
      <c r="J601" s="21"/>
      <c r="K601" s="20"/>
      <c r="L601" s="20"/>
      <c r="M601" s="20"/>
      <c r="N601" s="20"/>
      <c r="O601" s="20"/>
      <c r="P601" s="20"/>
      <c r="Q601" s="19"/>
      <c r="R601" s="20"/>
      <c r="S601" s="20"/>
      <c r="T601" s="20"/>
      <c r="U601" s="20"/>
      <c r="V601" s="21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2"/>
      <c r="AP601" s="22"/>
      <c r="AQ601" s="22"/>
    </row>
    <row r="602" spans="1:43" ht="14" x14ac:dyDescent="0.2">
      <c r="A602" s="16"/>
      <c r="B602" s="16"/>
      <c r="C602" s="16"/>
      <c r="D602" s="16"/>
      <c r="E602" s="19"/>
      <c r="F602" s="20"/>
      <c r="G602" s="20"/>
      <c r="H602" s="20"/>
      <c r="I602" s="20"/>
      <c r="J602" s="21"/>
      <c r="K602" s="20"/>
      <c r="L602" s="20"/>
      <c r="M602" s="20"/>
      <c r="N602" s="20"/>
      <c r="O602" s="20"/>
      <c r="P602" s="20"/>
      <c r="Q602" s="19"/>
      <c r="R602" s="20"/>
      <c r="S602" s="20"/>
      <c r="T602" s="20"/>
      <c r="U602" s="20"/>
      <c r="V602" s="21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2"/>
      <c r="AP602" s="22"/>
      <c r="AQ602" s="22"/>
    </row>
    <row r="603" spans="1:43" ht="14" x14ac:dyDescent="0.2">
      <c r="A603" s="16"/>
      <c r="B603" s="16"/>
      <c r="C603" s="16"/>
      <c r="D603" s="16"/>
      <c r="E603" s="19"/>
      <c r="F603" s="20"/>
      <c r="G603" s="20"/>
      <c r="H603" s="20"/>
      <c r="I603" s="20"/>
      <c r="J603" s="21"/>
      <c r="K603" s="20"/>
      <c r="L603" s="20"/>
      <c r="M603" s="20"/>
      <c r="N603" s="20"/>
      <c r="O603" s="20"/>
      <c r="P603" s="20"/>
      <c r="Q603" s="19"/>
      <c r="R603" s="20"/>
      <c r="S603" s="20"/>
      <c r="T603" s="20"/>
      <c r="U603" s="20"/>
      <c r="V603" s="21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2"/>
      <c r="AP603" s="22"/>
      <c r="AQ603" s="22"/>
    </row>
    <row r="604" spans="1:43" ht="14" x14ac:dyDescent="0.2">
      <c r="A604" s="16"/>
      <c r="B604" s="16"/>
      <c r="C604" s="16"/>
      <c r="D604" s="16"/>
      <c r="E604" s="19"/>
      <c r="F604" s="20"/>
      <c r="G604" s="20"/>
      <c r="H604" s="20"/>
      <c r="I604" s="20"/>
      <c r="J604" s="21"/>
      <c r="K604" s="20"/>
      <c r="L604" s="20"/>
      <c r="M604" s="20"/>
      <c r="N604" s="20"/>
      <c r="O604" s="20"/>
      <c r="P604" s="20"/>
      <c r="Q604" s="19"/>
      <c r="R604" s="20"/>
      <c r="S604" s="20"/>
      <c r="T604" s="20"/>
      <c r="U604" s="20"/>
      <c r="V604" s="21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2"/>
      <c r="AP604" s="22"/>
      <c r="AQ604" s="22"/>
    </row>
    <row r="605" spans="1:43" ht="14" x14ac:dyDescent="0.2">
      <c r="A605" s="16"/>
      <c r="B605" s="16"/>
      <c r="C605" s="16"/>
      <c r="D605" s="16"/>
      <c r="E605" s="19"/>
      <c r="F605" s="20"/>
      <c r="G605" s="20"/>
      <c r="H605" s="20"/>
      <c r="I605" s="20"/>
      <c r="J605" s="21"/>
      <c r="K605" s="20"/>
      <c r="L605" s="20"/>
      <c r="M605" s="20"/>
      <c r="N605" s="20"/>
      <c r="O605" s="20"/>
      <c r="P605" s="20"/>
      <c r="Q605" s="19"/>
      <c r="R605" s="20"/>
      <c r="S605" s="20"/>
      <c r="T605" s="20"/>
      <c r="U605" s="20"/>
      <c r="V605" s="21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2"/>
      <c r="AP605" s="22"/>
      <c r="AQ605" s="22"/>
    </row>
    <row r="606" spans="1:43" ht="14" x14ac:dyDescent="0.2">
      <c r="A606" s="16"/>
      <c r="B606" s="16"/>
      <c r="C606" s="16"/>
      <c r="D606" s="16"/>
      <c r="E606" s="19"/>
      <c r="F606" s="20"/>
      <c r="G606" s="20"/>
      <c r="H606" s="20"/>
      <c r="I606" s="20"/>
      <c r="J606" s="21"/>
      <c r="K606" s="20"/>
      <c r="L606" s="20"/>
      <c r="M606" s="20"/>
      <c r="N606" s="20"/>
      <c r="O606" s="20"/>
      <c r="P606" s="20"/>
      <c r="Q606" s="19"/>
      <c r="R606" s="20"/>
      <c r="S606" s="20"/>
      <c r="T606" s="20"/>
      <c r="U606" s="20"/>
      <c r="V606" s="21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2"/>
      <c r="AP606" s="22"/>
      <c r="AQ606" s="22"/>
    </row>
    <row r="607" spans="1:43" ht="14" x14ac:dyDescent="0.2">
      <c r="A607" s="16"/>
      <c r="B607" s="16"/>
      <c r="C607" s="16"/>
      <c r="D607" s="16"/>
      <c r="E607" s="19"/>
      <c r="F607" s="20"/>
      <c r="G607" s="20"/>
      <c r="H607" s="20"/>
      <c r="I607" s="20"/>
      <c r="J607" s="21"/>
      <c r="K607" s="20"/>
      <c r="L607" s="20"/>
      <c r="M607" s="20"/>
      <c r="N607" s="20"/>
      <c r="O607" s="20"/>
      <c r="P607" s="20"/>
      <c r="Q607" s="19"/>
      <c r="R607" s="20"/>
      <c r="S607" s="20"/>
      <c r="T607" s="20"/>
      <c r="U607" s="20"/>
      <c r="V607" s="21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2"/>
      <c r="AP607" s="22"/>
      <c r="AQ607" s="22"/>
    </row>
    <row r="608" spans="1:43" ht="14" x14ac:dyDescent="0.2">
      <c r="A608" s="16"/>
      <c r="B608" s="16"/>
      <c r="C608" s="16"/>
      <c r="D608" s="16"/>
      <c r="E608" s="19"/>
      <c r="F608" s="20"/>
      <c r="G608" s="20"/>
      <c r="H608" s="20"/>
      <c r="I608" s="20"/>
      <c r="J608" s="21"/>
      <c r="K608" s="20"/>
      <c r="L608" s="20"/>
      <c r="M608" s="20"/>
      <c r="N608" s="20"/>
      <c r="O608" s="20"/>
      <c r="P608" s="20"/>
      <c r="Q608" s="19"/>
      <c r="R608" s="20"/>
      <c r="S608" s="20"/>
      <c r="T608" s="20"/>
      <c r="U608" s="20"/>
      <c r="V608" s="21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2"/>
      <c r="AP608" s="22"/>
      <c r="AQ608" s="22"/>
    </row>
    <row r="609" spans="1:43" ht="14" x14ac:dyDescent="0.2">
      <c r="A609" s="16"/>
      <c r="B609" s="16"/>
      <c r="C609" s="16"/>
      <c r="D609" s="16"/>
      <c r="E609" s="19"/>
      <c r="F609" s="20"/>
      <c r="G609" s="20"/>
      <c r="H609" s="20"/>
      <c r="I609" s="20"/>
      <c r="J609" s="21"/>
      <c r="K609" s="20"/>
      <c r="L609" s="20"/>
      <c r="M609" s="20"/>
      <c r="N609" s="20"/>
      <c r="O609" s="20"/>
      <c r="P609" s="20"/>
      <c r="Q609" s="19"/>
      <c r="R609" s="20"/>
      <c r="S609" s="20"/>
      <c r="T609" s="20"/>
      <c r="U609" s="20"/>
      <c r="V609" s="21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2"/>
      <c r="AP609" s="22"/>
      <c r="AQ609" s="22"/>
    </row>
    <row r="610" spans="1:43" ht="14" x14ac:dyDescent="0.2">
      <c r="A610" s="16"/>
      <c r="B610" s="16"/>
      <c r="C610" s="16"/>
      <c r="D610" s="16"/>
      <c r="E610" s="19"/>
      <c r="F610" s="20"/>
      <c r="G610" s="20"/>
      <c r="H610" s="20"/>
      <c r="I610" s="20"/>
      <c r="J610" s="21"/>
      <c r="K610" s="20"/>
      <c r="L610" s="20"/>
      <c r="M610" s="20"/>
      <c r="N610" s="20"/>
      <c r="O610" s="20"/>
      <c r="P610" s="20"/>
      <c r="Q610" s="19"/>
      <c r="R610" s="20"/>
      <c r="S610" s="20"/>
      <c r="T610" s="20"/>
      <c r="U610" s="20"/>
      <c r="V610" s="21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2"/>
      <c r="AP610" s="22"/>
      <c r="AQ610" s="22"/>
    </row>
    <row r="611" spans="1:43" ht="14" x14ac:dyDescent="0.2">
      <c r="A611" s="16"/>
      <c r="B611" s="16"/>
      <c r="C611" s="16"/>
      <c r="D611" s="16"/>
      <c r="E611" s="19"/>
      <c r="F611" s="20"/>
      <c r="G611" s="20"/>
      <c r="H611" s="20"/>
      <c r="I611" s="20"/>
      <c r="J611" s="21"/>
      <c r="K611" s="20"/>
      <c r="L611" s="20"/>
      <c r="M611" s="20"/>
      <c r="N611" s="20"/>
      <c r="O611" s="20"/>
      <c r="P611" s="20"/>
      <c r="Q611" s="19"/>
      <c r="R611" s="20"/>
      <c r="S611" s="20"/>
      <c r="T611" s="20"/>
      <c r="U611" s="20"/>
      <c r="V611" s="21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2"/>
      <c r="AP611" s="22"/>
      <c r="AQ611" s="22"/>
    </row>
    <row r="612" spans="1:43" ht="14" x14ac:dyDescent="0.2">
      <c r="A612" s="16"/>
      <c r="B612" s="16"/>
      <c r="C612" s="16"/>
      <c r="D612" s="16"/>
      <c r="E612" s="19"/>
      <c r="F612" s="20"/>
      <c r="G612" s="20"/>
      <c r="H612" s="20"/>
      <c r="I612" s="20"/>
      <c r="J612" s="21"/>
      <c r="K612" s="20"/>
      <c r="L612" s="20"/>
      <c r="M612" s="20"/>
      <c r="N612" s="20"/>
      <c r="O612" s="20"/>
      <c r="P612" s="20"/>
      <c r="Q612" s="19"/>
      <c r="R612" s="20"/>
      <c r="S612" s="20"/>
      <c r="T612" s="20"/>
      <c r="U612" s="20"/>
      <c r="V612" s="21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2"/>
      <c r="AP612" s="22"/>
      <c r="AQ612" s="22"/>
    </row>
    <row r="613" spans="1:43" ht="14" x14ac:dyDescent="0.2">
      <c r="A613" s="16"/>
      <c r="B613" s="16"/>
      <c r="C613" s="16"/>
      <c r="D613" s="16"/>
      <c r="E613" s="19"/>
      <c r="F613" s="20"/>
      <c r="G613" s="20"/>
      <c r="H613" s="20"/>
      <c r="I613" s="20"/>
      <c r="J613" s="21"/>
      <c r="K613" s="20"/>
      <c r="L613" s="20"/>
      <c r="M613" s="20"/>
      <c r="N613" s="20"/>
      <c r="O613" s="20"/>
      <c r="P613" s="20"/>
      <c r="Q613" s="19"/>
      <c r="R613" s="20"/>
      <c r="S613" s="20"/>
      <c r="T613" s="20"/>
      <c r="U613" s="20"/>
      <c r="V613" s="21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2"/>
      <c r="AP613" s="22"/>
      <c r="AQ613" s="22"/>
    </row>
    <row r="614" spans="1:43" ht="14" x14ac:dyDescent="0.2">
      <c r="A614" s="16"/>
      <c r="B614" s="16"/>
      <c r="C614" s="16"/>
      <c r="D614" s="16"/>
      <c r="E614" s="19"/>
      <c r="F614" s="20"/>
      <c r="G614" s="20"/>
      <c r="H614" s="20"/>
      <c r="I614" s="20"/>
      <c r="J614" s="21"/>
      <c r="K614" s="20"/>
      <c r="L614" s="20"/>
      <c r="M614" s="20"/>
      <c r="N614" s="20"/>
      <c r="O614" s="20"/>
      <c r="P614" s="20"/>
      <c r="Q614" s="19"/>
      <c r="R614" s="20"/>
      <c r="S614" s="20"/>
      <c r="T614" s="20"/>
      <c r="U614" s="20"/>
      <c r="V614" s="21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2"/>
      <c r="AP614" s="22"/>
      <c r="AQ614" s="22"/>
    </row>
    <row r="615" spans="1:43" ht="14" x14ac:dyDescent="0.2">
      <c r="A615" s="16"/>
      <c r="B615" s="16"/>
      <c r="C615" s="16"/>
      <c r="D615" s="16"/>
      <c r="E615" s="19"/>
      <c r="F615" s="20"/>
      <c r="G615" s="20"/>
      <c r="H615" s="20"/>
      <c r="I615" s="20"/>
      <c r="J615" s="21"/>
      <c r="K615" s="20"/>
      <c r="L615" s="20"/>
      <c r="M615" s="20"/>
      <c r="N615" s="20"/>
      <c r="O615" s="20"/>
      <c r="P615" s="20"/>
      <c r="Q615" s="19"/>
      <c r="R615" s="20"/>
      <c r="S615" s="20"/>
      <c r="T615" s="20"/>
      <c r="U615" s="20"/>
      <c r="V615" s="21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2"/>
      <c r="AP615" s="22"/>
      <c r="AQ615" s="22"/>
    </row>
    <row r="616" spans="1:43" ht="14" x14ac:dyDescent="0.2">
      <c r="A616" s="16"/>
      <c r="B616" s="16"/>
      <c r="C616" s="16"/>
      <c r="D616" s="16"/>
      <c r="E616" s="19"/>
      <c r="F616" s="20"/>
      <c r="G616" s="20"/>
      <c r="H616" s="20"/>
      <c r="I616" s="20"/>
      <c r="J616" s="21"/>
      <c r="K616" s="20"/>
      <c r="L616" s="20"/>
      <c r="M616" s="20"/>
      <c r="N616" s="20"/>
      <c r="O616" s="20"/>
      <c r="P616" s="20"/>
      <c r="Q616" s="19"/>
      <c r="R616" s="20"/>
      <c r="S616" s="20"/>
      <c r="T616" s="20"/>
      <c r="U616" s="20"/>
      <c r="V616" s="21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2"/>
      <c r="AP616" s="22"/>
      <c r="AQ616" s="22"/>
    </row>
    <row r="617" spans="1:43" ht="14" x14ac:dyDescent="0.2">
      <c r="A617" s="16"/>
      <c r="B617" s="16"/>
      <c r="C617" s="16"/>
      <c r="D617" s="16"/>
      <c r="E617" s="19"/>
      <c r="F617" s="20"/>
      <c r="G617" s="20"/>
      <c r="H617" s="20"/>
      <c r="I617" s="20"/>
      <c r="J617" s="21"/>
      <c r="K617" s="20"/>
      <c r="L617" s="20"/>
      <c r="M617" s="20"/>
      <c r="N617" s="20"/>
      <c r="O617" s="20"/>
      <c r="P617" s="20"/>
      <c r="Q617" s="19"/>
      <c r="R617" s="20"/>
      <c r="S617" s="20"/>
      <c r="T617" s="20"/>
      <c r="U617" s="20"/>
      <c r="V617" s="21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2"/>
      <c r="AP617" s="22"/>
      <c r="AQ617" s="22"/>
    </row>
    <row r="618" spans="1:43" ht="14" x14ac:dyDescent="0.2">
      <c r="A618" s="16"/>
      <c r="B618" s="16"/>
      <c r="C618" s="16"/>
      <c r="D618" s="16"/>
      <c r="E618" s="19"/>
      <c r="F618" s="20"/>
      <c r="G618" s="20"/>
      <c r="H618" s="20"/>
      <c r="I618" s="20"/>
      <c r="J618" s="21"/>
      <c r="K618" s="20"/>
      <c r="L618" s="20"/>
      <c r="M618" s="20"/>
      <c r="N618" s="20"/>
      <c r="O618" s="20"/>
      <c r="P618" s="20"/>
      <c r="Q618" s="19"/>
      <c r="R618" s="20"/>
      <c r="S618" s="20"/>
      <c r="T618" s="20"/>
      <c r="U618" s="20"/>
      <c r="V618" s="21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2"/>
      <c r="AP618" s="22"/>
      <c r="AQ618" s="22"/>
    </row>
    <row r="619" spans="1:43" ht="14" x14ac:dyDescent="0.2">
      <c r="A619" s="16"/>
      <c r="B619" s="16"/>
      <c r="C619" s="16"/>
      <c r="D619" s="16"/>
      <c r="E619" s="19"/>
      <c r="F619" s="20"/>
      <c r="G619" s="20"/>
      <c r="H619" s="20"/>
      <c r="I619" s="20"/>
      <c r="J619" s="21"/>
      <c r="K619" s="20"/>
      <c r="L619" s="20"/>
      <c r="M619" s="20"/>
      <c r="N619" s="20"/>
      <c r="O619" s="20"/>
      <c r="P619" s="20"/>
      <c r="Q619" s="19"/>
      <c r="R619" s="20"/>
      <c r="S619" s="20"/>
      <c r="T619" s="20"/>
      <c r="U619" s="20"/>
      <c r="V619" s="21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2"/>
      <c r="AP619" s="22"/>
      <c r="AQ619" s="22"/>
    </row>
    <row r="620" spans="1:43" ht="14" x14ac:dyDescent="0.2">
      <c r="A620" s="16"/>
      <c r="B620" s="16"/>
      <c r="C620" s="16"/>
      <c r="D620" s="16"/>
      <c r="E620" s="19"/>
      <c r="F620" s="20"/>
      <c r="G620" s="20"/>
      <c r="H620" s="20"/>
      <c r="I620" s="20"/>
      <c r="J620" s="21"/>
      <c r="K620" s="20"/>
      <c r="L620" s="20"/>
      <c r="M620" s="20"/>
      <c r="N620" s="20"/>
      <c r="O620" s="20"/>
      <c r="P620" s="20"/>
      <c r="Q620" s="19"/>
      <c r="R620" s="20"/>
      <c r="S620" s="20"/>
      <c r="T620" s="20"/>
      <c r="U620" s="20"/>
      <c r="V620" s="21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2"/>
      <c r="AP620" s="22"/>
      <c r="AQ620" s="22"/>
    </row>
    <row r="621" spans="1:43" ht="14" x14ac:dyDescent="0.2">
      <c r="A621" s="16"/>
      <c r="B621" s="16"/>
      <c r="C621" s="16"/>
      <c r="D621" s="16"/>
      <c r="E621" s="19"/>
      <c r="F621" s="20"/>
      <c r="G621" s="20"/>
      <c r="H621" s="20"/>
      <c r="I621" s="20"/>
      <c r="J621" s="21"/>
      <c r="K621" s="20"/>
      <c r="L621" s="20"/>
      <c r="M621" s="20"/>
      <c r="N621" s="20"/>
      <c r="O621" s="20"/>
      <c r="P621" s="20"/>
      <c r="Q621" s="19"/>
      <c r="R621" s="20"/>
      <c r="S621" s="20"/>
      <c r="T621" s="20"/>
      <c r="U621" s="20"/>
      <c r="V621" s="21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2"/>
      <c r="AP621" s="22"/>
      <c r="AQ621" s="22"/>
    </row>
    <row r="622" spans="1:43" ht="14" x14ac:dyDescent="0.2">
      <c r="A622" s="16"/>
      <c r="B622" s="16"/>
      <c r="C622" s="16"/>
      <c r="D622" s="16"/>
      <c r="E622" s="19"/>
      <c r="F622" s="20"/>
      <c r="G622" s="20"/>
      <c r="H622" s="20"/>
      <c r="I622" s="20"/>
      <c r="J622" s="21"/>
      <c r="K622" s="20"/>
      <c r="L622" s="20"/>
      <c r="M622" s="20"/>
      <c r="N622" s="20"/>
      <c r="O622" s="20"/>
      <c r="P622" s="20"/>
      <c r="Q622" s="19"/>
      <c r="R622" s="20"/>
      <c r="S622" s="20"/>
      <c r="T622" s="20"/>
      <c r="U622" s="20"/>
      <c r="V622" s="21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2"/>
      <c r="AP622" s="22"/>
      <c r="AQ622" s="22"/>
    </row>
    <row r="623" spans="1:43" ht="14" x14ac:dyDescent="0.2">
      <c r="A623" s="16"/>
      <c r="B623" s="16"/>
      <c r="C623" s="16"/>
      <c r="D623" s="16"/>
      <c r="E623" s="19"/>
      <c r="F623" s="20"/>
      <c r="G623" s="20"/>
      <c r="H623" s="20"/>
      <c r="I623" s="20"/>
      <c r="J623" s="21"/>
      <c r="K623" s="20"/>
      <c r="L623" s="20"/>
      <c r="M623" s="20"/>
      <c r="N623" s="20"/>
      <c r="O623" s="20"/>
      <c r="P623" s="20"/>
      <c r="Q623" s="19"/>
      <c r="R623" s="20"/>
      <c r="S623" s="20"/>
      <c r="T623" s="20"/>
      <c r="U623" s="20"/>
      <c r="V623" s="21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2"/>
      <c r="AP623" s="22"/>
      <c r="AQ623" s="22"/>
    </row>
    <row r="624" spans="1:43" ht="14" x14ac:dyDescent="0.2">
      <c r="A624" s="16"/>
      <c r="B624" s="16"/>
      <c r="C624" s="16"/>
      <c r="D624" s="16"/>
      <c r="E624" s="19"/>
      <c r="F624" s="20"/>
      <c r="G624" s="20"/>
      <c r="H624" s="20"/>
      <c r="I624" s="20"/>
      <c r="J624" s="21"/>
      <c r="K624" s="20"/>
      <c r="L624" s="20"/>
      <c r="M624" s="20"/>
      <c r="N624" s="20"/>
      <c r="O624" s="20"/>
      <c r="P624" s="20"/>
      <c r="Q624" s="19"/>
      <c r="R624" s="20"/>
      <c r="S624" s="20"/>
      <c r="T624" s="20"/>
      <c r="U624" s="20"/>
      <c r="V624" s="21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2"/>
      <c r="AP624" s="22"/>
      <c r="AQ624" s="22"/>
    </row>
    <row r="625" spans="1:43" ht="14" x14ac:dyDescent="0.2">
      <c r="A625" s="16"/>
      <c r="B625" s="16"/>
      <c r="C625" s="16"/>
      <c r="D625" s="16"/>
      <c r="E625" s="19"/>
      <c r="F625" s="20"/>
      <c r="G625" s="20"/>
      <c r="H625" s="20"/>
      <c r="I625" s="20"/>
      <c r="J625" s="21"/>
      <c r="K625" s="20"/>
      <c r="L625" s="20"/>
      <c r="M625" s="20"/>
      <c r="N625" s="20"/>
      <c r="O625" s="20"/>
      <c r="P625" s="20"/>
      <c r="Q625" s="19"/>
      <c r="R625" s="20"/>
      <c r="S625" s="20"/>
      <c r="T625" s="20"/>
      <c r="U625" s="20"/>
      <c r="V625" s="21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2"/>
      <c r="AP625" s="22"/>
      <c r="AQ625" s="22"/>
    </row>
    <row r="626" spans="1:43" ht="14" x14ac:dyDescent="0.2">
      <c r="A626" s="16"/>
      <c r="B626" s="16"/>
      <c r="C626" s="16"/>
      <c r="D626" s="16"/>
      <c r="E626" s="19"/>
      <c r="F626" s="20"/>
      <c r="G626" s="20"/>
      <c r="H626" s="20"/>
      <c r="I626" s="20"/>
      <c r="J626" s="21"/>
      <c r="K626" s="20"/>
      <c r="L626" s="20"/>
      <c r="M626" s="20"/>
      <c r="N626" s="20"/>
      <c r="O626" s="20"/>
      <c r="P626" s="20"/>
      <c r="Q626" s="19"/>
      <c r="R626" s="20"/>
      <c r="S626" s="20"/>
      <c r="T626" s="20"/>
      <c r="U626" s="20"/>
      <c r="V626" s="21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2"/>
      <c r="AP626" s="22"/>
      <c r="AQ626" s="22"/>
    </row>
    <row r="627" spans="1:43" ht="14" x14ac:dyDescent="0.2">
      <c r="A627" s="16"/>
      <c r="B627" s="16"/>
      <c r="C627" s="16"/>
      <c r="D627" s="16"/>
      <c r="E627" s="19"/>
      <c r="F627" s="20"/>
      <c r="G627" s="20"/>
      <c r="H627" s="20"/>
      <c r="I627" s="20"/>
      <c r="J627" s="21"/>
      <c r="K627" s="20"/>
      <c r="L627" s="20"/>
      <c r="M627" s="20"/>
      <c r="N627" s="20"/>
      <c r="O627" s="20"/>
      <c r="P627" s="20"/>
      <c r="Q627" s="19"/>
      <c r="R627" s="20"/>
      <c r="S627" s="20"/>
      <c r="T627" s="20"/>
      <c r="U627" s="20"/>
      <c r="V627" s="21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2"/>
      <c r="AP627" s="22"/>
      <c r="AQ627" s="22"/>
    </row>
    <row r="628" spans="1:43" ht="14" x14ac:dyDescent="0.2">
      <c r="A628" s="16"/>
      <c r="B628" s="16"/>
      <c r="C628" s="16"/>
      <c r="D628" s="16"/>
      <c r="E628" s="19"/>
      <c r="F628" s="20"/>
      <c r="G628" s="20"/>
      <c r="H628" s="20"/>
      <c r="I628" s="20"/>
      <c r="J628" s="21"/>
      <c r="K628" s="20"/>
      <c r="L628" s="20"/>
      <c r="M628" s="20"/>
      <c r="N628" s="20"/>
      <c r="O628" s="20"/>
      <c r="P628" s="20"/>
      <c r="Q628" s="19"/>
      <c r="R628" s="20"/>
      <c r="S628" s="20"/>
      <c r="T628" s="20"/>
      <c r="U628" s="20"/>
      <c r="V628" s="21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2"/>
      <c r="AP628" s="22"/>
      <c r="AQ628" s="22"/>
    </row>
    <row r="629" spans="1:43" ht="14" x14ac:dyDescent="0.2">
      <c r="A629" s="16"/>
      <c r="B629" s="16"/>
      <c r="C629" s="16"/>
      <c r="D629" s="16"/>
      <c r="E629" s="19"/>
      <c r="F629" s="20"/>
      <c r="G629" s="20"/>
      <c r="H629" s="20"/>
      <c r="I629" s="20"/>
      <c r="J629" s="21"/>
      <c r="K629" s="20"/>
      <c r="L629" s="20"/>
      <c r="M629" s="20"/>
      <c r="N629" s="20"/>
      <c r="O629" s="20"/>
      <c r="P629" s="20"/>
      <c r="Q629" s="19"/>
      <c r="R629" s="20"/>
      <c r="S629" s="20"/>
      <c r="T629" s="20"/>
      <c r="U629" s="20"/>
      <c r="V629" s="21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2"/>
      <c r="AP629" s="22"/>
      <c r="AQ629" s="22"/>
    </row>
    <row r="630" spans="1:43" ht="14" x14ac:dyDescent="0.2">
      <c r="A630" s="16"/>
      <c r="B630" s="16"/>
      <c r="C630" s="16"/>
      <c r="D630" s="16"/>
      <c r="E630" s="19"/>
      <c r="F630" s="20"/>
      <c r="G630" s="20"/>
      <c r="H630" s="20"/>
      <c r="I630" s="20"/>
      <c r="J630" s="21"/>
      <c r="K630" s="20"/>
      <c r="L630" s="20"/>
      <c r="M630" s="20"/>
      <c r="N630" s="20"/>
      <c r="O630" s="20"/>
      <c r="P630" s="20"/>
      <c r="Q630" s="19"/>
      <c r="R630" s="20"/>
      <c r="S630" s="20"/>
      <c r="T630" s="20"/>
      <c r="U630" s="20"/>
      <c r="V630" s="21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2"/>
      <c r="AP630" s="22"/>
      <c r="AQ630" s="22"/>
    </row>
    <row r="631" spans="1:43" ht="14" x14ac:dyDescent="0.2">
      <c r="A631" s="16"/>
      <c r="B631" s="16"/>
      <c r="C631" s="16"/>
      <c r="D631" s="16"/>
      <c r="E631" s="19"/>
      <c r="F631" s="20"/>
      <c r="G631" s="20"/>
      <c r="H631" s="20"/>
      <c r="I631" s="20"/>
      <c r="J631" s="21"/>
      <c r="K631" s="20"/>
      <c r="L631" s="20"/>
      <c r="M631" s="20"/>
      <c r="N631" s="20"/>
      <c r="O631" s="20"/>
      <c r="P631" s="20"/>
      <c r="Q631" s="19"/>
      <c r="R631" s="20"/>
      <c r="S631" s="20"/>
      <c r="T631" s="20"/>
      <c r="U631" s="20"/>
      <c r="V631" s="21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2"/>
      <c r="AP631" s="22"/>
      <c r="AQ631" s="22"/>
    </row>
    <row r="632" spans="1:43" ht="14" x14ac:dyDescent="0.2">
      <c r="A632" s="16"/>
      <c r="B632" s="16"/>
      <c r="C632" s="16"/>
      <c r="D632" s="16"/>
      <c r="E632" s="19"/>
      <c r="F632" s="20"/>
      <c r="G632" s="20"/>
      <c r="H632" s="20"/>
      <c r="I632" s="20"/>
      <c r="J632" s="21"/>
      <c r="K632" s="20"/>
      <c r="L632" s="20"/>
      <c r="M632" s="20"/>
      <c r="N632" s="20"/>
      <c r="O632" s="20"/>
      <c r="P632" s="20"/>
      <c r="Q632" s="19"/>
      <c r="R632" s="20"/>
      <c r="S632" s="20"/>
      <c r="T632" s="20"/>
      <c r="U632" s="20"/>
      <c r="V632" s="21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2"/>
      <c r="AP632" s="22"/>
      <c r="AQ632" s="22"/>
    </row>
    <row r="633" spans="1:43" ht="14" x14ac:dyDescent="0.2">
      <c r="A633" s="16"/>
      <c r="B633" s="16"/>
      <c r="C633" s="16"/>
      <c r="D633" s="16"/>
      <c r="E633" s="19"/>
      <c r="F633" s="20"/>
      <c r="G633" s="20"/>
      <c r="H633" s="20"/>
      <c r="I633" s="20"/>
      <c r="J633" s="21"/>
      <c r="K633" s="20"/>
      <c r="L633" s="20"/>
      <c r="M633" s="20"/>
      <c r="N633" s="20"/>
      <c r="O633" s="20"/>
      <c r="P633" s="20"/>
      <c r="Q633" s="19"/>
      <c r="R633" s="20"/>
      <c r="S633" s="20"/>
      <c r="T633" s="20"/>
      <c r="U633" s="20"/>
      <c r="V633" s="21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2"/>
      <c r="AP633" s="22"/>
      <c r="AQ633" s="22"/>
    </row>
    <row r="634" spans="1:43" ht="14" x14ac:dyDescent="0.2">
      <c r="A634" s="16"/>
      <c r="B634" s="16"/>
      <c r="C634" s="16"/>
      <c r="D634" s="16"/>
      <c r="E634" s="19"/>
      <c r="F634" s="20"/>
      <c r="G634" s="20"/>
      <c r="H634" s="20"/>
      <c r="I634" s="20"/>
      <c r="J634" s="21"/>
      <c r="K634" s="20"/>
      <c r="L634" s="20"/>
      <c r="M634" s="20"/>
      <c r="N634" s="20"/>
      <c r="O634" s="20"/>
      <c r="P634" s="20"/>
      <c r="Q634" s="19"/>
      <c r="R634" s="20"/>
      <c r="S634" s="20"/>
      <c r="T634" s="20"/>
      <c r="U634" s="20"/>
      <c r="V634" s="21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2"/>
      <c r="AP634" s="22"/>
      <c r="AQ634" s="22"/>
    </row>
    <row r="635" spans="1:43" ht="14" x14ac:dyDescent="0.2">
      <c r="A635" s="16"/>
      <c r="B635" s="16"/>
      <c r="C635" s="16"/>
      <c r="D635" s="16"/>
      <c r="E635" s="19"/>
      <c r="F635" s="20"/>
      <c r="G635" s="20"/>
      <c r="H635" s="20"/>
      <c r="I635" s="20"/>
      <c r="J635" s="21"/>
      <c r="K635" s="20"/>
      <c r="L635" s="20"/>
      <c r="M635" s="20"/>
      <c r="N635" s="20"/>
      <c r="O635" s="20"/>
      <c r="P635" s="20"/>
      <c r="Q635" s="19"/>
      <c r="R635" s="20"/>
      <c r="S635" s="20"/>
      <c r="T635" s="20"/>
      <c r="U635" s="20"/>
      <c r="V635" s="21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2"/>
      <c r="AP635" s="22"/>
      <c r="AQ635" s="22"/>
    </row>
    <row r="636" spans="1:43" ht="14" x14ac:dyDescent="0.2">
      <c r="A636" s="16"/>
      <c r="B636" s="16"/>
      <c r="C636" s="16"/>
      <c r="D636" s="16"/>
      <c r="E636" s="19"/>
      <c r="F636" s="20"/>
      <c r="G636" s="20"/>
      <c r="H636" s="20"/>
      <c r="I636" s="20"/>
      <c r="J636" s="21"/>
      <c r="K636" s="20"/>
      <c r="L636" s="20"/>
      <c r="M636" s="20"/>
      <c r="N636" s="20"/>
      <c r="O636" s="20"/>
      <c r="P636" s="20"/>
      <c r="Q636" s="19"/>
      <c r="R636" s="20"/>
      <c r="S636" s="20"/>
      <c r="T636" s="20"/>
      <c r="U636" s="20"/>
      <c r="V636" s="21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2"/>
      <c r="AP636" s="22"/>
      <c r="AQ636" s="22"/>
    </row>
    <row r="637" spans="1:43" ht="14" x14ac:dyDescent="0.2">
      <c r="A637" s="16"/>
      <c r="B637" s="16"/>
      <c r="C637" s="16"/>
      <c r="D637" s="16"/>
      <c r="E637" s="19"/>
      <c r="F637" s="20"/>
      <c r="G637" s="20"/>
      <c r="H637" s="20"/>
      <c r="I637" s="20"/>
      <c r="J637" s="21"/>
      <c r="K637" s="20"/>
      <c r="L637" s="20"/>
      <c r="M637" s="20"/>
      <c r="N637" s="20"/>
      <c r="O637" s="20"/>
      <c r="P637" s="20"/>
      <c r="Q637" s="19"/>
      <c r="R637" s="20"/>
      <c r="S637" s="20"/>
      <c r="T637" s="20"/>
      <c r="U637" s="20"/>
      <c r="V637" s="21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2"/>
      <c r="AP637" s="22"/>
      <c r="AQ637" s="22"/>
    </row>
    <row r="638" spans="1:43" ht="14" x14ac:dyDescent="0.2">
      <c r="A638" s="16"/>
      <c r="B638" s="16"/>
      <c r="C638" s="16"/>
      <c r="D638" s="16"/>
      <c r="E638" s="19"/>
      <c r="F638" s="20"/>
      <c r="G638" s="20"/>
      <c r="H638" s="20"/>
      <c r="I638" s="20"/>
      <c r="J638" s="21"/>
      <c r="K638" s="20"/>
      <c r="L638" s="20"/>
      <c r="M638" s="20"/>
      <c r="N638" s="20"/>
      <c r="O638" s="20"/>
      <c r="P638" s="20"/>
      <c r="Q638" s="19"/>
      <c r="R638" s="20"/>
      <c r="S638" s="20"/>
      <c r="T638" s="20"/>
      <c r="U638" s="20"/>
      <c r="V638" s="21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2"/>
      <c r="AP638" s="22"/>
      <c r="AQ638" s="22"/>
    </row>
    <row r="639" spans="1:43" ht="14" x14ac:dyDescent="0.2">
      <c r="A639" s="16"/>
      <c r="B639" s="16"/>
      <c r="C639" s="16"/>
      <c r="D639" s="16"/>
      <c r="E639" s="19"/>
      <c r="F639" s="20"/>
      <c r="G639" s="20"/>
      <c r="H639" s="20"/>
      <c r="I639" s="20"/>
      <c r="J639" s="21"/>
      <c r="K639" s="20"/>
      <c r="L639" s="20"/>
      <c r="M639" s="20"/>
      <c r="N639" s="20"/>
      <c r="O639" s="20"/>
      <c r="P639" s="20"/>
      <c r="Q639" s="19"/>
      <c r="R639" s="20"/>
      <c r="S639" s="20"/>
      <c r="T639" s="20"/>
      <c r="U639" s="20"/>
      <c r="V639" s="21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2"/>
      <c r="AP639" s="22"/>
      <c r="AQ639" s="22"/>
    </row>
    <row r="640" spans="1:43" ht="14" x14ac:dyDescent="0.2">
      <c r="A640" s="16"/>
      <c r="B640" s="16"/>
      <c r="C640" s="16"/>
      <c r="D640" s="16"/>
      <c r="E640" s="19"/>
      <c r="F640" s="20"/>
      <c r="G640" s="20"/>
      <c r="H640" s="20"/>
      <c r="I640" s="20"/>
      <c r="J640" s="21"/>
      <c r="K640" s="20"/>
      <c r="L640" s="20"/>
      <c r="M640" s="20"/>
      <c r="N640" s="20"/>
      <c r="O640" s="20"/>
      <c r="P640" s="20"/>
      <c r="Q640" s="19"/>
      <c r="R640" s="20"/>
      <c r="S640" s="20"/>
      <c r="T640" s="20"/>
      <c r="U640" s="20"/>
      <c r="V640" s="21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2"/>
      <c r="AP640" s="22"/>
      <c r="AQ640" s="22"/>
    </row>
    <row r="641" spans="1:43" ht="14" x14ac:dyDescent="0.2">
      <c r="A641" s="16"/>
      <c r="B641" s="16"/>
      <c r="C641" s="16"/>
      <c r="D641" s="16"/>
      <c r="E641" s="19"/>
      <c r="F641" s="20"/>
      <c r="G641" s="20"/>
      <c r="H641" s="20"/>
      <c r="I641" s="20"/>
      <c r="J641" s="21"/>
      <c r="K641" s="20"/>
      <c r="L641" s="20"/>
      <c r="M641" s="20"/>
      <c r="N641" s="20"/>
      <c r="O641" s="20"/>
      <c r="P641" s="20"/>
      <c r="Q641" s="19"/>
      <c r="R641" s="20"/>
      <c r="S641" s="20"/>
      <c r="T641" s="20"/>
      <c r="U641" s="20"/>
      <c r="V641" s="21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2"/>
      <c r="AP641" s="22"/>
      <c r="AQ641" s="22"/>
    </row>
    <row r="642" spans="1:43" ht="14" x14ac:dyDescent="0.2">
      <c r="A642" s="16"/>
      <c r="B642" s="16"/>
      <c r="C642" s="16"/>
      <c r="D642" s="16"/>
      <c r="E642" s="19"/>
      <c r="F642" s="20"/>
      <c r="G642" s="20"/>
      <c r="H642" s="20"/>
      <c r="I642" s="20"/>
      <c r="J642" s="21"/>
      <c r="K642" s="20"/>
      <c r="L642" s="20"/>
      <c r="M642" s="20"/>
      <c r="N642" s="20"/>
      <c r="O642" s="20"/>
      <c r="P642" s="20"/>
      <c r="Q642" s="19"/>
      <c r="R642" s="20"/>
      <c r="S642" s="20"/>
      <c r="T642" s="20"/>
      <c r="U642" s="20"/>
      <c r="V642" s="21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2"/>
      <c r="AP642" s="22"/>
      <c r="AQ642" s="22"/>
    </row>
    <row r="643" spans="1:43" ht="14" x14ac:dyDescent="0.2">
      <c r="A643" s="16"/>
      <c r="B643" s="16"/>
      <c r="C643" s="16"/>
      <c r="D643" s="16"/>
      <c r="E643" s="19"/>
      <c r="F643" s="20"/>
      <c r="G643" s="20"/>
      <c r="H643" s="20"/>
      <c r="I643" s="20"/>
      <c r="J643" s="21"/>
      <c r="K643" s="20"/>
      <c r="L643" s="20"/>
      <c r="M643" s="20"/>
      <c r="N643" s="20"/>
      <c r="O643" s="20"/>
      <c r="P643" s="20"/>
      <c r="Q643" s="19"/>
      <c r="R643" s="20"/>
      <c r="S643" s="20"/>
      <c r="T643" s="20"/>
      <c r="U643" s="20"/>
      <c r="V643" s="21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2"/>
      <c r="AP643" s="22"/>
      <c r="AQ643" s="22"/>
    </row>
    <row r="644" spans="1:43" ht="14" x14ac:dyDescent="0.2">
      <c r="A644" s="16"/>
      <c r="B644" s="16"/>
      <c r="C644" s="16"/>
      <c r="D644" s="16"/>
      <c r="E644" s="19"/>
      <c r="F644" s="20"/>
      <c r="G644" s="20"/>
      <c r="H644" s="20"/>
      <c r="I644" s="20"/>
      <c r="J644" s="21"/>
      <c r="K644" s="20"/>
      <c r="L644" s="20"/>
      <c r="M644" s="20"/>
      <c r="N644" s="20"/>
      <c r="O644" s="20"/>
      <c r="P644" s="20"/>
      <c r="Q644" s="19"/>
      <c r="R644" s="20"/>
      <c r="S644" s="20"/>
      <c r="T644" s="20"/>
      <c r="U644" s="20"/>
      <c r="V644" s="21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2"/>
      <c r="AP644" s="22"/>
      <c r="AQ644" s="22"/>
    </row>
    <row r="645" spans="1:43" ht="14" x14ac:dyDescent="0.2">
      <c r="A645" s="16"/>
      <c r="B645" s="16"/>
      <c r="C645" s="16"/>
      <c r="D645" s="16"/>
      <c r="E645" s="19"/>
      <c r="F645" s="20"/>
      <c r="G645" s="20"/>
      <c r="H645" s="20"/>
      <c r="I645" s="20"/>
      <c r="J645" s="21"/>
      <c r="K645" s="20"/>
      <c r="L645" s="20"/>
      <c r="M645" s="20"/>
      <c r="N645" s="20"/>
      <c r="O645" s="20"/>
      <c r="P645" s="20"/>
      <c r="Q645" s="19"/>
      <c r="R645" s="20"/>
      <c r="S645" s="20"/>
      <c r="T645" s="20"/>
      <c r="U645" s="20"/>
      <c r="V645" s="21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2"/>
      <c r="AP645" s="22"/>
      <c r="AQ645" s="22"/>
    </row>
    <row r="646" spans="1:43" ht="14" x14ac:dyDescent="0.2">
      <c r="A646" s="16"/>
      <c r="B646" s="16"/>
      <c r="C646" s="16"/>
      <c r="D646" s="16"/>
      <c r="E646" s="19"/>
      <c r="F646" s="20"/>
      <c r="G646" s="20"/>
      <c r="H646" s="20"/>
      <c r="I646" s="20"/>
      <c r="J646" s="21"/>
      <c r="K646" s="20"/>
      <c r="L646" s="20"/>
      <c r="M646" s="20"/>
      <c r="N646" s="20"/>
      <c r="O646" s="20"/>
      <c r="P646" s="20"/>
      <c r="Q646" s="19"/>
      <c r="R646" s="20"/>
      <c r="S646" s="20"/>
      <c r="T646" s="20"/>
      <c r="U646" s="20"/>
      <c r="V646" s="21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2"/>
      <c r="AP646" s="22"/>
      <c r="AQ646" s="22"/>
    </row>
    <row r="647" spans="1:43" ht="14" x14ac:dyDescent="0.2">
      <c r="A647" s="16"/>
      <c r="B647" s="16"/>
      <c r="C647" s="16"/>
      <c r="D647" s="16"/>
      <c r="E647" s="19"/>
      <c r="F647" s="20"/>
      <c r="G647" s="20"/>
      <c r="H647" s="20"/>
      <c r="I647" s="20"/>
      <c r="J647" s="21"/>
      <c r="K647" s="20"/>
      <c r="L647" s="20"/>
      <c r="M647" s="20"/>
      <c r="N647" s="20"/>
      <c r="O647" s="20"/>
      <c r="P647" s="20"/>
      <c r="Q647" s="19"/>
      <c r="R647" s="20"/>
      <c r="S647" s="20"/>
      <c r="T647" s="20"/>
      <c r="U647" s="20"/>
      <c r="V647" s="21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2"/>
      <c r="AP647" s="22"/>
      <c r="AQ647" s="22"/>
    </row>
    <row r="648" spans="1:43" ht="14" x14ac:dyDescent="0.2">
      <c r="A648" s="16"/>
      <c r="B648" s="16"/>
      <c r="C648" s="16"/>
      <c r="D648" s="16"/>
      <c r="E648" s="19"/>
      <c r="F648" s="20"/>
      <c r="G648" s="20"/>
      <c r="H648" s="20"/>
      <c r="I648" s="20"/>
      <c r="J648" s="21"/>
      <c r="K648" s="20"/>
      <c r="L648" s="20"/>
      <c r="M648" s="20"/>
      <c r="N648" s="20"/>
      <c r="O648" s="20"/>
      <c r="P648" s="20"/>
      <c r="Q648" s="19"/>
      <c r="R648" s="20"/>
      <c r="S648" s="20"/>
      <c r="T648" s="20"/>
      <c r="U648" s="20"/>
      <c r="V648" s="21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2"/>
      <c r="AP648" s="22"/>
      <c r="AQ648" s="22"/>
    </row>
    <row r="649" spans="1:43" ht="14" x14ac:dyDescent="0.2">
      <c r="A649" s="16"/>
      <c r="B649" s="16"/>
      <c r="C649" s="16"/>
      <c r="D649" s="16"/>
      <c r="E649" s="19"/>
      <c r="F649" s="20"/>
      <c r="G649" s="20"/>
      <c r="H649" s="20"/>
      <c r="I649" s="20"/>
      <c r="J649" s="21"/>
      <c r="K649" s="20"/>
      <c r="L649" s="20"/>
      <c r="M649" s="20"/>
      <c r="N649" s="20"/>
      <c r="O649" s="20"/>
      <c r="P649" s="20"/>
      <c r="Q649" s="19"/>
      <c r="R649" s="20"/>
      <c r="S649" s="20"/>
      <c r="T649" s="20"/>
      <c r="U649" s="20"/>
      <c r="V649" s="21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2"/>
      <c r="AP649" s="22"/>
      <c r="AQ649" s="22"/>
    </row>
    <row r="650" spans="1:43" ht="14" x14ac:dyDescent="0.2">
      <c r="A650" s="16"/>
      <c r="B650" s="16"/>
      <c r="C650" s="16"/>
      <c r="D650" s="16"/>
      <c r="E650" s="19"/>
      <c r="F650" s="20"/>
      <c r="G650" s="20"/>
      <c r="H650" s="20"/>
      <c r="I650" s="20"/>
      <c r="J650" s="21"/>
      <c r="K650" s="20"/>
      <c r="L650" s="20"/>
      <c r="M650" s="20"/>
      <c r="N650" s="20"/>
      <c r="O650" s="20"/>
      <c r="P650" s="20"/>
      <c r="Q650" s="19"/>
      <c r="R650" s="20"/>
      <c r="S650" s="20"/>
      <c r="T650" s="20"/>
      <c r="U650" s="20"/>
      <c r="V650" s="21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2"/>
      <c r="AP650" s="22"/>
      <c r="AQ650" s="22"/>
    </row>
    <row r="651" spans="1:43" ht="14" x14ac:dyDescent="0.2">
      <c r="A651" s="16"/>
      <c r="B651" s="16"/>
      <c r="C651" s="16"/>
      <c r="D651" s="16"/>
      <c r="E651" s="19"/>
      <c r="F651" s="20"/>
      <c r="G651" s="20"/>
      <c r="H651" s="20"/>
      <c r="I651" s="20"/>
      <c r="J651" s="21"/>
      <c r="K651" s="20"/>
      <c r="L651" s="20"/>
      <c r="M651" s="20"/>
      <c r="N651" s="20"/>
      <c r="O651" s="20"/>
      <c r="P651" s="20"/>
      <c r="Q651" s="19"/>
      <c r="R651" s="20"/>
      <c r="S651" s="20"/>
      <c r="T651" s="20"/>
      <c r="U651" s="20"/>
      <c r="V651" s="21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2"/>
      <c r="AP651" s="22"/>
      <c r="AQ651" s="22"/>
    </row>
    <row r="652" spans="1:43" ht="14" x14ac:dyDescent="0.2">
      <c r="A652" s="16"/>
      <c r="B652" s="16"/>
      <c r="C652" s="16"/>
      <c r="D652" s="16"/>
      <c r="E652" s="19"/>
      <c r="F652" s="20"/>
      <c r="G652" s="20"/>
      <c r="H652" s="20"/>
      <c r="I652" s="20"/>
      <c r="J652" s="21"/>
      <c r="K652" s="20"/>
      <c r="L652" s="20"/>
      <c r="M652" s="20"/>
      <c r="N652" s="20"/>
      <c r="O652" s="20"/>
      <c r="P652" s="20"/>
      <c r="Q652" s="19"/>
      <c r="R652" s="20"/>
      <c r="S652" s="20"/>
      <c r="T652" s="20"/>
      <c r="U652" s="20"/>
      <c r="V652" s="21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2"/>
      <c r="AP652" s="22"/>
      <c r="AQ652" s="22"/>
    </row>
    <row r="653" spans="1:43" ht="14" x14ac:dyDescent="0.2">
      <c r="A653" s="16"/>
      <c r="B653" s="16"/>
      <c r="C653" s="16"/>
      <c r="D653" s="16"/>
      <c r="E653" s="19"/>
      <c r="F653" s="20"/>
      <c r="G653" s="20"/>
      <c r="H653" s="20"/>
      <c r="I653" s="20"/>
      <c r="J653" s="21"/>
      <c r="K653" s="20"/>
      <c r="L653" s="20"/>
      <c r="M653" s="20"/>
      <c r="N653" s="20"/>
      <c r="O653" s="20"/>
      <c r="P653" s="20"/>
      <c r="Q653" s="19"/>
      <c r="R653" s="20"/>
      <c r="S653" s="20"/>
      <c r="T653" s="20"/>
      <c r="U653" s="20"/>
      <c r="V653" s="21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2"/>
      <c r="AP653" s="22"/>
      <c r="AQ653" s="22"/>
    </row>
    <row r="654" spans="1:43" ht="14" x14ac:dyDescent="0.2">
      <c r="A654" s="16"/>
      <c r="B654" s="16"/>
      <c r="C654" s="16"/>
      <c r="D654" s="16"/>
      <c r="E654" s="19"/>
      <c r="F654" s="20"/>
      <c r="G654" s="20"/>
      <c r="H654" s="20"/>
      <c r="I654" s="20"/>
      <c r="J654" s="21"/>
      <c r="K654" s="20"/>
      <c r="L654" s="20"/>
      <c r="M654" s="20"/>
      <c r="N654" s="20"/>
      <c r="O654" s="20"/>
      <c r="P654" s="20"/>
      <c r="Q654" s="19"/>
      <c r="R654" s="20"/>
      <c r="S654" s="20"/>
      <c r="T654" s="20"/>
      <c r="U654" s="20"/>
      <c r="V654" s="21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2"/>
      <c r="AP654" s="22"/>
      <c r="AQ654" s="22"/>
    </row>
    <row r="655" spans="1:43" ht="14" x14ac:dyDescent="0.2">
      <c r="A655" s="16"/>
      <c r="B655" s="16"/>
      <c r="C655" s="16"/>
      <c r="D655" s="16"/>
      <c r="E655" s="19"/>
      <c r="F655" s="20"/>
      <c r="G655" s="20"/>
      <c r="H655" s="20"/>
      <c r="I655" s="20"/>
      <c r="J655" s="21"/>
      <c r="K655" s="20"/>
      <c r="L655" s="20"/>
      <c r="M655" s="20"/>
      <c r="N655" s="20"/>
      <c r="O655" s="20"/>
      <c r="P655" s="20"/>
      <c r="Q655" s="19"/>
      <c r="R655" s="20"/>
      <c r="S655" s="20"/>
      <c r="T655" s="20"/>
      <c r="U655" s="20"/>
      <c r="V655" s="21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2"/>
      <c r="AP655" s="22"/>
      <c r="AQ655" s="22"/>
    </row>
    <row r="656" spans="1:43" ht="14" x14ac:dyDescent="0.2">
      <c r="A656" s="16"/>
      <c r="B656" s="16"/>
      <c r="C656" s="16"/>
      <c r="D656" s="16"/>
      <c r="E656" s="19"/>
      <c r="F656" s="20"/>
      <c r="G656" s="20"/>
      <c r="H656" s="20"/>
      <c r="I656" s="20"/>
      <c r="J656" s="21"/>
      <c r="K656" s="20"/>
      <c r="L656" s="20"/>
      <c r="M656" s="20"/>
      <c r="N656" s="20"/>
      <c r="O656" s="20"/>
      <c r="P656" s="20"/>
      <c r="Q656" s="19"/>
      <c r="R656" s="20"/>
      <c r="S656" s="20"/>
      <c r="T656" s="20"/>
      <c r="U656" s="20"/>
      <c r="V656" s="21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2"/>
      <c r="AP656" s="22"/>
      <c r="AQ656" s="22"/>
    </row>
    <row r="657" spans="1:43" ht="14" x14ac:dyDescent="0.2">
      <c r="A657" s="16"/>
      <c r="B657" s="16"/>
      <c r="C657" s="16"/>
      <c r="D657" s="16"/>
      <c r="E657" s="19"/>
      <c r="F657" s="20"/>
      <c r="G657" s="20"/>
      <c r="H657" s="20"/>
      <c r="I657" s="20"/>
      <c r="J657" s="21"/>
      <c r="K657" s="20"/>
      <c r="L657" s="20"/>
      <c r="M657" s="20"/>
      <c r="N657" s="20"/>
      <c r="O657" s="20"/>
      <c r="P657" s="20"/>
      <c r="Q657" s="19"/>
      <c r="R657" s="20"/>
      <c r="S657" s="20"/>
      <c r="T657" s="20"/>
      <c r="U657" s="20"/>
      <c r="V657" s="21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2"/>
      <c r="AP657" s="22"/>
      <c r="AQ657" s="22"/>
    </row>
    <row r="658" spans="1:43" ht="14" x14ac:dyDescent="0.2">
      <c r="A658" s="16"/>
      <c r="B658" s="16"/>
      <c r="C658" s="16"/>
      <c r="D658" s="16"/>
      <c r="E658" s="19"/>
      <c r="F658" s="20"/>
      <c r="G658" s="20"/>
      <c r="H658" s="20"/>
      <c r="I658" s="20"/>
      <c r="J658" s="21"/>
      <c r="K658" s="20"/>
      <c r="L658" s="20"/>
      <c r="M658" s="20"/>
      <c r="N658" s="20"/>
      <c r="O658" s="20"/>
      <c r="P658" s="20"/>
      <c r="Q658" s="19"/>
      <c r="R658" s="20"/>
      <c r="S658" s="20"/>
      <c r="T658" s="20"/>
      <c r="U658" s="20"/>
      <c r="V658" s="21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2"/>
      <c r="AP658" s="22"/>
      <c r="AQ658" s="22"/>
    </row>
    <row r="659" spans="1:43" ht="14" x14ac:dyDescent="0.2">
      <c r="A659" s="16"/>
      <c r="B659" s="16"/>
      <c r="C659" s="16"/>
      <c r="D659" s="16"/>
      <c r="E659" s="19"/>
      <c r="F659" s="20"/>
      <c r="G659" s="20"/>
      <c r="H659" s="20"/>
      <c r="I659" s="20"/>
      <c r="J659" s="21"/>
      <c r="K659" s="20"/>
      <c r="L659" s="20"/>
      <c r="M659" s="20"/>
      <c r="N659" s="20"/>
      <c r="O659" s="20"/>
      <c r="P659" s="20"/>
      <c r="Q659" s="19"/>
      <c r="R659" s="20"/>
      <c r="S659" s="20"/>
      <c r="T659" s="20"/>
      <c r="U659" s="20"/>
      <c r="V659" s="21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2"/>
      <c r="AP659" s="22"/>
      <c r="AQ659" s="22"/>
    </row>
    <row r="660" spans="1:43" ht="14" x14ac:dyDescent="0.2">
      <c r="A660" s="16"/>
      <c r="B660" s="16"/>
      <c r="C660" s="16"/>
      <c r="D660" s="16"/>
      <c r="E660" s="19"/>
      <c r="F660" s="20"/>
      <c r="G660" s="20"/>
      <c r="H660" s="20"/>
      <c r="I660" s="20"/>
      <c r="J660" s="21"/>
      <c r="K660" s="20"/>
      <c r="L660" s="20"/>
      <c r="M660" s="20"/>
      <c r="N660" s="20"/>
      <c r="O660" s="20"/>
      <c r="P660" s="20"/>
      <c r="Q660" s="19"/>
      <c r="R660" s="20"/>
      <c r="S660" s="20"/>
      <c r="T660" s="20"/>
      <c r="U660" s="20"/>
      <c r="V660" s="21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2"/>
      <c r="AP660" s="22"/>
      <c r="AQ660" s="22"/>
    </row>
    <row r="661" spans="1:43" ht="14" x14ac:dyDescent="0.2">
      <c r="A661" s="16"/>
      <c r="B661" s="16"/>
      <c r="C661" s="16"/>
      <c r="D661" s="16"/>
      <c r="E661" s="19"/>
      <c r="F661" s="20"/>
      <c r="G661" s="20"/>
      <c r="H661" s="20"/>
      <c r="I661" s="20"/>
      <c r="J661" s="21"/>
      <c r="K661" s="20"/>
      <c r="L661" s="20"/>
      <c r="M661" s="20"/>
      <c r="N661" s="20"/>
      <c r="O661" s="20"/>
      <c r="P661" s="20"/>
      <c r="Q661" s="19"/>
      <c r="R661" s="20"/>
      <c r="S661" s="20"/>
      <c r="T661" s="20"/>
      <c r="U661" s="20"/>
      <c r="V661" s="21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2"/>
      <c r="AP661" s="22"/>
      <c r="AQ661" s="22"/>
    </row>
    <row r="662" spans="1:43" ht="14" x14ac:dyDescent="0.2">
      <c r="A662" s="16"/>
      <c r="B662" s="16"/>
      <c r="C662" s="16"/>
      <c r="D662" s="16"/>
      <c r="E662" s="19"/>
      <c r="F662" s="20"/>
      <c r="G662" s="20"/>
      <c r="H662" s="20"/>
      <c r="I662" s="20"/>
      <c r="J662" s="21"/>
      <c r="K662" s="20"/>
      <c r="L662" s="20"/>
      <c r="M662" s="20"/>
      <c r="N662" s="20"/>
      <c r="O662" s="20"/>
      <c r="P662" s="20"/>
      <c r="Q662" s="19"/>
      <c r="R662" s="20"/>
      <c r="S662" s="20"/>
      <c r="T662" s="20"/>
      <c r="U662" s="20"/>
      <c r="V662" s="21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2"/>
      <c r="AP662" s="22"/>
      <c r="AQ662" s="22"/>
    </row>
    <row r="663" spans="1:43" ht="14" x14ac:dyDescent="0.2">
      <c r="A663" s="16"/>
      <c r="B663" s="16"/>
      <c r="C663" s="16"/>
      <c r="D663" s="16"/>
      <c r="E663" s="19"/>
      <c r="F663" s="20"/>
      <c r="G663" s="20"/>
      <c r="H663" s="20"/>
      <c r="I663" s="20"/>
      <c r="J663" s="21"/>
      <c r="K663" s="20"/>
      <c r="L663" s="20"/>
      <c r="M663" s="20"/>
      <c r="N663" s="20"/>
      <c r="O663" s="20"/>
      <c r="P663" s="20"/>
      <c r="Q663" s="19"/>
      <c r="R663" s="20"/>
      <c r="S663" s="20"/>
      <c r="T663" s="20"/>
      <c r="U663" s="20"/>
      <c r="V663" s="21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2"/>
      <c r="AP663" s="22"/>
      <c r="AQ663" s="22"/>
    </row>
    <row r="664" spans="1:43" ht="14" x14ac:dyDescent="0.2">
      <c r="A664" s="16"/>
      <c r="B664" s="16"/>
      <c r="C664" s="16"/>
      <c r="D664" s="16"/>
      <c r="E664" s="19"/>
      <c r="F664" s="20"/>
      <c r="G664" s="20"/>
      <c r="H664" s="20"/>
      <c r="I664" s="20"/>
      <c r="J664" s="21"/>
      <c r="K664" s="20"/>
      <c r="L664" s="20"/>
      <c r="M664" s="20"/>
      <c r="N664" s="20"/>
      <c r="O664" s="20"/>
      <c r="P664" s="20"/>
      <c r="Q664" s="19"/>
      <c r="R664" s="20"/>
      <c r="S664" s="20"/>
      <c r="T664" s="20"/>
      <c r="U664" s="20"/>
      <c r="V664" s="21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2"/>
      <c r="AP664" s="22"/>
      <c r="AQ664" s="22"/>
    </row>
    <row r="665" spans="1:43" ht="14" x14ac:dyDescent="0.2">
      <c r="A665" s="16"/>
      <c r="B665" s="16"/>
      <c r="C665" s="16"/>
      <c r="D665" s="16"/>
      <c r="E665" s="19"/>
      <c r="F665" s="20"/>
      <c r="G665" s="20"/>
      <c r="H665" s="20"/>
      <c r="I665" s="20"/>
      <c r="J665" s="21"/>
      <c r="K665" s="20"/>
      <c r="L665" s="20"/>
      <c r="M665" s="20"/>
      <c r="N665" s="20"/>
      <c r="O665" s="20"/>
      <c r="P665" s="20"/>
      <c r="Q665" s="19"/>
      <c r="R665" s="20"/>
      <c r="S665" s="20"/>
      <c r="T665" s="20"/>
      <c r="U665" s="20"/>
      <c r="V665" s="21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2"/>
      <c r="AP665" s="22"/>
      <c r="AQ665" s="22"/>
    </row>
    <row r="666" spans="1:43" ht="14" x14ac:dyDescent="0.2">
      <c r="A666" s="16"/>
      <c r="B666" s="16"/>
      <c r="C666" s="16"/>
      <c r="D666" s="16"/>
      <c r="E666" s="19"/>
      <c r="F666" s="20"/>
      <c r="G666" s="20"/>
      <c r="H666" s="20"/>
      <c r="I666" s="20"/>
      <c r="J666" s="21"/>
      <c r="K666" s="20"/>
      <c r="L666" s="20"/>
      <c r="M666" s="20"/>
      <c r="N666" s="20"/>
      <c r="O666" s="20"/>
      <c r="P666" s="20"/>
      <c r="Q666" s="19"/>
      <c r="R666" s="20"/>
      <c r="S666" s="20"/>
      <c r="T666" s="20"/>
      <c r="U666" s="20"/>
      <c r="V666" s="21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2"/>
      <c r="AP666" s="22"/>
      <c r="AQ666" s="22"/>
    </row>
    <row r="667" spans="1:43" ht="14" x14ac:dyDescent="0.2">
      <c r="A667" s="16"/>
      <c r="B667" s="16"/>
      <c r="C667" s="16"/>
      <c r="D667" s="16"/>
      <c r="E667" s="19"/>
      <c r="F667" s="20"/>
      <c r="G667" s="20"/>
      <c r="H667" s="20"/>
      <c r="I667" s="20"/>
      <c r="J667" s="21"/>
      <c r="K667" s="20"/>
      <c r="L667" s="20"/>
      <c r="M667" s="20"/>
      <c r="N667" s="20"/>
      <c r="O667" s="20"/>
      <c r="P667" s="20"/>
      <c r="Q667" s="19"/>
      <c r="R667" s="20"/>
      <c r="S667" s="20"/>
      <c r="T667" s="20"/>
      <c r="U667" s="20"/>
      <c r="V667" s="21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2"/>
      <c r="AP667" s="22"/>
      <c r="AQ667" s="22"/>
    </row>
    <row r="668" spans="1:43" ht="14" x14ac:dyDescent="0.2">
      <c r="A668" s="16"/>
      <c r="B668" s="16"/>
      <c r="C668" s="16"/>
      <c r="D668" s="16"/>
      <c r="E668" s="19"/>
      <c r="F668" s="20"/>
      <c r="G668" s="20"/>
      <c r="H668" s="20"/>
      <c r="I668" s="20"/>
      <c r="J668" s="21"/>
      <c r="K668" s="20"/>
      <c r="L668" s="20"/>
      <c r="M668" s="20"/>
      <c r="N668" s="20"/>
      <c r="O668" s="20"/>
      <c r="P668" s="20"/>
      <c r="Q668" s="19"/>
      <c r="R668" s="20"/>
      <c r="S668" s="20"/>
      <c r="T668" s="20"/>
      <c r="U668" s="20"/>
      <c r="V668" s="21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2"/>
      <c r="AP668" s="22"/>
      <c r="AQ668" s="22"/>
    </row>
    <row r="669" spans="1:43" ht="14" x14ac:dyDescent="0.2">
      <c r="A669" s="16"/>
      <c r="B669" s="16"/>
      <c r="C669" s="16"/>
      <c r="D669" s="16"/>
      <c r="E669" s="19"/>
      <c r="F669" s="20"/>
      <c r="G669" s="20"/>
      <c r="H669" s="20"/>
      <c r="I669" s="20"/>
      <c r="J669" s="21"/>
      <c r="K669" s="20"/>
      <c r="L669" s="20"/>
      <c r="M669" s="20"/>
      <c r="N669" s="20"/>
      <c r="O669" s="20"/>
      <c r="P669" s="20"/>
      <c r="Q669" s="19"/>
      <c r="R669" s="20"/>
      <c r="S669" s="20"/>
      <c r="T669" s="20"/>
      <c r="U669" s="20"/>
      <c r="V669" s="21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2"/>
      <c r="AP669" s="22"/>
      <c r="AQ669" s="22"/>
    </row>
    <row r="670" spans="1:43" ht="14" x14ac:dyDescent="0.2">
      <c r="A670" s="16"/>
      <c r="B670" s="16"/>
      <c r="C670" s="16"/>
      <c r="D670" s="16"/>
      <c r="E670" s="19"/>
      <c r="F670" s="20"/>
      <c r="G670" s="20"/>
      <c r="H670" s="20"/>
      <c r="I670" s="20"/>
      <c r="J670" s="21"/>
      <c r="K670" s="20"/>
      <c r="L670" s="20"/>
      <c r="M670" s="20"/>
      <c r="N670" s="20"/>
      <c r="O670" s="20"/>
      <c r="P670" s="20"/>
      <c r="Q670" s="19"/>
      <c r="R670" s="20"/>
      <c r="S670" s="20"/>
      <c r="T670" s="20"/>
      <c r="U670" s="20"/>
      <c r="V670" s="21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2"/>
      <c r="AP670" s="22"/>
      <c r="AQ670" s="22"/>
    </row>
    <row r="671" spans="1:43" ht="14" x14ac:dyDescent="0.2">
      <c r="A671" s="16"/>
      <c r="B671" s="16"/>
      <c r="C671" s="16"/>
      <c r="D671" s="16"/>
      <c r="E671" s="19"/>
      <c r="F671" s="20"/>
      <c r="G671" s="20"/>
      <c r="H671" s="20"/>
      <c r="I671" s="20"/>
      <c r="J671" s="21"/>
      <c r="K671" s="20"/>
      <c r="L671" s="20"/>
      <c r="M671" s="20"/>
      <c r="N671" s="20"/>
      <c r="O671" s="20"/>
      <c r="P671" s="20"/>
      <c r="Q671" s="19"/>
      <c r="R671" s="20"/>
      <c r="S671" s="20"/>
      <c r="T671" s="20"/>
      <c r="U671" s="20"/>
      <c r="V671" s="21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2"/>
      <c r="AP671" s="22"/>
      <c r="AQ671" s="22"/>
    </row>
    <row r="672" spans="1:43" ht="14" x14ac:dyDescent="0.2">
      <c r="A672" s="16"/>
      <c r="B672" s="16"/>
      <c r="C672" s="16"/>
      <c r="D672" s="16"/>
      <c r="E672" s="19"/>
      <c r="F672" s="20"/>
      <c r="G672" s="20"/>
      <c r="H672" s="20"/>
      <c r="I672" s="20"/>
      <c r="J672" s="21"/>
      <c r="K672" s="20"/>
      <c r="L672" s="20"/>
      <c r="M672" s="20"/>
      <c r="N672" s="20"/>
      <c r="O672" s="20"/>
      <c r="P672" s="20"/>
      <c r="Q672" s="19"/>
      <c r="R672" s="20"/>
      <c r="S672" s="20"/>
      <c r="T672" s="20"/>
      <c r="U672" s="20"/>
      <c r="V672" s="21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2"/>
      <c r="AP672" s="22"/>
      <c r="AQ672" s="22"/>
    </row>
    <row r="673" spans="1:43" ht="14" x14ac:dyDescent="0.2">
      <c r="A673" s="16"/>
      <c r="B673" s="16"/>
      <c r="C673" s="16"/>
      <c r="D673" s="16"/>
      <c r="E673" s="19"/>
      <c r="F673" s="20"/>
      <c r="G673" s="20"/>
      <c r="H673" s="20"/>
      <c r="I673" s="20"/>
      <c r="J673" s="21"/>
      <c r="K673" s="20"/>
      <c r="L673" s="20"/>
      <c r="M673" s="20"/>
      <c r="N673" s="20"/>
      <c r="O673" s="20"/>
      <c r="P673" s="20"/>
      <c r="Q673" s="19"/>
      <c r="R673" s="20"/>
      <c r="S673" s="20"/>
      <c r="T673" s="20"/>
      <c r="U673" s="20"/>
      <c r="V673" s="21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2"/>
      <c r="AP673" s="22"/>
      <c r="AQ673" s="22"/>
    </row>
    <row r="674" spans="1:43" ht="14" x14ac:dyDescent="0.2">
      <c r="A674" s="16"/>
      <c r="B674" s="16"/>
      <c r="C674" s="16"/>
      <c r="D674" s="16"/>
      <c r="E674" s="19"/>
      <c r="F674" s="20"/>
      <c r="G674" s="20"/>
      <c r="H674" s="20"/>
      <c r="I674" s="20"/>
      <c r="J674" s="21"/>
      <c r="K674" s="20"/>
      <c r="L674" s="20"/>
      <c r="M674" s="20"/>
      <c r="N674" s="20"/>
      <c r="O674" s="20"/>
      <c r="P674" s="20"/>
      <c r="Q674" s="19"/>
      <c r="R674" s="20"/>
      <c r="S674" s="20"/>
      <c r="T674" s="20"/>
      <c r="U674" s="20"/>
      <c r="V674" s="21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2"/>
      <c r="AP674" s="22"/>
      <c r="AQ674" s="22"/>
    </row>
    <row r="675" spans="1:43" ht="14" x14ac:dyDescent="0.2">
      <c r="A675" s="16"/>
      <c r="B675" s="16"/>
      <c r="C675" s="16"/>
      <c r="D675" s="16"/>
      <c r="E675" s="19"/>
      <c r="F675" s="20"/>
      <c r="G675" s="20"/>
      <c r="H675" s="20"/>
      <c r="I675" s="20"/>
      <c r="J675" s="21"/>
      <c r="K675" s="20"/>
      <c r="L675" s="20"/>
      <c r="M675" s="20"/>
      <c r="N675" s="20"/>
      <c r="O675" s="20"/>
      <c r="P675" s="20"/>
      <c r="Q675" s="19"/>
      <c r="R675" s="20"/>
      <c r="S675" s="20"/>
      <c r="T675" s="20"/>
      <c r="U675" s="20"/>
      <c r="V675" s="21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2"/>
      <c r="AP675" s="22"/>
      <c r="AQ675" s="22"/>
    </row>
    <row r="676" spans="1:43" ht="14" x14ac:dyDescent="0.2">
      <c r="A676" s="16"/>
      <c r="B676" s="16"/>
      <c r="C676" s="16"/>
      <c r="D676" s="16"/>
      <c r="E676" s="19"/>
      <c r="F676" s="20"/>
      <c r="G676" s="20"/>
      <c r="H676" s="20"/>
      <c r="I676" s="20"/>
      <c r="J676" s="21"/>
      <c r="K676" s="20"/>
      <c r="L676" s="20"/>
      <c r="M676" s="20"/>
      <c r="N676" s="20"/>
      <c r="O676" s="20"/>
      <c r="P676" s="20"/>
      <c r="Q676" s="19"/>
      <c r="R676" s="20"/>
      <c r="S676" s="20"/>
      <c r="T676" s="20"/>
      <c r="U676" s="20"/>
      <c r="V676" s="21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2"/>
      <c r="AP676" s="22"/>
      <c r="AQ676" s="22"/>
    </row>
    <row r="677" spans="1:43" ht="14" x14ac:dyDescent="0.2">
      <c r="A677" s="16"/>
      <c r="B677" s="16"/>
      <c r="C677" s="16"/>
      <c r="D677" s="16"/>
      <c r="E677" s="19"/>
      <c r="F677" s="20"/>
      <c r="G677" s="20"/>
      <c r="H677" s="20"/>
      <c r="I677" s="20"/>
      <c r="J677" s="21"/>
      <c r="K677" s="20"/>
      <c r="L677" s="20"/>
      <c r="M677" s="20"/>
      <c r="N677" s="20"/>
      <c r="O677" s="20"/>
      <c r="P677" s="20"/>
      <c r="Q677" s="19"/>
      <c r="R677" s="20"/>
      <c r="S677" s="20"/>
      <c r="T677" s="20"/>
      <c r="U677" s="20"/>
      <c r="V677" s="21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2"/>
      <c r="AP677" s="22"/>
      <c r="AQ677" s="22"/>
    </row>
    <row r="678" spans="1:43" ht="14" x14ac:dyDescent="0.2">
      <c r="A678" s="16"/>
      <c r="B678" s="16"/>
      <c r="C678" s="16"/>
      <c r="D678" s="16"/>
      <c r="E678" s="19"/>
      <c r="F678" s="20"/>
      <c r="G678" s="20"/>
      <c r="H678" s="20"/>
      <c r="I678" s="20"/>
      <c r="J678" s="21"/>
      <c r="K678" s="20"/>
      <c r="L678" s="20"/>
      <c r="M678" s="20"/>
      <c r="N678" s="20"/>
      <c r="O678" s="20"/>
      <c r="P678" s="20"/>
      <c r="Q678" s="19"/>
      <c r="R678" s="20"/>
      <c r="S678" s="20"/>
      <c r="T678" s="20"/>
      <c r="U678" s="20"/>
      <c r="V678" s="21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2"/>
      <c r="AP678" s="22"/>
      <c r="AQ678" s="22"/>
    </row>
    <row r="679" spans="1:43" ht="14" x14ac:dyDescent="0.2">
      <c r="A679" s="16"/>
      <c r="B679" s="16"/>
      <c r="C679" s="16"/>
      <c r="D679" s="16"/>
      <c r="E679" s="19"/>
      <c r="F679" s="20"/>
      <c r="G679" s="20"/>
      <c r="H679" s="20"/>
      <c r="I679" s="20"/>
      <c r="J679" s="21"/>
      <c r="K679" s="20"/>
      <c r="L679" s="20"/>
      <c r="M679" s="20"/>
      <c r="N679" s="20"/>
      <c r="O679" s="20"/>
      <c r="P679" s="20"/>
      <c r="Q679" s="19"/>
      <c r="R679" s="20"/>
      <c r="S679" s="20"/>
      <c r="T679" s="20"/>
      <c r="U679" s="20"/>
      <c r="V679" s="21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2"/>
      <c r="AP679" s="22"/>
      <c r="AQ679" s="22"/>
    </row>
    <row r="680" spans="1:43" ht="14" x14ac:dyDescent="0.2">
      <c r="A680" s="16"/>
      <c r="B680" s="16"/>
      <c r="C680" s="16"/>
      <c r="D680" s="16"/>
      <c r="E680" s="19"/>
      <c r="F680" s="20"/>
      <c r="G680" s="20"/>
      <c r="H680" s="20"/>
      <c r="I680" s="20"/>
      <c r="J680" s="21"/>
      <c r="K680" s="20"/>
      <c r="L680" s="20"/>
      <c r="M680" s="20"/>
      <c r="N680" s="20"/>
      <c r="O680" s="20"/>
      <c r="P680" s="20"/>
      <c r="Q680" s="19"/>
      <c r="R680" s="20"/>
      <c r="S680" s="20"/>
      <c r="T680" s="20"/>
      <c r="U680" s="20"/>
      <c r="V680" s="21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2"/>
      <c r="AP680" s="22"/>
      <c r="AQ680" s="22"/>
    </row>
    <row r="681" spans="1:43" ht="14" x14ac:dyDescent="0.2">
      <c r="A681" s="16"/>
      <c r="B681" s="16"/>
      <c r="C681" s="16"/>
      <c r="D681" s="16"/>
      <c r="E681" s="19"/>
      <c r="F681" s="20"/>
      <c r="G681" s="20"/>
      <c r="H681" s="20"/>
      <c r="I681" s="20"/>
      <c r="J681" s="21"/>
      <c r="K681" s="20"/>
      <c r="L681" s="20"/>
      <c r="M681" s="20"/>
      <c r="N681" s="20"/>
      <c r="O681" s="20"/>
      <c r="P681" s="20"/>
      <c r="Q681" s="19"/>
      <c r="R681" s="20"/>
      <c r="S681" s="20"/>
      <c r="T681" s="20"/>
      <c r="U681" s="20"/>
      <c r="V681" s="21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2"/>
      <c r="AP681" s="22"/>
      <c r="AQ681" s="22"/>
    </row>
    <row r="682" spans="1:43" ht="14" x14ac:dyDescent="0.2">
      <c r="A682" s="16"/>
      <c r="B682" s="16"/>
      <c r="C682" s="16"/>
      <c r="D682" s="16"/>
      <c r="E682" s="19"/>
      <c r="F682" s="20"/>
      <c r="G682" s="20"/>
      <c r="H682" s="20"/>
      <c r="I682" s="20"/>
      <c r="J682" s="21"/>
      <c r="K682" s="20"/>
      <c r="L682" s="20"/>
      <c r="M682" s="20"/>
      <c r="N682" s="20"/>
      <c r="O682" s="20"/>
      <c r="P682" s="20"/>
      <c r="Q682" s="19"/>
      <c r="R682" s="20"/>
      <c r="S682" s="20"/>
      <c r="T682" s="20"/>
      <c r="U682" s="20"/>
      <c r="V682" s="21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2"/>
      <c r="AP682" s="22"/>
      <c r="AQ682" s="22"/>
    </row>
    <row r="683" spans="1:43" ht="14" x14ac:dyDescent="0.2">
      <c r="A683" s="16"/>
      <c r="B683" s="16"/>
      <c r="C683" s="16"/>
      <c r="D683" s="16"/>
      <c r="E683" s="19"/>
      <c r="F683" s="20"/>
      <c r="G683" s="20"/>
      <c r="H683" s="20"/>
      <c r="I683" s="20"/>
      <c r="J683" s="21"/>
      <c r="K683" s="20"/>
      <c r="L683" s="20"/>
      <c r="M683" s="20"/>
      <c r="N683" s="20"/>
      <c r="O683" s="20"/>
      <c r="P683" s="20"/>
      <c r="Q683" s="19"/>
      <c r="R683" s="20"/>
      <c r="S683" s="20"/>
      <c r="T683" s="20"/>
      <c r="U683" s="20"/>
      <c r="V683" s="21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2"/>
      <c r="AP683" s="22"/>
      <c r="AQ683" s="22"/>
    </row>
    <row r="684" spans="1:43" ht="14" x14ac:dyDescent="0.2">
      <c r="A684" s="16"/>
      <c r="B684" s="16"/>
      <c r="C684" s="16"/>
      <c r="D684" s="16"/>
      <c r="E684" s="19"/>
      <c r="F684" s="20"/>
      <c r="G684" s="20"/>
      <c r="H684" s="20"/>
      <c r="I684" s="20"/>
      <c r="J684" s="21"/>
      <c r="K684" s="20"/>
      <c r="L684" s="20"/>
      <c r="M684" s="20"/>
      <c r="N684" s="20"/>
      <c r="O684" s="20"/>
      <c r="P684" s="20"/>
      <c r="Q684" s="19"/>
      <c r="R684" s="20"/>
      <c r="S684" s="20"/>
      <c r="T684" s="20"/>
      <c r="U684" s="20"/>
      <c r="V684" s="21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2"/>
      <c r="AP684" s="22"/>
      <c r="AQ684" s="22"/>
    </row>
    <row r="685" spans="1:43" ht="14" x14ac:dyDescent="0.2">
      <c r="A685" s="16"/>
      <c r="B685" s="16"/>
      <c r="C685" s="16"/>
      <c r="D685" s="16"/>
      <c r="E685" s="19"/>
      <c r="F685" s="20"/>
      <c r="G685" s="20"/>
      <c r="H685" s="20"/>
      <c r="I685" s="20"/>
      <c r="J685" s="21"/>
      <c r="K685" s="20"/>
      <c r="L685" s="20"/>
      <c r="M685" s="20"/>
      <c r="N685" s="20"/>
      <c r="O685" s="20"/>
      <c r="P685" s="20"/>
      <c r="Q685" s="19"/>
      <c r="R685" s="20"/>
      <c r="S685" s="20"/>
      <c r="T685" s="20"/>
      <c r="U685" s="20"/>
      <c r="V685" s="21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2"/>
      <c r="AP685" s="22"/>
      <c r="AQ685" s="22"/>
    </row>
    <row r="686" spans="1:43" ht="14" x14ac:dyDescent="0.2">
      <c r="A686" s="16"/>
      <c r="B686" s="16"/>
      <c r="C686" s="16"/>
      <c r="D686" s="16"/>
      <c r="E686" s="19"/>
      <c r="F686" s="20"/>
      <c r="G686" s="20"/>
      <c r="H686" s="20"/>
      <c r="I686" s="20"/>
      <c r="J686" s="21"/>
      <c r="K686" s="20"/>
      <c r="L686" s="20"/>
      <c r="M686" s="20"/>
      <c r="N686" s="20"/>
      <c r="O686" s="20"/>
      <c r="P686" s="20"/>
      <c r="Q686" s="19"/>
      <c r="R686" s="20"/>
      <c r="S686" s="20"/>
      <c r="T686" s="20"/>
      <c r="U686" s="20"/>
      <c r="V686" s="21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2"/>
      <c r="AP686" s="22"/>
      <c r="AQ686" s="22"/>
    </row>
    <row r="687" spans="1:43" ht="14" x14ac:dyDescent="0.2">
      <c r="A687" s="16"/>
      <c r="B687" s="16"/>
      <c r="C687" s="16"/>
      <c r="D687" s="16"/>
      <c r="E687" s="19"/>
      <c r="F687" s="20"/>
      <c r="G687" s="20"/>
      <c r="H687" s="20"/>
      <c r="I687" s="20"/>
      <c r="J687" s="21"/>
      <c r="K687" s="20"/>
      <c r="L687" s="20"/>
      <c r="M687" s="20"/>
      <c r="N687" s="20"/>
      <c r="O687" s="20"/>
      <c r="P687" s="20"/>
      <c r="Q687" s="19"/>
      <c r="R687" s="20"/>
      <c r="S687" s="20"/>
      <c r="T687" s="20"/>
      <c r="U687" s="20"/>
      <c r="V687" s="21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2"/>
      <c r="AP687" s="22"/>
      <c r="AQ687" s="22"/>
    </row>
    <row r="688" spans="1:43" ht="14" x14ac:dyDescent="0.2">
      <c r="A688" s="16"/>
      <c r="B688" s="16"/>
      <c r="C688" s="16"/>
      <c r="D688" s="16"/>
      <c r="E688" s="19"/>
      <c r="F688" s="20"/>
      <c r="G688" s="20"/>
      <c r="H688" s="20"/>
      <c r="I688" s="20"/>
      <c r="J688" s="21"/>
      <c r="K688" s="20"/>
      <c r="L688" s="20"/>
      <c r="M688" s="20"/>
      <c r="N688" s="20"/>
      <c r="O688" s="20"/>
      <c r="P688" s="20"/>
      <c r="Q688" s="19"/>
      <c r="R688" s="20"/>
      <c r="S688" s="20"/>
      <c r="T688" s="20"/>
      <c r="U688" s="20"/>
      <c r="V688" s="21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2"/>
      <c r="AP688" s="22"/>
      <c r="AQ688" s="22"/>
    </row>
    <row r="689" spans="1:43" ht="14" x14ac:dyDescent="0.2">
      <c r="A689" s="16"/>
      <c r="B689" s="16"/>
      <c r="C689" s="16"/>
      <c r="D689" s="16"/>
      <c r="E689" s="19"/>
      <c r="F689" s="20"/>
      <c r="G689" s="20"/>
      <c r="H689" s="20"/>
      <c r="I689" s="20"/>
      <c r="J689" s="21"/>
      <c r="K689" s="20"/>
      <c r="L689" s="20"/>
      <c r="M689" s="20"/>
      <c r="N689" s="20"/>
      <c r="O689" s="20"/>
      <c r="P689" s="20"/>
      <c r="Q689" s="19"/>
      <c r="R689" s="20"/>
      <c r="S689" s="20"/>
      <c r="T689" s="20"/>
      <c r="U689" s="20"/>
      <c r="V689" s="21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2"/>
      <c r="AP689" s="22"/>
      <c r="AQ689" s="22"/>
    </row>
    <row r="690" spans="1:43" ht="14" x14ac:dyDescent="0.2">
      <c r="A690" s="16"/>
      <c r="B690" s="16"/>
      <c r="C690" s="16"/>
      <c r="D690" s="16"/>
      <c r="E690" s="19"/>
      <c r="F690" s="20"/>
      <c r="G690" s="20"/>
      <c r="H690" s="20"/>
      <c r="I690" s="20"/>
      <c r="J690" s="21"/>
      <c r="K690" s="20"/>
      <c r="L690" s="20"/>
      <c r="M690" s="20"/>
      <c r="N690" s="20"/>
      <c r="O690" s="20"/>
      <c r="P690" s="20"/>
      <c r="Q690" s="19"/>
      <c r="R690" s="20"/>
      <c r="S690" s="20"/>
      <c r="T690" s="20"/>
      <c r="U690" s="20"/>
      <c r="V690" s="21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2"/>
      <c r="AP690" s="22"/>
      <c r="AQ690" s="22"/>
    </row>
    <row r="691" spans="1:43" ht="14" x14ac:dyDescent="0.2">
      <c r="A691" s="16"/>
      <c r="B691" s="16"/>
      <c r="C691" s="16"/>
      <c r="D691" s="16"/>
      <c r="E691" s="19"/>
      <c r="F691" s="20"/>
      <c r="G691" s="20"/>
      <c r="H691" s="20"/>
      <c r="I691" s="20"/>
      <c r="J691" s="21"/>
      <c r="K691" s="20"/>
      <c r="L691" s="20"/>
      <c r="M691" s="20"/>
      <c r="N691" s="20"/>
      <c r="O691" s="20"/>
      <c r="P691" s="20"/>
      <c r="Q691" s="19"/>
      <c r="R691" s="20"/>
      <c r="S691" s="20"/>
      <c r="T691" s="20"/>
      <c r="U691" s="20"/>
      <c r="V691" s="21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2"/>
      <c r="AP691" s="22"/>
      <c r="AQ691" s="22"/>
    </row>
    <row r="692" spans="1:43" ht="14" x14ac:dyDescent="0.2">
      <c r="A692" s="16"/>
      <c r="B692" s="16"/>
      <c r="C692" s="16"/>
      <c r="D692" s="16"/>
      <c r="E692" s="19"/>
      <c r="F692" s="20"/>
      <c r="G692" s="20"/>
      <c r="H692" s="20"/>
      <c r="I692" s="20"/>
      <c r="J692" s="21"/>
      <c r="K692" s="20"/>
      <c r="L692" s="20"/>
      <c r="M692" s="20"/>
      <c r="N692" s="20"/>
      <c r="O692" s="20"/>
      <c r="P692" s="20"/>
      <c r="Q692" s="19"/>
      <c r="R692" s="20"/>
      <c r="S692" s="20"/>
      <c r="T692" s="20"/>
      <c r="U692" s="20"/>
      <c r="V692" s="21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2"/>
      <c r="AP692" s="22"/>
      <c r="AQ692" s="22"/>
    </row>
    <row r="693" spans="1:43" ht="14" x14ac:dyDescent="0.2">
      <c r="A693" s="16"/>
      <c r="B693" s="16"/>
      <c r="C693" s="16"/>
      <c r="D693" s="16"/>
      <c r="E693" s="19"/>
      <c r="F693" s="20"/>
      <c r="G693" s="20"/>
      <c r="H693" s="20"/>
      <c r="I693" s="20"/>
      <c r="J693" s="21"/>
      <c r="K693" s="20"/>
      <c r="L693" s="20"/>
      <c r="M693" s="20"/>
      <c r="N693" s="20"/>
      <c r="O693" s="20"/>
      <c r="P693" s="20"/>
      <c r="Q693" s="19"/>
      <c r="R693" s="20"/>
      <c r="S693" s="20"/>
      <c r="T693" s="20"/>
      <c r="U693" s="20"/>
      <c r="V693" s="21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2"/>
      <c r="AP693" s="22"/>
      <c r="AQ693" s="22"/>
    </row>
    <row r="694" spans="1:43" ht="14" x14ac:dyDescent="0.2">
      <c r="A694" s="16"/>
      <c r="B694" s="16"/>
      <c r="C694" s="16"/>
      <c r="D694" s="16"/>
      <c r="E694" s="19"/>
      <c r="F694" s="20"/>
      <c r="G694" s="20"/>
      <c r="H694" s="20"/>
      <c r="I694" s="20"/>
      <c r="J694" s="21"/>
      <c r="K694" s="20"/>
      <c r="L694" s="20"/>
      <c r="M694" s="20"/>
      <c r="N694" s="20"/>
      <c r="O694" s="20"/>
      <c r="P694" s="20"/>
      <c r="Q694" s="19"/>
      <c r="R694" s="20"/>
      <c r="S694" s="20"/>
      <c r="T694" s="20"/>
      <c r="U694" s="20"/>
      <c r="V694" s="21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2"/>
      <c r="AP694" s="22"/>
      <c r="AQ694" s="22"/>
    </row>
    <row r="695" spans="1:43" ht="14" x14ac:dyDescent="0.2">
      <c r="A695" s="16"/>
      <c r="B695" s="16"/>
      <c r="C695" s="16"/>
      <c r="D695" s="16"/>
      <c r="E695" s="19"/>
      <c r="F695" s="20"/>
      <c r="G695" s="20"/>
      <c r="H695" s="20"/>
      <c r="I695" s="20"/>
      <c r="J695" s="21"/>
      <c r="K695" s="20"/>
      <c r="L695" s="20"/>
      <c r="M695" s="20"/>
      <c r="N695" s="20"/>
      <c r="O695" s="20"/>
      <c r="P695" s="20"/>
      <c r="Q695" s="19"/>
      <c r="R695" s="20"/>
      <c r="S695" s="20"/>
      <c r="T695" s="20"/>
      <c r="U695" s="20"/>
      <c r="V695" s="21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2"/>
      <c r="AP695" s="22"/>
      <c r="AQ695" s="22"/>
    </row>
    <row r="696" spans="1:43" ht="14" x14ac:dyDescent="0.2">
      <c r="A696" s="16"/>
      <c r="B696" s="16"/>
      <c r="C696" s="16"/>
      <c r="D696" s="16"/>
      <c r="E696" s="19"/>
      <c r="F696" s="20"/>
      <c r="G696" s="20"/>
      <c r="H696" s="20"/>
      <c r="I696" s="20"/>
      <c r="J696" s="21"/>
      <c r="K696" s="20"/>
      <c r="L696" s="20"/>
      <c r="M696" s="20"/>
      <c r="N696" s="20"/>
      <c r="O696" s="20"/>
      <c r="P696" s="20"/>
      <c r="Q696" s="19"/>
      <c r="R696" s="20"/>
      <c r="S696" s="20"/>
      <c r="T696" s="20"/>
      <c r="U696" s="20"/>
      <c r="V696" s="21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2"/>
      <c r="AP696" s="22"/>
      <c r="AQ696" s="22"/>
    </row>
    <row r="697" spans="1:43" ht="14" x14ac:dyDescent="0.2">
      <c r="A697" s="16"/>
      <c r="B697" s="16"/>
      <c r="C697" s="16"/>
      <c r="D697" s="16"/>
      <c r="E697" s="19"/>
      <c r="F697" s="20"/>
      <c r="G697" s="20"/>
      <c r="H697" s="20"/>
      <c r="I697" s="20"/>
      <c r="J697" s="21"/>
      <c r="K697" s="20"/>
      <c r="L697" s="20"/>
      <c r="M697" s="20"/>
      <c r="N697" s="20"/>
      <c r="O697" s="20"/>
      <c r="P697" s="20"/>
      <c r="Q697" s="19"/>
      <c r="R697" s="20"/>
      <c r="S697" s="20"/>
      <c r="T697" s="20"/>
      <c r="U697" s="20"/>
      <c r="V697" s="21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2"/>
      <c r="AP697" s="22"/>
      <c r="AQ697" s="22"/>
    </row>
    <row r="698" spans="1:43" ht="14" x14ac:dyDescent="0.2">
      <c r="A698" s="16"/>
      <c r="B698" s="16"/>
      <c r="C698" s="16"/>
      <c r="D698" s="16"/>
      <c r="E698" s="19"/>
      <c r="F698" s="20"/>
      <c r="G698" s="20"/>
      <c r="H698" s="20"/>
      <c r="I698" s="20"/>
      <c r="J698" s="21"/>
      <c r="K698" s="20"/>
      <c r="L698" s="20"/>
      <c r="M698" s="20"/>
      <c r="N698" s="20"/>
      <c r="O698" s="20"/>
      <c r="P698" s="20"/>
      <c r="Q698" s="19"/>
      <c r="R698" s="20"/>
      <c r="S698" s="20"/>
      <c r="T698" s="20"/>
      <c r="U698" s="20"/>
      <c r="V698" s="21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2"/>
      <c r="AP698" s="22"/>
      <c r="AQ698" s="22"/>
    </row>
    <row r="699" spans="1:43" ht="14" x14ac:dyDescent="0.2">
      <c r="A699" s="16"/>
      <c r="B699" s="16"/>
      <c r="C699" s="16"/>
      <c r="D699" s="16"/>
      <c r="E699" s="19"/>
      <c r="F699" s="20"/>
      <c r="G699" s="20"/>
      <c r="H699" s="20"/>
      <c r="I699" s="20"/>
      <c r="J699" s="21"/>
      <c r="K699" s="20"/>
      <c r="L699" s="20"/>
      <c r="M699" s="20"/>
      <c r="N699" s="20"/>
      <c r="O699" s="20"/>
      <c r="P699" s="20"/>
      <c r="Q699" s="19"/>
      <c r="R699" s="20"/>
      <c r="S699" s="20"/>
      <c r="T699" s="20"/>
      <c r="U699" s="20"/>
      <c r="V699" s="21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2"/>
      <c r="AP699" s="22"/>
      <c r="AQ699" s="22"/>
    </row>
    <row r="700" spans="1:43" ht="14" x14ac:dyDescent="0.2">
      <c r="A700" s="16"/>
      <c r="B700" s="16"/>
      <c r="C700" s="16"/>
      <c r="D700" s="16"/>
      <c r="E700" s="19"/>
      <c r="F700" s="20"/>
      <c r="G700" s="20"/>
      <c r="H700" s="20"/>
      <c r="I700" s="20"/>
      <c r="J700" s="21"/>
      <c r="K700" s="20"/>
      <c r="L700" s="20"/>
      <c r="M700" s="20"/>
      <c r="N700" s="20"/>
      <c r="O700" s="20"/>
      <c r="P700" s="20"/>
      <c r="Q700" s="19"/>
      <c r="R700" s="20"/>
      <c r="S700" s="20"/>
      <c r="T700" s="20"/>
      <c r="U700" s="20"/>
      <c r="V700" s="21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2"/>
      <c r="AP700" s="22"/>
      <c r="AQ700" s="22"/>
    </row>
    <row r="701" spans="1:43" ht="14" x14ac:dyDescent="0.2">
      <c r="A701" s="16"/>
      <c r="B701" s="16"/>
      <c r="C701" s="16"/>
      <c r="D701" s="16"/>
      <c r="E701" s="19"/>
      <c r="F701" s="20"/>
      <c r="G701" s="20"/>
      <c r="H701" s="20"/>
      <c r="I701" s="20"/>
      <c r="J701" s="21"/>
      <c r="K701" s="20"/>
      <c r="L701" s="20"/>
      <c r="M701" s="20"/>
      <c r="N701" s="20"/>
      <c r="O701" s="20"/>
      <c r="P701" s="20"/>
      <c r="Q701" s="19"/>
      <c r="R701" s="20"/>
      <c r="S701" s="20"/>
      <c r="T701" s="20"/>
      <c r="U701" s="20"/>
      <c r="V701" s="21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2"/>
      <c r="AP701" s="22"/>
      <c r="AQ701" s="22"/>
    </row>
    <row r="702" spans="1:43" ht="14" x14ac:dyDescent="0.2">
      <c r="A702" s="16"/>
      <c r="B702" s="16"/>
      <c r="C702" s="16"/>
      <c r="D702" s="16"/>
      <c r="E702" s="19"/>
      <c r="F702" s="20"/>
      <c r="G702" s="20"/>
      <c r="H702" s="20"/>
      <c r="I702" s="20"/>
      <c r="J702" s="21"/>
      <c r="K702" s="20"/>
      <c r="L702" s="20"/>
      <c r="M702" s="20"/>
      <c r="N702" s="20"/>
      <c r="O702" s="20"/>
      <c r="P702" s="20"/>
      <c r="Q702" s="19"/>
      <c r="R702" s="20"/>
      <c r="S702" s="20"/>
      <c r="T702" s="20"/>
      <c r="U702" s="20"/>
      <c r="V702" s="21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2"/>
      <c r="AP702" s="22"/>
      <c r="AQ702" s="22"/>
    </row>
    <row r="703" spans="1:43" ht="14" x14ac:dyDescent="0.2">
      <c r="A703" s="16"/>
      <c r="B703" s="16"/>
      <c r="C703" s="16"/>
      <c r="D703" s="16"/>
      <c r="E703" s="19"/>
      <c r="F703" s="20"/>
      <c r="G703" s="20"/>
      <c r="H703" s="20"/>
      <c r="I703" s="20"/>
      <c r="J703" s="21"/>
      <c r="K703" s="20"/>
      <c r="L703" s="20"/>
      <c r="M703" s="20"/>
      <c r="N703" s="20"/>
      <c r="O703" s="20"/>
      <c r="P703" s="20"/>
      <c r="Q703" s="19"/>
      <c r="R703" s="20"/>
      <c r="S703" s="20"/>
      <c r="T703" s="20"/>
      <c r="U703" s="20"/>
      <c r="V703" s="21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2"/>
      <c r="AP703" s="22"/>
      <c r="AQ703" s="22"/>
    </row>
    <row r="704" spans="1:43" ht="14" x14ac:dyDescent="0.2">
      <c r="A704" s="16"/>
      <c r="B704" s="16"/>
      <c r="C704" s="16"/>
      <c r="D704" s="16"/>
      <c r="E704" s="19"/>
      <c r="F704" s="20"/>
      <c r="G704" s="20"/>
      <c r="H704" s="20"/>
      <c r="I704" s="20"/>
      <c r="J704" s="21"/>
      <c r="K704" s="20"/>
      <c r="L704" s="20"/>
      <c r="M704" s="20"/>
      <c r="N704" s="20"/>
      <c r="O704" s="20"/>
      <c r="P704" s="20"/>
      <c r="Q704" s="19"/>
      <c r="R704" s="20"/>
      <c r="S704" s="20"/>
      <c r="T704" s="20"/>
      <c r="U704" s="20"/>
      <c r="V704" s="21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2"/>
      <c r="AP704" s="22"/>
      <c r="AQ704" s="22"/>
    </row>
    <row r="705" spans="1:43" ht="14" x14ac:dyDescent="0.2">
      <c r="A705" s="16"/>
      <c r="B705" s="16"/>
      <c r="C705" s="16"/>
      <c r="D705" s="16"/>
      <c r="E705" s="19"/>
      <c r="F705" s="20"/>
      <c r="G705" s="20"/>
      <c r="H705" s="20"/>
      <c r="I705" s="20"/>
      <c r="J705" s="21"/>
      <c r="K705" s="20"/>
      <c r="L705" s="20"/>
      <c r="M705" s="20"/>
      <c r="N705" s="20"/>
      <c r="O705" s="20"/>
      <c r="P705" s="20"/>
      <c r="Q705" s="19"/>
      <c r="R705" s="20"/>
      <c r="S705" s="20"/>
      <c r="T705" s="20"/>
      <c r="U705" s="20"/>
      <c r="V705" s="21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2"/>
      <c r="AP705" s="22"/>
      <c r="AQ705" s="22"/>
    </row>
    <row r="706" spans="1:43" ht="14" x14ac:dyDescent="0.2">
      <c r="A706" s="16"/>
      <c r="B706" s="16"/>
      <c r="C706" s="16"/>
      <c r="D706" s="16"/>
      <c r="E706" s="19"/>
      <c r="F706" s="20"/>
      <c r="G706" s="20"/>
      <c r="H706" s="20"/>
      <c r="I706" s="20"/>
      <c r="J706" s="21"/>
      <c r="K706" s="20"/>
      <c r="L706" s="20"/>
      <c r="M706" s="20"/>
      <c r="N706" s="20"/>
      <c r="O706" s="20"/>
      <c r="P706" s="20"/>
      <c r="Q706" s="19"/>
      <c r="R706" s="20"/>
      <c r="S706" s="20"/>
      <c r="T706" s="20"/>
      <c r="U706" s="20"/>
      <c r="V706" s="21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2"/>
      <c r="AP706" s="22"/>
      <c r="AQ706" s="22"/>
    </row>
    <row r="707" spans="1:43" ht="14" x14ac:dyDescent="0.2">
      <c r="A707" s="16"/>
      <c r="B707" s="16"/>
      <c r="C707" s="16"/>
      <c r="D707" s="16"/>
      <c r="E707" s="19"/>
      <c r="F707" s="20"/>
      <c r="G707" s="20"/>
      <c r="H707" s="20"/>
      <c r="I707" s="20"/>
      <c r="J707" s="21"/>
      <c r="K707" s="20"/>
      <c r="L707" s="20"/>
      <c r="M707" s="20"/>
      <c r="N707" s="20"/>
      <c r="O707" s="20"/>
      <c r="P707" s="20"/>
      <c r="Q707" s="19"/>
      <c r="R707" s="20"/>
      <c r="S707" s="20"/>
      <c r="T707" s="20"/>
      <c r="U707" s="20"/>
      <c r="V707" s="21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2"/>
      <c r="AP707" s="22"/>
      <c r="AQ707" s="22"/>
    </row>
    <row r="708" spans="1:43" ht="14" x14ac:dyDescent="0.2">
      <c r="A708" s="16"/>
      <c r="B708" s="16"/>
      <c r="C708" s="16"/>
      <c r="D708" s="16"/>
      <c r="E708" s="19"/>
      <c r="F708" s="20"/>
      <c r="G708" s="20"/>
      <c r="H708" s="20"/>
      <c r="I708" s="20"/>
      <c r="J708" s="21"/>
      <c r="K708" s="20"/>
      <c r="L708" s="20"/>
      <c r="M708" s="20"/>
      <c r="N708" s="20"/>
      <c r="O708" s="20"/>
      <c r="P708" s="20"/>
      <c r="Q708" s="19"/>
      <c r="R708" s="20"/>
      <c r="S708" s="20"/>
      <c r="T708" s="20"/>
      <c r="U708" s="20"/>
      <c r="V708" s="21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2"/>
      <c r="AP708" s="22"/>
      <c r="AQ708" s="22"/>
    </row>
    <row r="709" spans="1:43" ht="14" x14ac:dyDescent="0.2">
      <c r="A709" s="16"/>
      <c r="B709" s="16"/>
      <c r="C709" s="16"/>
      <c r="D709" s="16"/>
      <c r="E709" s="19"/>
      <c r="F709" s="20"/>
      <c r="G709" s="20"/>
      <c r="H709" s="20"/>
      <c r="I709" s="20"/>
      <c r="J709" s="21"/>
      <c r="K709" s="20"/>
      <c r="L709" s="20"/>
      <c r="M709" s="20"/>
      <c r="N709" s="20"/>
      <c r="O709" s="20"/>
      <c r="P709" s="20"/>
      <c r="Q709" s="19"/>
      <c r="R709" s="20"/>
      <c r="S709" s="20"/>
      <c r="T709" s="20"/>
      <c r="U709" s="20"/>
      <c r="V709" s="21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2"/>
      <c r="AP709" s="22"/>
      <c r="AQ709" s="22"/>
    </row>
    <row r="710" spans="1:43" ht="14" x14ac:dyDescent="0.2">
      <c r="A710" s="16"/>
      <c r="B710" s="16"/>
      <c r="C710" s="16"/>
      <c r="D710" s="16"/>
      <c r="E710" s="19"/>
      <c r="F710" s="20"/>
      <c r="G710" s="20"/>
      <c r="H710" s="20"/>
      <c r="I710" s="20"/>
      <c r="J710" s="21"/>
      <c r="K710" s="20"/>
      <c r="L710" s="20"/>
      <c r="M710" s="20"/>
      <c r="N710" s="20"/>
      <c r="O710" s="20"/>
      <c r="P710" s="20"/>
      <c r="Q710" s="19"/>
      <c r="R710" s="20"/>
      <c r="S710" s="20"/>
      <c r="T710" s="20"/>
      <c r="U710" s="20"/>
      <c r="V710" s="21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2"/>
      <c r="AP710" s="22"/>
      <c r="AQ710" s="22"/>
    </row>
    <row r="711" spans="1:43" ht="14" x14ac:dyDescent="0.2">
      <c r="A711" s="16"/>
      <c r="B711" s="16"/>
      <c r="C711" s="16"/>
      <c r="D711" s="16"/>
      <c r="E711" s="19"/>
      <c r="F711" s="20"/>
      <c r="G711" s="20"/>
      <c r="H711" s="20"/>
      <c r="I711" s="20"/>
      <c r="J711" s="21"/>
      <c r="K711" s="20"/>
      <c r="L711" s="20"/>
      <c r="M711" s="20"/>
      <c r="N711" s="20"/>
      <c r="O711" s="20"/>
      <c r="P711" s="20"/>
      <c r="Q711" s="19"/>
      <c r="R711" s="20"/>
      <c r="S711" s="20"/>
      <c r="T711" s="20"/>
      <c r="U711" s="20"/>
      <c r="V711" s="21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2"/>
      <c r="AP711" s="22"/>
      <c r="AQ711" s="22"/>
    </row>
    <row r="712" spans="1:43" ht="14" x14ac:dyDescent="0.2">
      <c r="A712" s="16"/>
      <c r="B712" s="16"/>
      <c r="C712" s="16"/>
      <c r="D712" s="16"/>
      <c r="E712" s="19"/>
      <c r="F712" s="20"/>
      <c r="G712" s="20"/>
      <c r="H712" s="20"/>
      <c r="I712" s="20"/>
      <c r="J712" s="21"/>
      <c r="K712" s="20"/>
      <c r="L712" s="20"/>
      <c r="M712" s="20"/>
      <c r="N712" s="20"/>
      <c r="O712" s="20"/>
      <c r="P712" s="20"/>
      <c r="Q712" s="19"/>
      <c r="R712" s="20"/>
      <c r="S712" s="20"/>
      <c r="T712" s="20"/>
      <c r="U712" s="20"/>
      <c r="V712" s="21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2"/>
      <c r="AP712" s="22"/>
      <c r="AQ712" s="22"/>
    </row>
    <row r="713" spans="1:43" ht="14" x14ac:dyDescent="0.2">
      <c r="A713" s="16"/>
      <c r="B713" s="16"/>
      <c r="C713" s="16"/>
      <c r="D713" s="16"/>
      <c r="E713" s="19"/>
      <c r="F713" s="20"/>
      <c r="G713" s="20"/>
      <c r="H713" s="20"/>
      <c r="I713" s="20"/>
      <c r="J713" s="21"/>
      <c r="K713" s="20"/>
      <c r="L713" s="20"/>
      <c r="M713" s="20"/>
      <c r="N713" s="20"/>
      <c r="O713" s="20"/>
      <c r="P713" s="20"/>
      <c r="Q713" s="19"/>
      <c r="R713" s="20"/>
      <c r="S713" s="20"/>
      <c r="T713" s="20"/>
      <c r="U713" s="20"/>
      <c r="V713" s="21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2"/>
      <c r="AP713" s="22"/>
      <c r="AQ713" s="22"/>
    </row>
    <row r="714" spans="1:43" ht="14" x14ac:dyDescent="0.2">
      <c r="A714" s="16"/>
      <c r="B714" s="16"/>
      <c r="C714" s="16"/>
      <c r="D714" s="16"/>
      <c r="E714" s="19"/>
      <c r="F714" s="20"/>
      <c r="G714" s="20"/>
      <c r="H714" s="20"/>
      <c r="I714" s="20"/>
      <c r="J714" s="21"/>
      <c r="K714" s="20"/>
      <c r="L714" s="20"/>
      <c r="M714" s="20"/>
      <c r="N714" s="20"/>
      <c r="O714" s="20"/>
      <c r="P714" s="20"/>
      <c r="Q714" s="19"/>
      <c r="R714" s="20"/>
      <c r="S714" s="20"/>
      <c r="T714" s="20"/>
      <c r="U714" s="20"/>
      <c r="V714" s="21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2"/>
      <c r="AP714" s="22"/>
      <c r="AQ714" s="22"/>
    </row>
    <row r="715" spans="1:43" ht="14" x14ac:dyDescent="0.2">
      <c r="A715" s="16"/>
      <c r="B715" s="16"/>
      <c r="C715" s="16"/>
      <c r="D715" s="16"/>
      <c r="E715" s="19"/>
      <c r="F715" s="20"/>
      <c r="G715" s="20"/>
      <c r="H715" s="20"/>
      <c r="I715" s="20"/>
      <c r="J715" s="21"/>
      <c r="K715" s="20"/>
      <c r="L715" s="20"/>
      <c r="M715" s="20"/>
      <c r="N715" s="20"/>
      <c r="O715" s="20"/>
      <c r="P715" s="20"/>
      <c r="Q715" s="19"/>
      <c r="R715" s="20"/>
      <c r="S715" s="20"/>
      <c r="T715" s="20"/>
      <c r="U715" s="20"/>
      <c r="V715" s="21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2"/>
      <c r="AP715" s="22"/>
      <c r="AQ715" s="22"/>
    </row>
    <row r="716" spans="1:43" ht="14" x14ac:dyDescent="0.2">
      <c r="A716" s="16"/>
      <c r="B716" s="16"/>
      <c r="C716" s="16"/>
      <c r="D716" s="16"/>
      <c r="E716" s="19"/>
      <c r="F716" s="20"/>
      <c r="G716" s="20"/>
      <c r="H716" s="20"/>
      <c r="I716" s="20"/>
      <c r="J716" s="21"/>
      <c r="K716" s="20"/>
      <c r="L716" s="20"/>
      <c r="M716" s="20"/>
      <c r="N716" s="20"/>
      <c r="O716" s="20"/>
      <c r="P716" s="20"/>
      <c r="Q716" s="19"/>
      <c r="R716" s="20"/>
      <c r="S716" s="20"/>
      <c r="T716" s="20"/>
      <c r="U716" s="20"/>
      <c r="V716" s="21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2"/>
      <c r="AP716" s="22"/>
      <c r="AQ716" s="22"/>
    </row>
    <row r="717" spans="1:43" ht="14" x14ac:dyDescent="0.2">
      <c r="A717" s="16"/>
      <c r="B717" s="16"/>
      <c r="C717" s="16"/>
      <c r="D717" s="16"/>
      <c r="E717" s="19"/>
      <c r="F717" s="20"/>
      <c r="G717" s="20"/>
      <c r="H717" s="20"/>
      <c r="I717" s="20"/>
      <c r="J717" s="21"/>
      <c r="K717" s="20"/>
      <c r="L717" s="20"/>
      <c r="M717" s="20"/>
      <c r="N717" s="20"/>
      <c r="O717" s="20"/>
      <c r="P717" s="20"/>
      <c r="Q717" s="19"/>
      <c r="R717" s="20"/>
      <c r="S717" s="20"/>
      <c r="T717" s="20"/>
      <c r="U717" s="20"/>
      <c r="V717" s="21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2"/>
      <c r="AP717" s="22"/>
      <c r="AQ717" s="22"/>
    </row>
    <row r="718" spans="1:43" ht="14" x14ac:dyDescent="0.2">
      <c r="A718" s="16"/>
      <c r="B718" s="16"/>
      <c r="C718" s="16"/>
      <c r="D718" s="16"/>
      <c r="E718" s="19"/>
      <c r="F718" s="20"/>
      <c r="G718" s="20"/>
      <c r="H718" s="20"/>
      <c r="I718" s="20"/>
      <c r="J718" s="21"/>
      <c r="K718" s="20"/>
      <c r="L718" s="20"/>
      <c r="M718" s="20"/>
      <c r="N718" s="20"/>
      <c r="O718" s="20"/>
      <c r="P718" s="20"/>
      <c r="Q718" s="19"/>
      <c r="R718" s="20"/>
      <c r="S718" s="20"/>
      <c r="T718" s="20"/>
      <c r="U718" s="20"/>
      <c r="V718" s="21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2"/>
      <c r="AP718" s="22"/>
      <c r="AQ718" s="22"/>
    </row>
    <row r="719" spans="1:43" ht="14" x14ac:dyDescent="0.2">
      <c r="A719" s="16"/>
      <c r="B719" s="16"/>
      <c r="C719" s="16"/>
      <c r="D719" s="16"/>
      <c r="E719" s="19"/>
      <c r="F719" s="20"/>
      <c r="G719" s="20"/>
      <c r="H719" s="20"/>
      <c r="I719" s="20"/>
      <c r="J719" s="21"/>
      <c r="K719" s="20"/>
      <c r="L719" s="20"/>
      <c r="M719" s="20"/>
      <c r="N719" s="20"/>
      <c r="O719" s="20"/>
      <c r="P719" s="20"/>
      <c r="Q719" s="19"/>
      <c r="R719" s="20"/>
      <c r="S719" s="20"/>
      <c r="T719" s="20"/>
      <c r="U719" s="20"/>
      <c r="V719" s="21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2"/>
      <c r="AP719" s="22"/>
      <c r="AQ719" s="22"/>
    </row>
    <row r="720" spans="1:43" ht="14" x14ac:dyDescent="0.2">
      <c r="A720" s="16"/>
      <c r="B720" s="16"/>
      <c r="C720" s="16"/>
      <c r="D720" s="16"/>
      <c r="E720" s="19"/>
      <c r="F720" s="20"/>
      <c r="G720" s="20"/>
      <c r="H720" s="20"/>
      <c r="I720" s="20"/>
      <c r="J720" s="21"/>
      <c r="K720" s="20"/>
      <c r="L720" s="20"/>
      <c r="M720" s="20"/>
      <c r="N720" s="20"/>
      <c r="O720" s="20"/>
      <c r="P720" s="20"/>
      <c r="Q720" s="19"/>
      <c r="R720" s="20"/>
      <c r="S720" s="20"/>
      <c r="T720" s="20"/>
      <c r="U720" s="20"/>
      <c r="V720" s="21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2"/>
      <c r="AP720" s="22"/>
      <c r="AQ720" s="22"/>
    </row>
    <row r="721" spans="1:43" ht="14" x14ac:dyDescent="0.2">
      <c r="A721" s="16"/>
      <c r="B721" s="16"/>
      <c r="C721" s="16"/>
      <c r="D721" s="16"/>
      <c r="E721" s="19"/>
      <c r="F721" s="20"/>
      <c r="G721" s="20"/>
      <c r="H721" s="20"/>
      <c r="I721" s="20"/>
      <c r="J721" s="21"/>
      <c r="K721" s="20"/>
      <c r="L721" s="20"/>
      <c r="M721" s="20"/>
      <c r="N721" s="20"/>
      <c r="O721" s="20"/>
      <c r="P721" s="20"/>
      <c r="Q721" s="19"/>
      <c r="R721" s="20"/>
      <c r="S721" s="20"/>
      <c r="T721" s="20"/>
      <c r="U721" s="20"/>
      <c r="V721" s="21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2"/>
      <c r="AP721" s="22"/>
      <c r="AQ721" s="22"/>
    </row>
    <row r="722" spans="1:43" ht="14" x14ac:dyDescent="0.2">
      <c r="A722" s="16"/>
      <c r="B722" s="16"/>
      <c r="C722" s="16"/>
      <c r="D722" s="16"/>
      <c r="E722" s="19"/>
      <c r="F722" s="20"/>
      <c r="G722" s="20"/>
      <c r="H722" s="20"/>
      <c r="I722" s="20"/>
      <c r="J722" s="21"/>
      <c r="K722" s="20"/>
      <c r="L722" s="20"/>
      <c r="M722" s="20"/>
      <c r="N722" s="20"/>
      <c r="O722" s="20"/>
      <c r="P722" s="20"/>
      <c r="Q722" s="19"/>
      <c r="R722" s="20"/>
      <c r="S722" s="20"/>
      <c r="T722" s="20"/>
      <c r="U722" s="20"/>
      <c r="V722" s="21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2"/>
      <c r="AP722" s="22"/>
      <c r="AQ722" s="22"/>
    </row>
    <row r="723" spans="1:43" ht="14" x14ac:dyDescent="0.2">
      <c r="A723" s="16"/>
      <c r="B723" s="16"/>
      <c r="C723" s="16"/>
      <c r="D723" s="16"/>
      <c r="E723" s="19"/>
      <c r="F723" s="20"/>
      <c r="G723" s="20"/>
      <c r="H723" s="20"/>
      <c r="I723" s="20"/>
      <c r="J723" s="21"/>
      <c r="K723" s="20"/>
      <c r="L723" s="20"/>
      <c r="M723" s="20"/>
      <c r="N723" s="20"/>
      <c r="O723" s="20"/>
      <c r="P723" s="20"/>
      <c r="Q723" s="19"/>
      <c r="R723" s="20"/>
      <c r="S723" s="20"/>
      <c r="T723" s="20"/>
      <c r="U723" s="20"/>
      <c r="V723" s="21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2"/>
      <c r="AP723" s="22"/>
      <c r="AQ723" s="22"/>
    </row>
    <row r="724" spans="1:43" ht="14" x14ac:dyDescent="0.2">
      <c r="A724" s="16"/>
      <c r="B724" s="16"/>
      <c r="C724" s="16"/>
      <c r="D724" s="16"/>
      <c r="E724" s="19"/>
      <c r="F724" s="20"/>
      <c r="G724" s="20"/>
      <c r="H724" s="20"/>
      <c r="I724" s="20"/>
      <c r="J724" s="21"/>
      <c r="K724" s="20"/>
      <c r="L724" s="20"/>
      <c r="M724" s="20"/>
      <c r="N724" s="20"/>
      <c r="O724" s="20"/>
      <c r="P724" s="20"/>
      <c r="Q724" s="19"/>
      <c r="R724" s="20"/>
      <c r="S724" s="20"/>
      <c r="T724" s="20"/>
      <c r="U724" s="20"/>
      <c r="V724" s="21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2"/>
      <c r="AP724" s="22"/>
      <c r="AQ724" s="22"/>
    </row>
    <row r="725" spans="1:43" ht="14" x14ac:dyDescent="0.2">
      <c r="A725" s="16"/>
      <c r="B725" s="16"/>
      <c r="C725" s="16"/>
      <c r="D725" s="16"/>
      <c r="E725" s="19"/>
      <c r="F725" s="20"/>
      <c r="G725" s="20"/>
      <c r="H725" s="20"/>
      <c r="I725" s="20"/>
      <c r="J725" s="21"/>
      <c r="K725" s="20"/>
      <c r="L725" s="20"/>
      <c r="M725" s="20"/>
      <c r="N725" s="20"/>
      <c r="O725" s="20"/>
      <c r="P725" s="20"/>
      <c r="Q725" s="19"/>
      <c r="R725" s="20"/>
      <c r="S725" s="20"/>
      <c r="T725" s="20"/>
      <c r="U725" s="20"/>
      <c r="V725" s="21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2"/>
      <c r="AP725" s="22"/>
      <c r="AQ725" s="22"/>
    </row>
    <row r="726" spans="1:43" ht="14" x14ac:dyDescent="0.2">
      <c r="A726" s="16"/>
      <c r="B726" s="16"/>
      <c r="C726" s="16"/>
      <c r="D726" s="16"/>
      <c r="E726" s="19"/>
      <c r="F726" s="20"/>
      <c r="G726" s="20"/>
      <c r="H726" s="20"/>
      <c r="I726" s="20"/>
      <c r="J726" s="21"/>
      <c r="K726" s="20"/>
      <c r="L726" s="20"/>
      <c r="M726" s="20"/>
      <c r="N726" s="20"/>
      <c r="O726" s="20"/>
      <c r="P726" s="20"/>
      <c r="Q726" s="19"/>
      <c r="R726" s="20"/>
      <c r="S726" s="20"/>
      <c r="T726" s="20"/>
      <c r="U726" s="20"/>
      <c r="V726" s="21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2"/>
      <c r="AP726" s="22"/>
      <c r="AQ726" s="22"/>
    </row>
    <row r="727" spans="1:43" ht="14" x14ac:dyDescent="0.2">
      <c r="A727" s="16"/>
      <c r="B727" s="16"/>
      <c r="C727" s="16"/>
      <c r="D727" s="16"/>
      <c r="E727" s="19"/>
      <c r="F727" s="20"/>
      <c r="G727" s="20"/>
      <c r="H727" s="20"/>
      <c r="I727" s="20"/>
      <c r="J727" s="21"/>
      <c r="K727" s="20"/>
      <c r="L727" s="20"/>
      <c r="M727" s="20"/>
      <c r="N727" s="20"/>
      <c r="O727" s="20"/>
      <c r="P727" s="20"/>
      <c r="Q727" s="19"/>
      <c r="R727" s="20"/>
      <c r="S727" s="20"/>
      <c r="T727" s="20"/>
      <c r="U727" s="20"/>
      <c r="V727" s="21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2"/>
      <c r="AP727" s="22"/>
      <c r="AQ727" s="22"/>
    </row>
    <row r="728" spans="1:43" ht="14" x14ac:dyDescent="0.2">
      <c r="A728" s="16"/>
      <c r="B728" s="16"/>
      <c r="C728" s="16"/>
      <c r="D728" s="16"/>
      <c r="E728" s="19"/>
      <c r="F728" s="20"/>
      <c r="G728" s="20"/>
      <c r="H728" s="20"/>
      <c r="I728" s="20"/>
      <c r="J728" s="21"/>
      <c r="K728" s="20"/>
      <c r="L728" s="20"/>
      <c r="M728" s="20"/>
      <c r="N728" s="20"/>
      <c r="O728" s="20"/>
      <c r="P728" s="20"/>
      <c r="Q728" s="19"/>
      <c r="R728" s="20"/>
      <c r="S728" s="20"/>
      <c r="T728" s="20"/>
      <c r="U728" s="20"/>
      <c r="V728" s="21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2"/>
      <c r="AP728" s="22"/>
      <c r="AQ728" s="22"/>
    </row>
    <row r="729" spans="1:43" ht="14" x14ac:dyDescent="0.2">
      <c r="A729" s="16"/>
      <c r="B729" s="16"/>
      <c r="C729" s="16"/>
      <c r="D729" s="16"/>
      <c r="E729" s="19"/>
      <c r="F729" s="20"/>
      <c r="G729" s="20"/>
      <c r="H729" s="20"/>
      <c r="I729" s="20"/>
      <c r="J729" s="21"/>
      <c r="K729" s="20"/>
      <c r="L729" s="20"/>
      <c r="M729" s="20"/>
      <c r="N729" s="20"/>
      <c r="O729" s="20"/>
      <c r="P729" s="20"/>
      <c r="Q729" s="19"/>
      <c r="R729" s="20"/>
      <c r="S729" s="20"/>
      <c r="T729" s="20"/>
      <c r="U729" s="20"/>
      <c r="V729" s="21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2"/>
      <c r="AP729" s="22"/>
      <c r="AQ729" s="22"/>
    </row>
    <row r="730" spans="1:43" ht="14" x14ac:dyDescent="0.2">
      <c r="A730" s="16"/>
      <c r="B730" s="16"/>
      <c r="C730" s="16"/>
      <c r="D730" s="16"/>
      <c r="E730" s="19"/>
      <c r="F730" s="20"/>
      <c r="G730" s="20"/>
      <c r="H730" s="20"/>
      <c r="I730" s="20"/>
      <c r="J730" s="21"/>
      <c r="K730" s="20"/>
      <c r="L730" s="20"/>
      <c r="M730" s="20"/>
      <c r="N730" s="20"/>
      <c r="O730" s="20"/>
      <c r="P730" s="20"/>
      <c r="Q730" s="19"/>
      <c r="R730" s="20"/>
      <c r="S730" s="20"/>
      <c r="T730" s="20"/>
      <c r="U730" s="20"/>
      <c r="V730" s="21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2"/>
      <c r="AP730" s="22"/>
      <c r="AQ730" s="22"/>
    </row>
    <row r="731" spans="1:43" ht="14" x14ac:dyDescent="0.2">
      <c r="A731" s="16"/>
      <c r="B731" s="16"/>
      <c r="C731" s="16"/>
      <c r="D731" s="16"/>
      <c r="E731" s="19"/>
      <c r="F731" s="20"/>
      <c r="G731" s="20"/>
      <c r="H731" s="20"/>
      <c r="I731" s="20"/>
      <c r="J731" s="21"/>
      <c r="K731" s="20"/>
      <c r="L731" s="20"/>
      <c r="M731" s="20"/>
      <c r="N731" s="20"/>
      <c r="O731" s="20"/>
      <c r="P731" s="20"/>
      <c r="Q731" s="19"/>
      <c r="R731" s="20"/>
      <c r="S731" s="20"/>
      <c r="T731" s="20"/>
      <c r="U731" s="20"/>
      <c r="V731" s="21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2"/>
      <c r="AP731" s="22"/>
      <c r="AQ731" s="22"/>
    </row>
    <row r="732" spans="1:43" ht="14" x14ac:dyDescent="0.2">
      <c r="A732" s="16"/>
      <c r="B732" s="16"/>
      <c r="C732" s="16"/>
      <c r="D732" s="16"/>
      <c r="E732" s="19"/>
      <c r="F732" s="20"/>
      <c r="G732" s="20"/>
      <c r="H732" s="20"/>
      <c r="I732" s="20"/>
      <c r="J732" s="21"/>
      <c r="K732" s="20"/>
      <c r="L732" s="20"/>
      <c r="M732" s="20"/>
      <c r="N732" s="20"/>
      <c r="O732" s="20"/>
      <c r="P732" s="20"/>
      <c r="Q732" s="19"/>
      <c r="R732" s="20"/>
      <c r="S732" s="20"/>
      <c r="T732" s="20"/>
      <c r="U732" s="20"/>
      <c r="V732" s="21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2"/>
      <c r="AP732" s="22"/>
      <c r="AQ732" s="22"/>
    </row>
    <row r="733" spans="1:43" ht="14" x14ac:dyDescent="0.2">
      <c r="A733" s="16"/>
      <c r="B733" s="16"/>
      <c r="C733" s="16"/>
      <c r="D733" s="16"/>
      <c r="E733" s="19"/>
      <c r="F733" s="20"/>
      <c r="G733" s="20"/>
      <c r="H733" s="20"/>
      <c r="I733" s="20"/>
      <c r="J733" s="21"/>
      <c r="K733" s="20"/>
      <c r="L733" s="20"/>
      <c r="M733" s="20"/>
      <c r="N733" s="20"/>
      <c r="O733" s="20"/>
      <c r="P733" s="20"/>
      <c r="Q733" s="19"/>
      <c r="R733" s="20"/>
      <c r="S733" s="20"/>
      <c r="T733" s="20"/>
      <c r="U733" s="20"/>
      <c r="V733" s="21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2"/>
      <c r="AP733" s="22"/>
      <c r="AQ733" s="22"/>
    </row>
    <row r="734" spans="1:43" ht="14" x14ac:dyDescent="0.2">
      <c r="A734" s="16"/>
      <c r="B734" s="16"/>
      <c r="C734" s="16"/>
      <c r="D734" s="16"/>
      <c r="E734" s="19"/>
      <c r="F734" s="20"/>
      <c r="G734" s="20"/>
      <c r="H734" s="20"/>
      <c r="I734" s="20"/>
      <c r="J734" s="21"/>
      <c r="K734" s="20"/>
      <c r="L734" s="20"/>
      <c r="M734" s="20"/>
      <c r="N734" s="20"/>
      <c r="O734" s="20"/>
      <c r="P734" s="20"/>
      <c r="Q734" s="19"/>
      <c r="R734" s="20"/>
      <c r="S734" s="20"/>
      <c r="T734" s="20"/>
      <c r="U734" s="20"/>
      <c r="V734" s="21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2"/>
      <c r="AP734" s="22"/>
      <c r="AQ734" s="22"/>
    </row>
    <row r="735" spans="1:43" ht="14" x14ac:dyDescent="0.2">
      <c r="A735" s="16"/>
      <c r="B735" s="16"/>
      <c r="C735" s="16"/>
      <c r="D735" s="16"/>
      <c r="E735" s="19"/>
      <c r="F735" s="20"/>
      <c r="G735" s="20"/>
      <c r="H735" s="20"/>
      <c r="I735" s="20"/>
      <c r="J735" s="21"/>
      <c r="K735" s="20"/>
      <c r="L735" s="20"/>
      <c r="M735" s="20"/>
      <c r="N735" s="20"/>
      <c r="O735" s="20"/>
      <c r="P735" s="20"/>
      <c r="Q735" s="19"/>
      <c r="R735" s="20"/>
      <c r="S735" s="20"/>
      <c r="T735" s="20"/>
      <c r="U735" s="20"/>
      <c r="V735" s="21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2"/>
      <c r="AP735" s="22"/>
      <c r="AQ735" s="22"/>
    </row>
    <row r="736" spans="1:43" ht="14" x14ac:dyDescent="0.2">
      <c r="A736" s="16"/>
      <c r="B736" s="16"/>
      <c r="C736" s="16"/>
      <c r="D736" s="16"/>
      <c r="E736" s="19"/>
      <c r="F736" s="20"/>
      <c r="G736" s="20"/>
      <c r="H736" s="20"/>
      <c r="I736" s="20"/>
      <c r="J736" s="21"/>
      <c r="K736" s="20"/>
      <c r="L736" s="20"/>
      <c r="M736" s="20"/>
      <c r="N736" s="20"/>
      <c r="O736" s="20"/>
      <c r="P736" s="20"/>
      <c r="Q736" s="19"/>
      <c r="R736" s="20"/>
      <c r="S736" s="20"/>
      <c r="T736" s="20"/>
      <c r="U736" s="20"/>
      <c r="V736" s="21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2"/>
      <c r="AP736" s="22"/>
      <c r="AQ736" s="22"/>
    </row>
    <row r="737" spans="1:43" ht="14" x14ac:dyDescent="0.2">
      <c r="A737" s="16"/>
      <c r="B737" s="16"/>
      <c r="C737" s="16"/>
      <c r="D737" s="16"/>
      <c r="E737" s="19"/>
      <c r="F737" s="20"/>
      <c r="G737" s="20"/>
      <c r="H737" s="20"/>
      <c r="I737" s="20"/>
      <c r="J737" s="21"/>
      <c r="K737" s="20"/>
      <c r="L737" s="20"/>
      <c r="M737" s="20"/>
      <c r="N737" s="20"/>
      <c r="O737" s="20"/>
      <c r="P737" s="20"/>
      <c r="Q737" s="19"/>
      <c r="R737" s="20"/>
      <c r="S737" s="20"/>
      <c r="T737" s="20"/>
      <c r="U737" s="20"/>
      <c r="V737" s="21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2"/>
      <c r="AP737" s="22"/>
      <c r="AQ737" s="22"/>
    </row>
    <row r="738" spans="1:43" ht="14" x14ac:dyDescent="0.2">
      <c r="A738" s="16"/>
      <c r="B738" s="16"/>
      <c r="C738" s="16"/>
      <c r="D738" s="16"/>
      <c r="E738" s="19"/>
      <c r="F738" s="20"/>
      <c r="G738" s="20"/>
      <c r="H738" s="20"/>
      <c r="I738" s="20"/>
      <c r="J738" s="21"/>
      <c r="K738" s="20"/>
      <c r="L738" s="20"/>
      <c r="M738" s="20"/>
      <c r="N738" s="20"/>
      <c r="O738" s="20"/>
      <c r="P738" s="20"/>
      <c r="Q738" s="19"/>
      <c r="R738" s="20"/>
      <c r="S738" s="20"/>
      <c r="T738" s="20"/>
      <c r="U738" s="20"/>
      <c r="V738" s="21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2"/>
      <c r="AP738" s="22"/>
      <c r="AQ738" s="22"/>
    </row>
    <row r="739" spans="1:43" ht="14" x14ac:dyDescent="0.2">
      <c r="A739" s="16"/>
      <c r="B739" s="16"/>
      <c r="C739" s="16"/>
      <c r="D739" s="16"/>
      <c r="E739" s="19"/>
      <c r="F739" s="20"/>
      <c r="G739" s="20"/>
      <c r="H739" s="20"/>
      <c r="I739" s="20"/>
      <c r="J739" s="21"/>
      <c r="K739" s="20"/>
      <c r="L739" s="20"/>
      <c r="M739" s="20"/>
      <c r="N739" s="20"/>
      <c r="O739" s="20"/>
      <c r="P739" s="20"/>
      <c r="Q739" s="19"/>
      <c r="R739" s="20"/>
      <c r="S739" s="20"/>
      <c r="T739" s="20"/>
      <c r="U739" s="20"/>
      <c r="V739" s="21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2"/>
      <c r="AP739" s="22"/>
      <c r="AQ739" s="22"/>
    </row>
    <row r="740" spans="1:43" ht="14" x14ac:dyDescent="0.2">
      <c r="A740" s="16"/>
      <c r="B740" s="16"/>
      <c r="C740" s="16"/>
      <c r="D740" s="16"/>
      <c r="E740" s="19"/>
      <c r="F740" s="20"/>
      <c r="G740" s="20"/>
      <c r="H740" s="20"/>
      <c r="I740" s="20"/>
      <c r="J740" s="21"/>
      <c r="K740" s="20"/>
      <c r="L740" s="20"/>
      <c r="M740" s="20"/>
      <c r="N740" s="20"/>
      <c r="O740" s="20"/>
      <c r="P740" s="20"/>
      <c r="Q740" s="19"/>
      <c r="R740" s="20"/>
      <c r="S740" s="20"/>
      <c r="T740" s="20"/>
      <c r="U740" s="20"/>
      <c r="V740" s="21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2"/>
      <c r="AP740" s="22"/>
      <c r="AQ740" s="22"/>
    </row>
    <row r="741" spans="1:43" ht="14" x14ac:dyDescent="0.2">
      <c r="A741" s="16"/>
      <c r="B741" s="16"/>
      <c r="C741" s="16"/>
      <c r="D741" s="16"/>
      <c r="E741" s="19"/>
      <c r="F741" s="20"/>
      <c r="G741" s="20"/>
      <c r="H741" s="20"/>
      <c r="I741" s="20"/>
      <c r="J741" s="21"/>
      <c r="K741" s="20"/>
      <c r="L741" s="20"/>
      <c r="M741" s="20"/>
      <c r="N741" s="20"/>
      <c r="O741" s="20"/>
      <c r="P741" s="20"/>
      <c r="Q741" s="19"/>
      <c r="R741" s="20"/>
      <c r="S741" s="20"/>
      <c r="T741" s="20"/>
      <c r="U741" s="20"/>
      <c r="V741" s="21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2"/>
      <c r="AP741" s="22"/>
      <c r="AQ741" s="22"/>
    </row>
    <row r="742" spans="1:43" ht="14" x14ac:dyDescent="0.2">
      <c r="A742" s="16"/>
      <c r="B742" s="16"/>
      <c r="C742" s="16"/>
      <c r="D742" s="16"/>
      <c r="E742" s="19"/>
      <c r="F742" s="20"/>
      <c r="G742" s="20"/>
      <c r="H742" s="20"/>
      <c r="I742" s="20"/>
      <c r="J742" s="21"/>
      <c r="K742" s="20"/>
      <c r="L742" s="20"/>
      <c r="M742" s="20"/>
      <c r="N742" s="20"/>
      <c r="O742" s="20"/>
      <c r="P742" s="20"/>
      <c r="Q742" s="19"/>
      <c r="R742" s="20"/>
      <c r="S742" s="20"/>
      <c r="T742" s="20"/>
      <c r="U742" s="20"/>
      <c r="V742" s="21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2"/>
      <c r="AP742" s="22"/>
      <c r="AQ742" s="22"/>
    </row>
    <row r="743" spans="1:43" ht="14" x14ac:dyDescent="0.2">
      <c r="A743" s="16"/>
      <c r="B743" s="16"/>
      <c r="C743" s="16"/>
      <c r="D743" s="16"/>
      <c r="E743" s="19"/>
      <c r="F743" s="20"/>
      <c r="G743" s="20"/>
      <c r="H743" s="20"/>
      <c r="I743" s="20"/>
      <c r="J743" s="21"/>
      <c r="K743" s="20"/>
      <c r="L743" s="20"/>
      <c r="M743" s="20"/>
      <c r="N743" s="20"/>
      <c r="O743" s="20"/>
      <c r="P743" s="20"/>
      <c r="Q743" s="19"/>
      <c r="R743" s="20"/>
      <c r="S743" s="20"/>
      <c r="T743" s="20"/>
      <c r="U743" s="20"/>
      <c r="V743" s="21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2"/>
      <c r="AP743" s="22"/>
      <c r="AQ743" s="22"/>
    </row>
    <row r="744" spans="1:43" ht="14" x14ac:dyDescent="0.2">
      <c r="A744" s="16"/>
      <c r="B744" s="16"/>
      <c r="C744" s="16"/>
      <c r="D744" s="16"/>
      <c r="E744" s="19"/>
      <c r="F744" s="20"/>
      <c r="G744" s="20"/>
      <c r="H744" s="20"/>
      <c r="I744" s="20"/>
      <c r="J744" s="21"/>
      <c r="K744" s="20"/>
      <c r="L744" s="20"/>
      <c r="M744" s="20"/>
      <c r="N744" s="20"/>
      <c r="O744" s="20"/>
      <c r="P744" s="20"/>
      <c r="Q744" s="19"/>
      <c r="R744" s="20"/>
      <c r="S744" s="20"/>
      <c r="T744" s="20"/>
      <c r="U744" s="20"/>
      <c r="V744" s="21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2"/>
      <c r="AP744" s="22"/>
      <c r="AQ744" s="22"/>
    </row>
    <row r="745" spans="1:43" ht="14" x14ac:dyDescent="0.2">
      <c r="A745" s="16"/>
      <c r="B745" s="16"/>
      <c r="C745" s="16"/>
      <c r="D745" s="16"/>
      <c r="E745" s="19"/>
      <c r="F745" s="20"/>
      <c r="G745" s="20"/>
      <c r="H745" s="20"/>
      <c r="I745" s="20"/>
      <c r="J745" s="21"/>
      <c r="K745" s="20"/>
      <c r="L745" s="20"/>
      <c r="M745" s="20"/>
      <c r="N745" s="20"/>
      <c r="O745" s="20"/>
      <c r="P745" s="20"/>
      <c r="Q745" s="19"/>
      <c r="R745" s="20"/>
      <c r="S745" s="20"/>
      <c r="T745" s="20"/>
      <c r="U745" s="20"/>
      <c r="V745" s="21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2"/>
      <c r="AP745" s="22"/>
      <c r="AQ745" s="22"/>
    </row>
    <row r="746" spans="1:43" ht="14" x14ac:dyDescent="0.2">
      <c r="A746" s="16"/>
      <c r="B746" s="16"/>
      <c r="C746" s="16"/>
      <c r="D746" s="16"/>
      <c r="E746" s="19"/>
      <c r="F746" s="20"/>
      <c r="G746" s="20"/>
      <c r="H746" s="20"/>
      <c r="I746" s="20"/>
      <c r="J746" s="21"/>
      <c r="K746" s="20"/>
      <c r="L746" s="20"/>
      <c r="M746" s="20"/>
      <c r="N746" s="20"/>
      <c r="O746" s="20"/>
      <c r="P746" s="20"/>
      <c r="Q746" s="19"/>
      <c r="R746" s="20"/>
      <c r="S746" s="20"/>
      <c r="T746" s="20"/>
      <c r="U746" s="20"/>
      <c r="V746" s="21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2"/>
      <c r="AP746" s="22"/>
      <c r="AQ746" s="22"/>
    </row>
    <row r="747" spans="1:43" ht="14" x14ac:dyDescent="0.2">
      <c r="A747" s="16"/>
      <c r="B747" s="16"/>
      <c r="C747" s="16"/>
      <c r="D747" s="16"/>
      <c r="E747" s="19"/>
      <c r="F747" s="20"/>
      <c r="G747" s="20"/>
      <c r="H747" s="20"/>
      <c r="I747" s="20"/>
      <c r="J747" s="21"/>
      <c r="K747" s="20"/>
      <c r="L747" s="20"/>
      <c r="M747" s="20"/>
      <c r="N747" s="20"/>
      <c r="O747" s="20"/>
      <c r="P747" s="20"/>
      <c r="Q747" s="19"/>
      <c r="R747" s="20"/>
      <c r="S747" s="20"/>
      <c r="T747" s="20"/>
      <c r="U747" s="20"/>
      <c r="V747" s="21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2"/>
      <c r="AP747" s="22"/>
      <c r="AQ747" s="22"/>
    </row>
    <row r="748" spans="1:43" ht="14" x14ac:dyDescent="0.2">
      <c r="A748" s="16"/>
      <c r="B748" s="16"/>
      <c r="C748" s="16"/>
      <c r="D748" s="16"/>
      <c r="E748" s="19"/>
      <c r="F748" s="20"/>
      <c r="G748" s="20"/>
      <c r="H748" s="20"/>
      <c r="I748" s="20"/>
      <c r="J748" s="21"/>
      <c r="K748" s="20"/>
      <c r="L748" s="20"/>
      <c r="M748" s="20"/>
      <c r="N748" s="20"/>
      <c r="O748" s="20"/>
      <c r="P748" s="20"/>
      <c r="Q748" s="19"/>
      <c r="R748" s="20"/>
      <c r="S748" s="20"/>
      <c r="T748" s="20"/>
      <c r="U748" s="20"/>
      <c r="V748" s="21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2"/>
      <c r="AP748" s="22"/>
      <c r="AQ748" s="22"/>
    </row>
    <row r="749" spans="1:43" ht="14" x14ac:dyDescent="0.2">
      <c r="A749" s="16"/>
      <c r="B749" s="16"/>
      <c r="C749" s="16"/>
      <c r="D749" s="16"/>
      <c r="E749" s="19"/>
      <c r="F749" s="20"/>
      <c r="G749" s="20"/>
      <c r="H749" s="20"/>
      <c r="I749" s="20"/>
      <c r="J749" s="21"/>
      <c r="K749" s="20"/>
      <c r="L749" s="20"/>
      <c r="M749" s="20"/>
      <c r="N749" s="20"/>
      <c r="O749" s="20"/>
      <c r="P749" s="20"/>
      <c r="Q749" s="19"/>
      <c r="R749" s="20"/>
      <c r="S749" s="20"/>
      <c r="T749" s="20"/>
      <c r="U749" s="20"/>
      <c r="V749" s="21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2"/>
      <c r="AP749" s="22"/>
      <c r="AQ749" s="22"/>
    </row>
    <row r="750" spans="1:43" ht="14" x14ac:dyDescent="0.2">
      <c r="A750" s="16"/>
      <c r="B750" s="16"/>
      <c r="C750" s="16"/>
      <c r="D750" s="16"/>
      <c r="E750" s="19"/>
      <c r="F750" s="20"/>
      <c r="G750" s="20"/>
      <c r="H750" s="20"/>
      <c r="I750" s="20"/>
      <c r="J750" s="21"/>
      <c r="K750" s="20"/>
      <c r="L750" s="20"/>
      <c r="M750" s="20"/>
      <c r="N750" s="20"/>
      <c r="O750" s="20"/>
      <c r="P750" s="20"/>
      <c r="Q750" s="19"/>
      <c r="R750" s="20"/>
      <c r="S750" s="20"/>
      <c r="T750" s="20"/>
      <c r="U750" s="20"/>
      <c r="V750" s="21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2"/>
      <c r="AP750" s="22"/>
      <c r="AQ750" s="22"/>
    </row>
    <row r="751" spans="1:43" ht="14" x14ac:dyDescent="0.2">
      <c r="A751" s="16"/>
      <c r="B751" s="16"/>
      <c r="C751" s="16"/>
      <c r="D751" s="16"/>
      <c r="E751" s="19"/>
      <c r="F751" s="20"/>
      <c r="G751" s="20"/>
      <c r="H751" s="20"/>
      <c r="I751" s="20"/>
      <c r="J751" s="21"/>
      <c r="K751" s="20"/>
      <c r="L751" s="20"/>
      <c r="M751" s="20"/>
      <c r="N751" s="20"/>
      <c r="O751" s="20"/>
      <c r="P751" s="20"/>
      <c r="Q751" s="19"/>
      <c r="R751" s="20"/>
      <c r="S751" s="20"/>
      <c r="T751" s="20"/>
      <c r="U751" s="20"/>
      <c r="V751" s="21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2"/>
      <c r="AP751" s="22"/>
      <c r="AQ751" s="22"/>
    </row>
    <row r="752" spans="1:43" ht="14" x14ac:dyDescent="0.2">
      <c r="A752" s="16"/>
      <c r="B752" s="16"/>
      <c r="C752" s="16"/>
      <c r="D752" s="16"/>
      <c r="E752" s="19"/>
      <c r="F752" s="20"/>
      <c r="G752" s="20"/>
      <c r="H752" s="20"/>
      <c r="I752" s="20"/>
      <c r="J752" s="21"/>
      <c r="K752" s="20"/>
      <c r="L752" s="20"/>
      <c r="M752" s="20"/>
      <c r="N752" s="20"/>
      <c r="O752" s="20"/>
      <c r="P752" s="20"/>
      <c r="Q752" s="19"/>
      <c r="R752" s="20"/>
      <c r="S752" s="20"/>
      <c r="T752" s="20"/>
      <c r="U752" s="20"/>
      <c r="V752" s="21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2"/>
      <c r="AP752" s="22"/>
      <c r="AQ752" s="22"/>
    </row>
    <row r="753" spans="1:43" ht="14" x14ac:dyDescent="0.2">
      <c r="A753" s="16"/>
      <c r="B753" s="16"/>
      <c r="C753" s="16"/>
      <c r="D753" s="16"/>
      <c r="E753" s="19"/>
      <c r="F753" s="20"/>
      <c r="G753" s="20"/>
      <c r="H753" s="20"/>
      <c r="I753" s="20"/>
      <c r="J753" s="21"/>
      <c r="K753" s="20"/>
      <c r="L753" s="20"/>
      <c r="M753" s="20"/>
      <c r="N753" s="20"/>
      <c r="O753" s="20"/>
      <c r="P753" s="20"/>
      <c r="Q753" s="19"/>
      <c r="R753" s="20"/>
      <c r="S753" s="20"/>
      <c r="T753" s="20"/>
      <c r="U753" s="20"/>
      <c r="V753" s="21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2"/>
      <c r="AP753" s="22"/>
      <c r="AQ753" s="22"/>
    </row>
    <row r="754" spans="1:43" ht="14" x14ac:dyDescent="0.2">
      <c r="A754" s="16"/>
      <c r="B754" s="16"/>
      <c r="C754" s="16"/>
      <c r="D754" s="16"/>
      <c r="E754" s="19"/>
      <c r="F754" s="20"/>
      <c r="G754" s="20"/>
      <c r="H754" s="20"/>
      <c r="I754" s="20"/>
      <c r="J754" s="21"/>
      <c r="K754" s="20"/>
      <c r="L754" s="20"/>
      <c r="M754" s="20"/>
      <c r="N754" s="20"/>
      <c r="O754" s="20"/>
      <c r="P754" s="20"/>
      <c r="Q754" s="19"/>
      <c r="R754" s="20"/>
      <c r="S754" s="20"/>
      <c r="T754" s="20"/>
      <c r="U754" s="20"/>
      <c r="V754" s="21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2"/>
      <c r="AP754" s="22"/>
      <c r="AQ754" s="22"/>
    </row>
    <row r="755" spans="1:43" ht="14" x14ac:dyDescent="0.2">
      <c r="A755" s="16"/>
      <c r="B755" s="16"/>
      <c r="C755" s="16"/>
      <c r="D755" s="16"/>
      <c r="E755" s="19"/>
      <c r="F755" s="20"/>
      <c r="G755" s="20"/>
      <c r="H755" s="20"/>
      <c r="I755" s="20"/>
      <c r="J755" s="21"/>
      <c r="K755" s="20"/>
      <c r="L755" s="20"/>
      <c r="M755" s="20"/>
      <c r="N755" s="20"/>
      <c r="O755" s="20"/>
      <c r="P755" s="20"/>
      <c r="Q755" s="19"/>
      <c r="R755" s="20"/>
      <c r="S755" s="20"/>
      <c r="T755" s="20"/>
      <c r="U755" s="20"/>
      <c r="V755" s="21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2"/>
      <c r="AP755" s="22"/>
      <c r="AQ755" s="22"/>
    </row>
    <row r="756" spans="1:43" ht="14" x14ac:dyDescent="0.2">
      <c r="A756" s="16"/>
      <c r="B756" s="16"/>
      <c r="C756" s="16"/>
      <c r="D756" s="16"/>
      <c r="E756" s="19"/>
      <c r="F756" s="20"/>
      <c r="G756" s="20"/>
      <c r="H756" s="20"/>
      <c r="I756" s="20"/>
      <c r="J756" s="21"/>
      <c r="K756" s="20"/>
      <c r="L756" s="20"/>
      <c r="M756" s="20"/>
      <c r="N756" s="20"/>
      <c r="O756" s="20"/>
      <c r="P756" s="20"/>
      <c r="Q756" s="19"/>
      <c r="R756" s="20"/>
      <c r="S756" s="20"/>
      <c r="T756" s="20"/>
      <c r="U756" s="20"/>
      <c r="V756" s="21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2"/>
      <c r="AP756" s="22"/>
      <c r="AQ756" s="22"/>
    </row>
    <row r="757" spans="1:43" ht="14" x14ac:dyDescent="0.2">
      <c r="A757" s="16"/>
      <c r="B757" s="16"/>
      <c r="C757" s="16"/>
      <c r="D757" s="16"/>
      <c r="E757" s="19"/>
      <c r="F757" s="20"/>
      <c r="G757" s="20"/>
      <c r="H757" s="20"/>
      <c r="I757" s="20"/>
      <c r="J757" s="21"/>
      <c r="K757" s="20"/>
      <c r="L757" s="20"/>
      <c r="M757" s="20"/>
      <c r="N757" s="20"/>
      <c r="O757" s="20"/>
      <c r="P757" s="20"/>
      <c r="Q757" s="19"/>
      <c r="R757" s="20"/>
      <c r="S757" s="20"/>
      <c r="T757" s="20"/>
      <c r="U757" s="20"/>
      <c r="V757" s="21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2"/>
      <c r="AP757" s="22"/>
      <c r="AQ757" s="22"/>
    </row>
    <row r="758" spans="1:43" ht="14" x14ac:dyDescent="0.2">
      <c r="A758" s="16"/>
      <c r="B758" s="16"/>
      <c r="C758" s="16"/>
      <c r="D758" s="16"/>
      <c r="E758" s="19"/>
      <c r="F758" s="20"/>
      <c r="G758" s="20"/>
      <c r="H758" s="20"/>
      <c r="I758" s="20"/>
      <c r="J758" s="21"/>
      <c r="K758" s="20"/>
      <c r="L758" s="20"/>
      <c r="M758" s="20"/>
      <c r="N758" s="20"/>
      <c r="O758" s="20"/>
      <c r="P758" s="20"/>
      <c r="Q758" s="19"/>
      <c r="R758" s="20"/>
      <c r="S758" s="20"/>
      <c r="T758" s="20"/>
      <c r="U758" s="20"/>
      <c r="V758" s="21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2"/>
      <c r="AP758" s="22"/>
      <c r="AQ758" s="22"/>
    </row>
    <row r="759" spans="1:43" ht="14" x14ac:dyDescent="0.2">
      <c r="A759" s="16"/>
      <c r="B759" s="16"/>
      <c r="C759" s="16"/>
      <c r="D759" s="16"/>
      <c r="E759" s="19"/>
      <c r="F759" s="20"/>
      <c r="G759" s="20"/>
      <c r="H759" s="20"/>
      <c r="I759" s="20"/>
      <c r="J759" s="21"/>
      <c r="K759" s="20"/>
      <c r="L759" s="20"/>
      <c r="M759" s="20"/>
      <c r="N759" s="20"/>
      <c r="O759" s="20"/>
      <c r="P759" s="20"/>
      <c r="Q759" s="19"/>
      <c r="R759" s="20"/>
      <c r="S759" s="20"/>
      <c r="T759" s="20"/>
      <c r="U759" s="20"/>
      <c r="V759" s="21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2"/>
      <c r="AP759" s="22"/>
      <c r="AQ759" s="22"/>
    </row>
    <row r="760" spans="1:43" ht="14" x14ac:dyDescent="0.2">
      <c r="A760" s="16"/>
      <c r="B760" s="16"/>
      <c r="C760" s="16"/>
      <c r="D760" s="16"/>
      <c r="E760" s="19"/>
      <c r="F760" s="20"/>
      <c r="G760" s="20"/>
      <c r="H760" s="20"/>
      <c r="I760" s="20"/>
      <c r="J760" s="21"/>
      <c r="K760" s="20"/>
      <c r="L760" s="20"/>
      <c r="M760" s="20"/>
      <c r="N760" s="20"/>
      <c r="O760" s="20"/>
      <c r="P760" s="20"/>
      <c r="Q760" s="19"/>
      <c r="R760" s="20"/>
      <c r="S760" s="20"/>
      <c r="T760" s="20"/>
      <c r="U760" s="20"/>
      <c r="V760" s="21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2"/>
      <c r="AP760" s="22"/>
      <c r="AQ760" s="22"/>
    </row>
    <row r="761" spans="1:43" ht="14" x14ac:dyDescent="0.2">
      <c r="A761" s="16"/>
      <c r="B761" s="16"/>
      <c r="C761" s="16"/>
      <c r="D761" s="16"/>
      <c r="E761" s="19"/>
      <c r="F761" s="20"/>
      <c r="G761" s="20"/>
      <c r="H761" s="20"/>
      <c r="I761" s="20"/>
      <c r="J761" s="21"/>
      <c r="K761" s="20"/>
      <c r="L761" s="20"/>
      <c r="M761" s="20"/>
      <c r="N761" s="20"/>
      <c r="O761" s="20"/>
      <c r="P761" s="20"/>
      <c r="Q761" s="19"/>
      <c r="R761" s="20"/>
      <c r="S761" s="20"/>
      <c r="T761" s="20"/>
      <c r="U761" s="20"/>
      <c r="V761" s="21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2"/>
      <c r="AP761" s="22"/>
      <c r="AQ761" s="22"/>
    </row>
    <row r="762" spans="1:43" ht="14" x14ac:dyDescent="0.2">
      <c r="A762" s="16"/>
      <c r="B762" s="16"/>
      <c r="C762" s="16"/>
      <c r="D762" s="16"/>
      <c r="E762" s="19"/>
      <c r="F762" s="20"/>
      <c r="G762" s="20"/>
      <c r="H762" s="20"/>
      <c r="I762" s="20"/>
      <c r="J762" s="21"/>
      <c r="K762" s="20"/>
      <c r="L762" s="20"/>
      <c r="M762" s="20"/>
      <c r="N762" s="20"/>
      <c r="O762" s="20"/>
      <c r="P762" s="20"/>
      <c r="Q762" s="19"/>
      <c r="R762" s="20"/>
      <c r="S762" s="20"/>
      <c r="T762" s="20"/>
      <c r="U762" s="20"/>
      <c r="V762" s="21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2"/>
      <c r="AP762" s="22"/>
      <c r="AQ762" s="22"/>
    </row>
    <row r="763" spans="1:43" ht="14" x14ac:dyDescent="0.2">
      <c r="A763" s="16"/>
      <c r="B763" s="16"/>
      <c r="C763" s="16"/>
      <c r="D763" s="16"/>
      <c r="E763" s="19"/>
      <c r="F763" s="20"/>
      <c r="G763" s="20"/>
      <c r="H763" s="20"/>
      <c r="I763" s="20"/>
      <c r="J763" s="21"/>
      <c r="K763" s="20"/>
      <c r="L763" s="20"/>
      <c r="M763" s="20"/>
      <c r="N763" s="20"/>
      <c r="O763" s="20"/>
      <c r="P763" s="20"/>
      <c r="Q763" s="19"/>
      <c r="R763" s="20"/>
      <c r="S763" s="20"/>
      <c r="T763" s="20"/>
      <c r="U763" s="20"/>
      <c r="V763" s="21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2"/>
      <c r="AP763" s="22"/>
      <c r="AQ763" s="22"/>
    </row>
    <row r="764" spans="1:43" ht="14" x14ac:dyDescent="0.2">
      <c r="A764" s="16"/>
      <c r="B764" s="16"/>
      <c r="C764" s="16"/>
      <c r="D764" s="16"/>
      <c r="E764" s="19"/>
      <c r="F764" s="20"/>
      <c r="G764" s="20"/>
      <c r="H764" s="20"/>
      <c r="I764" s="20"/>
      <c r="J764" s="21"/>
      <c r="K764" s="20"/>
      <c r="L764" s="20"/>
      <c r="M764" s="20"/>
      <c r="N764" s="20"/>
      <c r="O764" s="20"/>
      <c r="P764" s="20"/>
      <c r="Q764" s="19"/>
      <c r="R764" s="20"/>
      <c r="S764" s="20"/>
      <c r="T764" s="20"/>
      <c r="U764" s="20"/>
      <c r="V764" s="21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2"/>
      <c r="AP764" s="22"/>
      <c r="AQ764" s="22"/>
    </row>
    <row r="765" spans="1:43" ht="14" x14ac:dyDescent="0.2">
      <c r="A765" s="16"/>
      <c r="B765" s="16"/>
      <c r="C765" s="16"/>
      <c r="D765" s="16"/>
      <c r="E765" s="19"/>
      <c r="F765" s="20"/>
      <c r="G765" s="20"/>
      <c r="H765" s="20"/>
      <c r="I765" s="20"/>
      <c r="J765" s="21"/>
      <c r="K765" s="20"/>
      <c r="L765" s="20"/>
      <c r="M765" s="20"/>
      <c r="N765" s="20"/>
      <c r="O765" s="20"/>
      <c r="P765" s="20"/>
      <c r="Q765" s="19"/>
      <c r="R765" s="20"/>
      <c r="S765" s="20"/>
      <c r="T765" s="20"/>
      <c r="U765" s="20"/>
      <c r="V765" s="21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2"/>
      <c r="AP765" s="22"/>
      <c r="AQ765" s="22"/>
    </row>
    <row r="766" spans="1:43" ht="14" x14ac:dyDescent="0.2">
      <c r="A766" s="16"/>
      <c r="B766" s="16"/>
      <c r="C766" s="16"/>
      <c r="D766" s="16"/>
      <c r="E766" s="19"/>
      <c r="F766" s="20"/>
      <c r="G766" s="20"/>
      <c r="H766" s="20"/>
      <c r="I766" s="20"/>
      <c r="J766" s="21"/>
      <c r="K766" s="20"/>
      <c r="L766" s="20"/>
      <c r="M766" s="20"/>
      <c r="N766" s="20"/>
      <c r="O766" s="20"/>
      <c r="P766" s="20"/>
      <c r="Q766" s="19"/>
      <c r="R766" s="20"/>
      <c r="S766" s="20"/>
      <c r="T766" s="20"/>
      <c r="U766" s="20"/>
      <c r="V766" s="21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2"/>
      <c r="AP766" s="22"/>
      <c r="AQ766" s="22"/>
    </row>
    <row r="767" spans="1:43" ht="14" x14ac:dyDescent="0.2">
      <c r="A767" s="16"/>
      <c r="B767" s="16"/>
      <c r="C767" s="16"/>
      <c r="D767" s="16"/>
      <c r="E767" s="19"/>
      <c r="F767" s="20"/>
      <c r="G767" s="20"/>
      <c r="H767" s="20"/>
      <c r="I767" s="20"/>
      <c r="J767" s="21"/>
      <c r="K767" s="20"/>
      <c r="L767" s="20"/>
      <c r="M767" s="20"/>
      <c r="N767" s="20"/>
      <c r="O767" s="20"/>
      <c r="P767" s="20"/>
      <c r="Q767" s="19"/>
      <c r="R767" s="20"/>
      <c r="S767" s="20"/>
      <c r="T767" s="20"/>
      <c r="U767" s="20"/>
      <c r="V767" s="21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2"/>
      <c r="AP767" s="22"/>
      <c r="AQ767" s="22"/>
    </row>
    <row r="768" spans="1:43" ht="14" x14ac:dyDescent="0.2">
      <c r="A768" s="16"/>
      <c r="B768" s="16"/>
      <c r="C768" s="16"/>
      <c r="D768" s="16"/>
      <c r="E768" s="19"/>
      <c r="F768" s="20"/>
      <c r="G768" s="20"/>
      <c r="H768" s="20"/>
      <c r="I768" s="20"/>
      <c r="J768" s="21"/>
      <c r="K768" s="20"/>
      <c r="L768" s="20"/>
      <c r="M768" s="20"/>
      <c r="N768" s="20"/>
      <c r="O768" s="20"/>
      <c r="P768" s="20"/>
      <c r="Q768" s="19"/>
      <c r="R768" s="20"/>
      <c r="S768" s="20"/>
      <c r="T768" s="20"/>
      <c r="U768" s="20"/>
      <c r="V768" s="21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2"/>
      <c r="AP768" s="22"/>
      <c r="AQ768" s="22"/>
    </row>
    <row r="769" spans="1:43" ht="14" x14ac:dyDescent="0.2">
      <c r="A769" s="16"/>
      <c r="B769" s="16"/>
      <c r="C769" s="16"/>
      <c r="D769" s="16"/>
      <c r="E769" s="19"/>
      <c r="F769" s="20"/>
      <c r="G769" s="20"/>
      <c r="H769" s="20"/>
      <c r="I769" s="20"/>
      <c r="J769" s="21"/>
      <c r="K769" s="20"/>
      <c r="L769" s="20"/>
      <c r="M769" s="20"/>
      <c r="N769" s="20"/>
      <c r="O769" s="20"/>
      <c r="P769" s="20"/>
      <c r="Q769" s="19"/>
      <c r="R769" s="20"/>
      <c r="S769" s="20"/>
      <c r="T769" s="20"/>
      <c r="U769" s="20"/>
      <c r="V769" s="21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2"/>
      <c r="AP769" s="22"/>
      <c r="AQ769" s="22"/>
    </row>
    <row r="770" spans="1:43" ht="14" x14ac:dyDescent="0.2">
      <c r="A770" s="16"/>
      <c r="B770" s="16"/>
      <c r="C770" s="16"/>
      <c r="D770" s="16"/>
      <c r="E770" s="19"/>
      <c r="F770" s="20"/>
      <c r="G770" s="20"/>
      <c r="H770" s="20"/>
      <c r="I770" s="20"/>
      <c r="J770" s="21"/>
      <c r="K770" s="20"/>
      <c r="L770" s="20"/>
      <c r="M770" s="20"/>
      <c r="N770" s="20"/>
      <c r="O770" s="20"/>
      <c r="P770" s="20"/>
      <c r="Q770" s="19"/>
      <c r="R770" s="20"/>
      <c r="S770" s="20"/>
      <c r="T770" s="20"/>
      <c r="U770" s="20"/>
      <c r="V770" s="21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2"/>
      <c r="AP770" s="22"/>
      <c r="AQ770" s="22"/>
    </row>
    <row r="771" spans="1:43" ht="14" x14ac:dyDescent="0.2">
      <c r="A771" s="16"/>
      <c r="B771" s="16"/>
      <c r="C771" s="16"/>
      <c r="D771" s="16"/>
      <c r="E771" s="19"/>
      <c r="F771" s="20"/>
      <c r="G771" s="20"/>
      <c r="H771" s="20"/>
      <c r="I771" s="20"/>
      <c r="J771" s="21"/>
      <c r="K771" s="20"/>
      <c r="L771" s="20"/>
      <c r="M771" s="20"/>
      <c r="N771" s="20"/>
      <c r="O771" s="20"/>
      <c r="P771" s="20"/>
      <c r="Q771" s="19"/>
      <c r="R771" s="20"/>
      <c r="S771" s="20"/>
      <c r="T771" s="20"/>
      <c r="U771" s="20"/>
      <c r="V771" s="21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2"/>
      <c r="AP771" s="22"/>
      <c r="AQ771" s="22"/>
    </row>
    <row r="772" spans="1:43" ht="14" x14ac:dyDescent="0.2">
      <c r="A772" s="16"/>
      <c r="B772" s="16"/>
      <c r="C772" s="16"/>
      <c r="D772" s="16"/>
      <c r="E772" s="19"/>
      <c r="F772" s="20"/>
      <c r="G772" s="20"/>
      <c r="H772" s="20"/>
      <c r="I772" s="20"/>
      <c r="J772" s="21"/>
      <c r="K772" s="20"/>
      <c r="L772" s="20"/>
      <c r="M772" s="20"/>
      <c r="N772" s="20"/>
      <c r="O772" s="20"/>
      <c r="P772" s="20"/>
      <c r="Q772" s="19"/>
      <c r="R772" s="20"/>
      <c r="S772" s="20"/>
      <c r="T772" s="20"/>
      <c r="U772" s="20"/>
      <c r="V772" s="21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2"/>
      <c r="AP772" s="22"/>
      <c r="AQ772" s="22"/>
    </row>
    <row r="773" spans="1:43" ht="14" x14ac:dyDescent="0.2">
      <c r="A773" s="16"/>
      <c r="B773" s="16"/>
      <c r="C773" s="16"/>
      <c r="D773" s="16"/>
      <c r="E773" s="19"/>
      <c r="F773" s="20"/>
      <c r="G773" s="20"/>
      <c r="H773" s="20"/>
      <c r="I773" s="20"/>
      <c r="J773" s="21"/>
      <c r="K773" s="20"/>
      <c r="L773" s="20"/>
      <c r="M773" s="20"/>
      <c r="N773" s="20"/>
      <c r="O773" s="20"/>
      <c r="P773" s="20"/>
      <c r="Q773" s="19"/>
      <c r="R773" s="20"/>
      <c r="S773" s="20"/>
      <c r="T773" s="20"/>
      <c r="U773" s="20"/>
      <c r="V773" s="21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2"/>
      <c r="AP773" s="22"/>
      <c r="AQ773" s="22"/>
    </row>
    <row r="774" spans="1:43" ht="14" x14ac:dyDescent="0.2">
      <c r="A774" s="16"/>
      <c r="B774" s="16"/>
      <c r="C774" s="16"/>
      <c r="D774" s="16"/>
      <c r="E774" s="19"/>
      <c r="F774" s="20"/>
      <c r="G774" s="20"/>
      <c r="H774" s="20"/>
      <c r="I774" s="20"/>
      <c r="J774" s="21"/>
      <c r="K774" s="20"/>
      <c r="L774" s="20"/>
      <c r="M774" s="20"/>
      <c r="N774" s="20"/>
      <c r="O774" s="20"/>
      <c r="P774" s="20"/>
      <c r="Q774" s="19"/>
      <c r="R774" s="20"/>
      <c r="S774" s="20"/>
      <c r="T774" s="20"/>
      <c r="U774" s="20"/>
      <c r="V774" s="21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2"/>
      <c r="AP774" s="22"/>
      <c r="AQ774" s="22"/>
    </row>
    <row r="775" spans="1:43" ht="14" x14ac:dyDescent="0.2">
      <c r="A775" s="16"/>
      <c r="B775" s="16"/>
      <c r="C775" s="16"/>
      <c r="D775" s="16"/>
      <c r="E775" s="19"/>
      <c r="F775" s="20"/>
      <c r="G775" s="20"/>
      <c r="H775" s="20"/>
      <c r="I775" s="20"/>
      <c r="J775" s="21"/>
      <c r="K775" s="20"/>
      <c r="L775" s="20"/>
      <c r="M775" s="20"/>
      <c r="N775" s="20"/>
      <c r="O775" s="20"/>
      <c r="P775" s="20"/>
      <c r="Q775" s="19"/>
      <c r="R775" s="20"/>
      <c r="S775" s="20"/>
      <c r="T775" s="20"/>
      <c r="U775" s="20"/>
      <c r="V775" s="21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2"/>
      <c r="AP775" s="22"/>
      <c r="AQ775" s="22"/>
    </row>
    <row r="776" spans="1:43" ht="14" x14ac:dyDescent="0.2">
      <c r="A776" s="16"/>
      <c r="B776" s="16"/>
      <c r="C776" s="16"/>
      <c r="D776" s="16"/>
      <c r="E776" s="19"/>
      <c r="F776" s="20"/>
      <c r="G776" s="20"/>
      <c r="H776" s="20"/>
      <c r="I776" s="20"/>
      <c r="J776" s="21"/>
      <c r="K776" s="20"/>
      <c r="L776" s="20"/>
      <c r="M776" s="20"/>
      <c r="N776" s="20"/>
      <c r="O776" s="20"/>
      <c r="P776" s="20"/>
      <c r="Q776" s="19"/>
      <c r="R776" s="20"/>
      <c r="S776" s="20"/>
      <c r="T776" s="20"/>
      <c r="U776" s="20"/>
      <c r="V776" s="21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2"/>
      <c r="AP776" s="22"/>
      <c r="AQ776" s="22"/>
    </row>
    <row r="777" spans="1:43" ht="14" x14ac:dyDescent="0.2">
      <c r="A777" s="16"/>
      <c r="B777" s="16"/>
      <c r="C777" s="16"/>
      <c r="D777" s="16"/>
      <c r="E777" s="19"/>
      <c r="F777" s="20"/>
      <c r="G777" s="20"/>
      <c r="H777" s="20"/>
      <c r="I777" s="20"/>
      <c r="J777" s="21"/>
      <c r="K777" s="20"/>
      <c r="L777" s="20"/>
      <c r="M777" s="20"/>
      <c r="N777" s="20"/>
      <c r="O777" s="20"/>
      <c r="P777" s="20"/>
      <c r="Q777" s="19"/>
      <c r="R777" s="20"/>
      <c r="S777" s="20"/>
      <c r="T777" s="20"/>
      <c r="U777" s="20"/>
      <c r="V777" s="21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2"/>
      <c r="AP777" s="22"/>
      <c r="AQ777" s="22"/>
    </row>
    <row r="778" spans="1:43" ht="14" x14ac:dyDescent="0.2">
      <c r="A778" s="16"/>
      <c r="B778" s="16"/>
      <c r="C778" s="16"/>
      <c r="D778" s="16"/>
      <c r="E778" s="19"/>
      <c r="F778" s="20"/>
      <c r="G778" s="20"/>
      <c r="H778" s="20"/>
      <c r="I778" s="20"/>
      <c r="J778" s="21"/>
      <c r="K778" s="20"/>
      <c r="L778" s="20"/>
      <c r="M778" s="20"/>
      <c r="N778" s="20"/>
      <c r="O778" s="20"/>
      <c r="P778" s="20"/>
      <c r="Q778" s="19"/>
      <c r="R778" s="20"/>
      <c r="S778" s="20"/>
      <c r="T778" s="20"/>
      <c r="U778" s="20"/>
      <c r="V778" s="21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2"/>
      <c r="AP778" s="22"/>
      <c r="AQ778" s="22"/>
    </row>
    <row r="779" spans="1:43" ht="14" x14ac:dyDescent="0.2">
      <c r="A779" s="16"/>
      <c r="B779" s="16"/>
      <c r="C779" s="16"/>
      <c r="D779" s="16"/>
      <c r="E779" s="19"/>
      <c r="F779" s="20"/>
      <c r="G779" s="20"/>
      <c r="H779" s="20"/>
      <c r="I779" s="20"/>
      <c r="J779" s="21"/>
      <c r="K779" s="20"/>
      <c r="L779" s="20"/>
      <c r="M779" s="20"/>
      <c r="N779" s="20"/>
      <c r="O779" s="20"/>
      <c r="P779" s="20"/>
      <c r="Q779" s="19"/>
      <c r="R779" s="20"/>
      <c r="S779" s="20"/>
      <c r="T779" s="20"/>
      <c r="U779" s="20"/>
      <c r="V779" s="21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2"/>
      <c r="AP779" s="22"/>
      <c r="AQ779" s="22"/>
    </row>
    <row r="780" spans="1:43" ht="14" x14ac:dyDescent="0.2">
      <c r="A780" s="16"/>
      <c r="B780" s="16"/>
      <c r="C780" s="16"/>
      <c r="D780" s="16"/>
      <c r="E780" s="19"/>
      <c r="F780" s="20"/>
      <c r="G780" s="20"/>
      <c r="H780" s="20"/>
      <c r="I780" s="20"/>
      <c r="J780" s="21"/>
      <c r="K780" s="20"/>
      <c r="L780" s="20"/>
      <c r="M780" s="20"/>
      <c r="N780" s="20"/>
      <c r="O780" s="20"/>
      <c r="P780" s="20"/>
      <c r="Q780" s="19"/>
      <c r="R780" s="20"/>
      <c r="S780" s="20"/>
      <c r="T780" s="20"/>
      <c r="U780" s="20"/>
      <c r="V780" s="21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2"/>
      <c r="AP780" s="22"/>
      <c r="AQ780" s="22"/>
    </row>
    <row r="781" spans="1:43" ht="14" x14ac:dyDescent="0.2">
      <c r="A781" s="16"/>
      <c r="B781" s="16"/>
      <c r="C781" s="16"/>
      <c r="D781" s="16"/>
      <c r="E781" s="19"/>
      <c r="F781" s="20"/>
      <c r="G781" s="20"/>
      <c r="H781" s="20"/>
      <c r="I781" s="20"/>
      <c r="J781" s="21"/>
      <c r="K781" s="20"/>
      <c r="L781" s="20"/>
      <c r="M781" s="20"/>
      <c r="N781" s="20"/>
      <c r="O781" s="20"/>
      <c r="P781" s="20"/>
      <c r="Q781" s="19"/>
      <c r="R781" s="20"/>
      <c r="S781" s="20"/>
      <c r="T781" s="20"/>
      <c r="U781" s="20"/>
      <c r="V781" s="21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2"/>
      <c r="AP781" s="22"/>
      <c r="AQ781" s="22"/>
    </row>
    <row r="782" spans="1:43" ht="14" x14ac:dyDescent="0.2">
      <c r="A782" s="16"/>
      <c r="B782" s="16"/>
      <c r="C782" s="16"/>
      <c r="D782" s="16"/>
      <c r="E782" s="19"/>
      <c r="F782" s="20"/>
      <c r="G782" s="20"/>
      <c r="H782" s="20"/>
      <c r="I782" s="20"/>
      <c r="J782" s="21"/>
      <c r="K782" s="20"/>
      <c r="L782" s="20"/>
      <c r="M782" s="20"/>
      <c r="N782" s="20"/>
      <c r="O782" s="20"/>
      <c r="P782" s="20"/>
      <c r="Q782" s="19"/>
      <c r="R782" s="20"/>
      <c r="S782" s="20"/>
      <c r="T782" s="20"/>
      <c r="U782" s="20"/>
      <c r="V782" s="21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2"/>
      <c r="AP782" s="22"/>
      <c r="AQ782" s="22"/>
    </row>
    <row r="783" spans="1:43" ht="14" x14ac:dyDescent="0.2">
      <c r="A783" s="16"/>
      <c r="B783" s="16"/>
      <c r="C783" s="16"/>
      <c r="D783" s="16"/>
      <c r="E783" s="19"/>
      <c r="F783" s="20"/>
      <c r="G783" s="20"/>
      <c r="H783" s="20"/>
      <c r="I783" s="20"/>
      <c r="J783" s="21"/>
      <c r="K783" s="20"/>
      <c r="L783" s="20"/>
      <c r="M783" s="20"/>
      <c r="N783" s="20"/>
      <c r="O783" s="20"/>
      <c r="P783" s="20"/>
      <c r="Q783" s="19"/>
      <c r="R783" s="20"/>
      <c r="S783" s="20"/>
      <c r="T783" s="20"/>
      <c r="U783" s="20"/>
      <c r="V783" s="21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2"/>
      <c r="AP783" s="22"/>
      <c r="AQ783" s="22"/>
    </row>
    <row r="784" spans="1:43" ht="14" x14ac:dyDescent="0.2">
      <c r="A784" s="16"/>
      <c r="B784" s="16"/>
      <c r="C784" s="16"/>
      <c r="D784" s="16"/>
      <c r="E784" s="19"/>
      <c r="F784" s="20"/>
      <c r="G784" s="20"/>
      <c r="H784" s="20"/>
      <c r="I784" s="20"/>
      <c r="J784" s="21"/>
      <c r="K784" s="20"/>
      <c r="L784" s="20"/>
      <c r="M784" s="20"/>
      <c r="N784" s="20"/>
      <c r="O784" s="20"/>
      <c r="P784" s="20"/>
      <c r="Q784" s="19"/>
      <c r="R784" s="20"/>
      <c r="S784" s="20"/>
      <c r="T784" s="20"/>
      <c r="U784" s="20"/>
      <c r="V784" s="21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2"/>
      <c r="AP784" s="22"/>
      <c r="AQ784" s="22"/>
    </row>
    <row r="785" spans="1:43" ht="14" x14ac:dyDescent="0.2">
      <c r="A785" s="16"/>
      <c r="B785" s="16"/>
      <c r="C785" s="16"/>
      <c r="D785" s="16"/>
      <c r="E785" s="19"/>
      <c r="F785" s="20"/>
      <c r="G785" s="20"/>
      <c r="H785" s="20"/>
      <c r="I785" s="20"/>
      <c r="J785" s="21"/>
      <c r="K785" s="20"/>
      <c r="L785" s="20"/>
      <c r="M785" s="20"/>
      <c r="N785" s="20"/>
      <c r="O785" s="20"/>
      <c r="P785" s="20"/>
      <c r="Q785" s="19"/>
      <c r="R785" s="20"/>
      <c r="S785" s="20"/>
      <c r="T785" s="20"/>
      <c r="U785" s="20"/>
      <c r="V785" s="21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2"/>
      <c r="AP785" s="22"/>
      <c r="AQ785" s="22"/>
    </row>
    <row r="786" spans="1:43" ht="14" x14ac:dyDescent="0.2">
      <c r="A786" s="16"/>
      <c r="B786" s="16"/>
      <c r="C786" s="16"/>
      <c r="D786" s="16"/>
      <c r="E786" s="19"/>
      <c r="F786" s="20"/>
      <c r="G786" s="20"/>
      <c r="H786" s="20"/>
      <c r="I786" s="20"/>
      <c r="J786" s="21"/>
      <c r="K786" s="20"/>
      <c r="L786" s="20"/>
      <c r="M786" s="20"/>
      <c r="N786" s="20"/>
      <c r="O786" s="20"/>
      <c r="P786" s="20"/>
      <c r="Q786" s="19"/>
      <c r="R786" s="20"/>
      <c r="S786" s="20"/>
      <c r="T786" s="20"/>
      <c r="U786" s="20"/>
      <c r="V786" s="21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2"/>
      <c r="AP786" s="22"/>
      <c r="AQ786" s="22"/>
    </row>
    <row r="787" spans="1:43" ht="14" x14ac:dyDescent="0.2">
      <c r="A787" s="16"/>
      <c r="B787" s="16"/>
      <c r="C787" s="16"/>
      <c r="D787" s="16"/>
      <c r="E787" s="19"/>
      <c r="F787" s="20"/>
      <c r="G787" s="20"/>
      <c r="H787" s="20"/>
      <c r="I787" s="20"/>
      <c r="J787" s="21"/>
      <c r="K787" s="20"/>
      <c r="L787" s="20"/>
      <c r="M787" s="20"/>
      <c r="N787" s="20"/>
      <c r="O787" s="20"/>
      <c r="P787" s="20"/>
      <c r="Q787" s="19"/>
      <c r="R787" s="20"/>
      <c r="S787" s="20"/>
      <c r="T787" s="20"/>
      <c r="U787" s="20"/>
      <c r="V787" s="21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2"/>
      <c r="AP787" s="22"/>
      <c r="AQ787" s="22"/>
    </row>
    <row r="788" spans="1:43" ht="14" x14ac:dyDescent="0.2">
      <c r="A788" s="16"/>
      <c r="B788" s="16"/>
      <c r="C788" s="16"/>
      <c r="D788" s="16"/>
      <c r="E788" s="19"/>
      <c r="F788" s="20"/>
      <c r="G788" s="20"/>
      <c r="H788" s="20"/>
      <c r="I788" s="20"/>
      <c r="J788" s="21"/>
      <c r="K788" s="20"/>
      <c r="L788" s="20"/>
      <c r="M788" s="20"/>
      <c r="N788" s="20"/>
      <c r="O788" s="20"/>
      <c r="P788" s="20"/>
      <c r="Q788" s="19"/>
      <c r="R788" s="20"/>
      <c r="S788" s="20"/>
      <c r="T788" s="20"/>
      <c r="U788" s="20"/>
      <c r="V788" s="21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2"/>
      <c r="AP788" s="22"/>
      <c r="AQ788" s="22"/>
    </row>
    <row r="789" spans="1:43" ht="14" x14ac:dyDescent="0.2">
      <c r="A789" s="16"/>
      <c r="B789" s="16"/>
      <c r="C789" s="16"/>
      <c r="D789" s="16"/>
      <c r="E789" s="19"/>
      <c r="F789" s="20"/>
      <c r="G789" s="20"/>
      <c r="H789" s="20"/>
      <c r="I789" s="20"/>
      <c r="J789" s="21"/>
      <c r="K789" s="20"/>
      <c r="L789" s="20"/>
      <c r="M789" s="20"/>
      <c r="N789" s="20"/>
      <c r="O789" s="20"/>
      <c r="P789" s="20"/>
      <c r="Q789" s="19"/>
      <c r="R789" s="20"/>
      <c r="S789" s="20"/>
      <c r="T789" s="20"/>
      <c r="U789" s="20"/>
      <c r="V789" s="21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2"/>
      <c r="AP789" s="22"/>
      <c r="AQ789" s="22"/>
    </row>
    <row r="790" spans="1:43" ht="14" x14ac:dyDescent="0.2">
      <c r="A790" s="16"/>
      <c r="B790" s="16"/>
      <c r="C790" s="16"/>
      <c r="D790" s="16"/>
      <c r="E790" s="19"/>
      <c r="F790" s="20"/>
      <c r="G790" s="20"/>
      <c r="H790" s="20"/>
      <c r="I790" s="20"/>
      <c r="J790" s="21"/>
      <c r="K790" s="20"/>
      <c r="L790" s="20"/>
      <c r="M790" s="20"/>
      <c r="N790" s="20"/>
      <c r="O790" s="20"/>
      <c r="P790" s="20"/>
      <c r="Q790" s="19"/>
      <c r="R790" s="20"/>
      <c r="S790" s="20"/>
      <c r="T790" s="20"/>
      <c r="U790" s="20"/>
      <c r="V790" s="21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2"/>
      <c r="AP790" s="22"/>
      <c r="AQ790" s="22"/>
    </row>
    <row r="791" spans="1:43" ht="14" x14ac:dyDescent="0.2">
      <c r="A791" s="16"/>
      <c r="B791" s="16"/>
      <c r="C791" s="16"/>
      <c r="D791" s="16"/>
      <c r="E791" s="19"/>
      <c r="F791" s="20"/>
      <c r="G791" s="20"/>
      <c r="H791" s="20"/>
      <c r="I791" s="20"/>
      <c r="J791" s="21"/>
      <c r="K791" s="20"/>
      <c r="L791" s="20"/>
      <c r="M791" s="20"/>
      <c r="N791" s="20"/>
      <c r="O791" s="20"/>
      <c r="P791" s="20"/>
      <c r="Q791" s="19"/>
      <c r="R791" s="20"/>
      <c r="S791" s="20"/>
      <c r="T791" s="20"/>
      <c r="U791" s="20"/>
      <c r="V791" s="21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2"/>
      <c r="AP791" s="22"/>
      <c r="AQ791" s="22"/>
    </row>
    <row r="792" spans="1:43" ht="14" x14ac:dyDescent="0.2">
      <c r="A792" s="16"/>
      <c r="B792" s="16"/>
      <c r="C792" s="16"/>
      <c r="D792" s="16"/>
      <c r="E792" s="19"/>
      <c r="F792" s="20"/>
      <c r="G792" s="20"/>
      <c r="H792" s="20"/>
      <c r="I792" s="20"/>
      <c r="J792" s="21"/>
      <c r="K792" s="20"/>
      <c r="L792" s="20"/>
      <c r="M792" s="20"/>
      <c r="N792" s="20"/>
      <c r="O792" s="20"/>
      <c r="P792" s="20"/>
      <c r="Q792" s="19"/>
      <c r="R792" s="20"/>
      <c r="S792" s="20"/>
      <c r="T792" s="20"/>
      <c r="U792" s="20"/>
      <c r="V792" s="21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2"/>
      <c r="AP792" s="22"/>
      <c r="AQ792" s="22"/>
    </row>
    <row r="793" spans="1:43" ht="14" x14ac:dyDescent="0.2">
      <c r="A793" s="16"/>
      <c r="B793" s="16"/>
      <c r="C793" s="16"/>
      <c r="D793" s="16"/>
      <c r="E793" s="19"/>
      <c r="F793" s="20"/>
      <c r="G793" s="20"/>
      <c r="H793" s="20"/>
      <c r="I793" s="20"/>
      <c r="J793" s="21"/>
      <c r="K793" s="20"/>
      <c r="L793" s="20"/>
      <c r="M793" s="20"/>
      <c r="N793" s="20"/>
      <c r="O793" s="20"/>
      <c r="P793" s="20"/>
      <c r="Q793" s="19"/>
      <c r="R793" s="20"/>
      <c r="S793" s="20"/>
      <c r="T793" s="20"/>
      <c r="U793" s="20"/>
      <c r="V793" s="21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2"/>
      <c r="AP793" s="22"/>
      <c r="AQ793" s="22"/>
    </row>
    <row r="794" spans="1:43" ht="14" x14ac:dyDescent="0.2">
      <c r="A794" s="16"/>
      <c r="B794" s="16"/>
      <c r="C794" s="16"/>
      <c r="D794" s="16"/>
      <c r="E794" s="19"/>
      <c r="F794" s="20"/>
      <c r="G794" s="20"/>
      <c r="H794" s="20"/>
      <c r="I794" s="20"/>
      <c r="J794" s="21"/>
      <c r="K794" s="20"/>
      <c r="L794" s="20"/>
      <c r="M794" s="20"/>
      <c r="N794" s="20"/>
      <c r="O794" s="20"/>
      <c r="P794" s="20"/>
      <c r="Q794" s="19"/>
      <c r="R794" s="20"/>
      <c r="S794" s="20"/>
      <c r="T794" s="20"/>
      <c r="U794" s="20"/>
      <c r="V794" s="21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2"/>
      <c r="AP794" s="22"/>
      <c r="AQ794" s="22"/>
    </row>
    <row r="795" spans="1:43" ht="14" x14ac:dyDescent="0.2">
      <c r="A795" s="16"/>
      <c r="B795" s="16"/>
      <c r="C795" s="16"/>
      <c r="D795" s="16"/>
      <c r="E795" s="19"/>
      <c r="F795" s="20"/>
      <c r="G795" s="20"/>
      <c r="H795" s="20"/>
      <c r="I795" s="20"/>
      <c r="J795" s="21"/>
      <c r="K795" s="20"/>
      <c r="L795" s="20"/>
      <c r="M795" s="20"/>
      <c r="N795" s="20"/>
      <c r="O795" s="20"/>
      <c r="P795" s="20"/>
      <c r="Q795" s="19"/>
      <c r="R795" s="20"/>
      <c r="S795" s="20"/>
      <c r="T795" s="20"/>
      <c r="U795" s="20"/>
      <c r="V795" s="21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2"/>
      <c r="AP795" s="22"/>
      <c r="AQ795" s="22"/>
    </row>
    <row r="796" spans="1:43" ht="14" x14ac:dyDescent="0.2">
      <c r="A796" s="16"/>
      <c r="B796" s="16"/>
      <c r="C796" s="16"/>
      <c r="D796" s="16"/>
      <c r="E796" s="19"/>
      <c r="F796" s="20"/>
      <c r="G796" s="20"/>
      <c r="H796" s="20"/>
      <c r="I796" s="20"/>
      <c r="J796" s="21"/>
      <c r="K796" s="20"/>
      <c r="L796" s="20"/>
      <c r="M796" s="20"/>
      <c r="N796" s="20"/>
      <c r="O796" s="20"/>
      <c r="P796" s="20"/>
      <c r="Q796" s="19"/>
      <c r="R796" s="20"/>
      <c r="S796" s="20"/>
      <c r="T796" s="20"/>
      <c r="U796" s="20"/>
      <c r="V796" s="21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2"/>
      <c r="AP796" s="22"/>
      <c r="AQ796" s="22"/>
    </row>
    <row r="797" spans="1:43" ht="14" x14ac:dyDescent="0.2">
      <c r="A797" s="16"/>
      <c r="B797" s="16"/>
      <c r="C797" s="16"/>
      <c r="D797" s="16"/>
      <c r="E797" s="19"/>
      <c r="F797" s="20"/>
      <c r="G797" s="20"/>
      <c r="H797" s="20"/>
      <c r="I797" s="20"/>
      <c r="J797" s="21"/>
      <c r="K797" s="20"/>
      <c r="L797" s="20"/>
      <c r="M797" s="20"/>
      <c r="N797" s="20"/>
      <c r="O797" s="20"/>
      <c r="P797" s="20"/>
      <c r="Q797" s="19"/>
      <c r="R797" s="20"/>
      <c r="S797" s="20"/>
      <c r="T797" s="20"/>
      <c r="U797" s="20"/>
      <c r="V797" s="21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2"/>
      <c r="AP797" s="22"/>
      <c r="AQ797" s="22"/>
    </row>
    <row r="798" spans="1:43" ht="14" x14ac:dyDescent="0.2">
      <c r="A798" s="16"/>
      <c r="B798" s="16"/>
      <c r="C798" s="16"/>
      <c r="D798" s="16"/>
      <c r="E798" s="19"/>
      <c r="F798" s="20"/>
      <c r="G798" s="20"/>
      <c r="H798" s="20"/>
      <c r="I798" s="20"/>
      <c r="J798" s="21"/>
      <c r="K798" s="20"/>
      <c r="L798" s="20"/>
      <c r="M798" s="20"/>
      <c r="N798" s="20"/>
      <c r="O798" s="20"/>
      <c r="P798" s="20"/>
      <c r="Q798" s="19"/>
      <c r="R798" s="20"/>
      <c r="S798" s="20"/>
      <c r="T798" s="20"/>
      <c r="U798" s="20"/>
      <c r="V798" s="21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2"/>
      <c r="AP798" s="22"/>
      <c r="AQ798" s="22"/>
    </row>
    <row r="799" spans="1:43" ht="14" x14ac:dyDescent="0.2">
      <c r="A799" s="16"/>
      <c r="B799" s="16"/>
      <c r="C799" s="16"/>
      <c r="D799" s="16"/>
      <c r="E799" s="19"/>
      <c r="F799" s="20"/>
      <c r="G799" s="20"/>
      <c r="H799" s="20"/>
      <c r="I799" s="20"/>
      <c r="J799" s="21"/>
      <c r="K799" s="20"/>
      <c r="L799" s="20"/>
      <c r="M799" s="20"/>
      <c r="N799" s="20"/>
      <c r="O799" s="20"/>
      <c r="P799" s="20"/>
      <c r="Q799" s="19"/>
      <c r="R799" s="20"/>
      <c r="S799" s="20"/>
      <c r="T799" s="20"/>
      <c r="U799" s="20"/>
      <c r="V799" s="21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2"/>
      <c r="AP799" s="22"/>
      <c r="AQ799" s="22"/>
    </row>
    <row r="800" spans="1:43" ht="14" x14ac:dyDescent="0.2">
      <c r="A800" s="16"/>
      <c r="B800" s="16"/>
      <c r="C800" s="16"/>
      <c r="D800" s="16"/>
      <c r="E800" s="19"/>
      <c r="F800" s="20"/>
      <c r="G800" s="20"/>
      <c r="H800" s="20"/>
      <c r="I800" s="20"/>
      <c r="J800" s="21"/>
      <c r="K800" s="20"/>
      <c r="L800" s="20"/>
      <c r="M800" s="20"/>
      <c r="N800" s="20"/>
      <c r="O800" s="20"/>
      <c r="P800" s="20"/>
      <c r="Q800" s="19"/>
      <c r="R800" s="20"/>
      <c r="S800" s="20"/>
      <c r="T800" s="20"/>
      <c r="U800" s="20"/>
      <c r="V800" s="21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2"/>
      <c r="AP800" s="22"/>
      <c r="AQ800" s="22"/>
    </row>
    <row r="801" spans="1:43" ht="14" x14ac:dyDescent="0.2">
      <c r="A801" s="16"/>
      <c r="B801" s="16"/>
      <c r="C801" s="16"/>
      <c r="D801" s="16"/>
      <c r="E801" s="19"/>
      <c r="F801" s="20"/>
      <c r="G801" s="20"/>
      <c r="H801" s="20"/>
      <c r="I801" s="20"/>
      <c r="J801" s="21"/>
      <c r="K801" s="20"/>
      <c r="L801" s="20"/>
      <c r="M801" s="20"/>
      <c r="N801" s="20"/>
      <c r="O801" s="20"/>
      <c r="P801" s="20"/>
      <c r="Q801" s="19"/>
      <c r="R801" s="20"/>
      <c r="S801" s="20"/>
      <c r="T801" s="20"/>
      <c r="U801" s="20"/>
      <c r="V801" s="21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2"/>
      <c r="AP801" s="22"/>
      <c r="AQ801" s="22"/>
    </row>
    <row r="802" spans="1:43" ht="14" x14ac:dyDescent="0.2">
      <c r="A802" s="16"/>
      <c r="B802" s="16"/>
      <c r="C802" s="16"/>
      <c r="D802" s="16"/>
      <c r="E802" s="19"/>
      <c r="F802" s="20"/>
      <c r="G802" s="20"/>
      <c r="H802" s="20"/>
      <c r="I802" s="20"/>
      <c r="J802" s="21"/>
      <c r="K802" s="20"/>
      <c r="L802" s="20"/>
      <c r="M802" s="20"/>
      <c r="N802" s="20"/>
      <c r="O802" s="20"/>
      <c r="P802" s="20"/>
      <c r="Q802" s="19"/>
      <c r="R802" s="20"/>
      <c r="S802" s="20"/>
      <c r="T802" s="20"/>
      <c r="U802" s="20"/>
      <c r="V802" s="21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2"/>
      <c r="AP802" s="22"/>
      <c r="AQ802" s="22"/>
    </row>
    <row r="803" spans="1:43" ht="14" x14ac:dyDescent="0.2">
      <c r="A803" s="16"/>
      <c r="B803" s="16"/>
      <c r="C803" s="16"/>
      <c r="D803" s="16"/>
      <c r="E803" s="19"/>
      <c r="F803" s="20"/>
      <c r="G803" s="20"/>
      <c r="H803" s="20"/>
      <c r="I803" s="20"/>
      <c r="J803" s="21"/>
      <c r="K803" s="20"/>
      <c r="L803" s="20"/>
      <c r="M803" s="20"/>
      <c r="N803" s="20"/>
      <c r="O803" s="20"/>
      <c r="P803" s="20"/>
      <c r="Q803" s="19"/>
      <c r="R803" s="20"/>
      <c r="S803" s="20"/>
      <c r="T803" s="20"/>
      <c r="U803" s="20"/>
      <c r="V803" s="21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2"/>
      <c r="AP803" s="22"/>
      <c r="AQ803" s="22"/>
    </row>
    <row r="804" spans="1:43" ht="14" x14ac:dyDescent="0.2">
      <c r="A804" s="16"/>
      <c r="B804" s="16"/>
      <c r="C804" s="16"/>
      <c r="D804" s="16"/>
      <c r="E804" s="19"/>
      <c r="F804" s="20"/>
      <c r="G804" s="20"/>
      <c r="H804" s="20"/>
      <c r="I804" s="20"/>
      <c r="J804" s="21"/>
      <c r="K804" s="20"/>
      <c r="L804" s="20"/>
      <c r="M804" s="20"/>
      <c r="N804" s="20"/>
      <c r="O804" s="20"/>
      <c r="P804" s="20"/>
      <c r="Q804" s="19"/>
      <c r="R804" s="20"/>
      <c r="S804" s="20"/>
      <c r="T804" s="20"/>
      <c r="U804" s="20"/>
      <c r="V804" s="21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2"/>
      <c r="AP804" s="22"/>
      <c r="AQ804" s="22"/>
    </row>
    <row r="805" spans="1:43" ht="14" x14ac:dyDescent="0.2">
      <c r="A805" s="16"/>
      <c r="B805" s="16"/>
      <c r="C805" s="16"/>
      <c r="D805" s="16"/>
      <c r="E805" s="19"/>
      <c r="F805" s="20"/>
      <c r="G805" s="20"/>
      <c r="H805" s="20"/>
      <c r="I805" s="20"/>
      <c r="J805" s="21"/>
      <c r="K805" s="20"/>
      <c r="L805" s="20"/>
      <c r="M805" s="20"/>
      <c r="N805" s="20"/>
      <c r="O805" s="20"/>
      <c r="P805" s="20"/>
      <c r="Q805" s="19"/>
      <c r="R805" s="20"/>
      <c r="S805" s="20"/>
      <c r="T805" s="20"/>
      <c r="U805" s="20"/>
      <c r="V805" s="21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2"/>
      <c r="AP805" s="22"/>
      <c r="AQ805" s="22"/>
    </row>
    <row r="806" spans="1:43" ht="14" x14ac:dyDescent="0.2">
      <c r="A806" s="16"/>
      <c r="B806" s="16"/>
      <c r="C806" s="16"/>
      <c r="D806" s="16"/>
      <c r="E806" s="19"/>
      <c r="F806" s="20"/>
      <c r="G806" s="20"/>
      <c r="H806" s="20"/>
      <c r="I806" s="20"/>
      <c r="J806" s="21"/>
      <c r="K806" s="20"/>
      <c r="L806" s="20"/>
      <c r="M806" s="20"/>
      <c r="N806" s="20"/>
      <c r="O806" s="20"/>
      <c r="P806" s="20"/>
      <c r="Q806" s="19"/>
      <c r="R806" s="20"/>
      <c r="S806" s="20"/>
      <c r="T806" s="20"/>
      <c r="U806" s="20"/>
      <c r="V806" s="21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2"/>
      <c r="AP806" s="22"/>
      <c r="AQ806" s="22"/>
    </row>
    <row r="807" spans="1:43" ht="14" x14ac:dyDescent="0.2">
      <c r="A807" s="16"/>
      <c r="B807" s="16"/>
      <c r="C807" s="16"/>
      <c r="D807" s="16"/>
      <c r="E807" s="19"/>
      <c r="F807" s="20"/>
      <c r="G807" s="20"/>
      <c r="H807" s="20"/>
      <c r="I807" s="20"/>
      <c r="J807" s="21"/>
      <c r="K807" s="20"/>
      <c r="L807" s="20"/>
      <c r="M807" s="20"/>
      <c r="N807" s="20"/>
      <c r="O807" s="20"/>
      <c r="P807" s="20"/>
      <c r="Q807" s="19"/>
      <c r="R807" s="20"/>
      <c r="S807" s="20"/>
      <c r="T807" s="20"/>
      <c r="U807" s="20"/>
      <c r="V807" s="21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2"/>
      <c r="AP807" s="22"/>
      <c r="AQ807" s="22"/>
    </row>
    <row r="808" spans="1:43" ht="14" x14ac:dyDescent="0.2">
      <c r="A808" s="16"/>
      <c r="B808" s="16"/>
      <c r="C808" s="16"/>
      <c r="D808" s="16"/>
      <c r="E808" s="19"/>
      <c r="F808" s="20"/>
      <c r="G808" s="20"/>
      <c r="H808" s="20"/>
      <c r="I808" s="20"/>
      <c r="J808" s="21"/>
      <c r="K808" s="20"/>
      <c r="L808" s="20"/>
      <c r="M808" s="20"/>
      <c r="N808" s="20"/>
      <c r="O808" s="20"/>
      <c r="P808" s="20"/>
      <c r="Q808" s="19"/>
      <c r="R808" s="20"/>
      <c r="S808" s="20"/>
      <c r="T808" s="20"/>
      <c r="U808" s="20"/>
      <c r="V808" s="21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2"/>
      <c r="AP808" s="22"/>
      <c r="AQ808" s="22"/>
    </row>
    <row r="809" spans="1:43" ht="14" x14ac:dyDescent="0.2">
      <c r="A809" s="16"/>
      <c r="B809" s="16"/>
      <c r="C809" s="16"/>
      <c r="D809" s="16"/>
      <c r="E809" s="19"/>
      <c r="F809" s="20"/>
      <c r="G809" s="20"/>
      <c r="H809" s="20"/>
      <c r="I809" s="20"/>
      <c r="J809" s="21"/>
      <c r="K809" s="20"/>
      <c r="L809" s="20"/>
      <c r="M809" s="20"/>
      <c r="N809" s="20"/>
      <c r="O809" s="20"/>
      <c r="P809" s="20"/>
      <c r="Q809" s="19"/>
      <c r="R809" s="20"/>
      <c r="S809" s="20"/>
      <c r="T809" s="20"/>
      <c r="U809" s="20"/>
      <c r="V809" s="21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2"/>
      <c r="AP809" s="22"/>
      <c r="AQ809" s="22"/>
    </row>
    <row r="810" spans="1:43" ht="14" x14ac:dyDescent="0.2">
      <c r="A810" s="16"/>
      <c r="B810" s="16"/>
      <c r="C810" s="16"/>
      <c r="D810" s="16"/>
      <c r="E810" s="19"/>
      <c r="F810" s="20"/>
      <c r="G810" s="20"/>
      <c r="H810" s="20"/>
      <c r="I810" s="20"/>
      <c r="J810" s="21"/>
      <c r="K810" s="20"/>
      <c r="L810" s="20"/>
      <c r="M810" s="20"/>
      <c r="N810" s="20"/>
      <c r="O810" s="20"/>
      <c r="P810" s="20"/>
      <c r="Q810" s="19"/>
      <c r="R810" s="20"/>
      <c r="S810" s="20"/>
      <c r="T810" s="20"/>
      <c r="U810" s="20"/>
      <c r="V810" s="21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2"/>
      <c r="AP810" s="22"/>
      <c r="AQ810" s="22"/>
    </row>
    <row r="811" spans="1:43" ht="14" x14ac:dyDescent="0.2">
      <c r="A811" s="16"/>
      <c r="B811" s="16"/>
      <c r="C811" s="16"/>
      <c r="D811" s="16"/>
      <c r="E811" s="19"/>
      <c r="F811" s="20"/>
      <c r="G811" s="20"/>
      <c r="H811" s="20"/>
      <c r="I811" s="20"/>
      <c r="J811" s="21"/>
      <c r="K811" s="20"/>
      <c r="L811" s="20"/>
      <c r="M811" s="20"/>
      <c r="N811" s="20"/>
      <c r="O811" s="20"/>
      <c r="P811" s="20"/>
      <c r="Q811" s="19"/>
      <c r="R811" s="20"/>
      <c r="S811" s="20"/>
      <c r="T811" s="20"/>
      <c r="U811" s="20"/>
      <c r="V811" s="21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2"/>
      <c r="AP811" s="22"/>
      <c r="AQ811" s="22"/>
    </row>
    <row r="812" spans="1:43" ht="14" x14ac:dyDescent="0.2">
      <c r="A812" s="16"/>
      <c r="B812" s="16"/>
      <c r="C812" s="16"/>
      <c r="D812" s="16"/>
      <c r="E812" s="19"/>
      <c r="F812" s="20"/>
      <c r="G812" s="20"/>
      <c r="H812" s="20"/>
      <c r="I812" s="20"/>
      <c r="J812" s="21"/>
      <c r="K812" s="20"/>
      <c r="L812" s="20"/>
      <c r="M812" s="20"/>
      <c r="N812" s="20"/>
      <c r="O812" s="20"/>
      <c r="P812" s="20"/>
      <c r="Q812" s="19"/>
      <c r="R812" s="20"/>
      <c r="S812" s="20"/>
      <c r="T812" s="20"/>
      <c r="U812" s="20"/>
      <c r="V812" s="21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2"/>
      <c r="AP812" s="22"/>
      <c r="AQ812" s="22"/>
    </row>
    <row r="813" spans="1:43" ht="14" x14ac:dyDescent="0.2">
      <c r="A813" s="16"/>
      <c r="B813" s="16"/>
      <c r="C813" s="16"/>
      <c r="D813" s="16"/>
      <c r="E813" s="19"/>
      <c r="F813" s="20"/>
      <c r="G813" s="20"/>
      <c r="H813" s="20"/>
      <c r="I813" s="20"/>
      <c r="J813" s="21"/>
      <c r="K813" s="20"/>
      <c r="L813" s="20"/>
      <c r="M813" s="20"/>
      <c r="N813" s="20"/>
      <c r="O813" s="20"/>
      <c r="P813" s="20"/>
      <c r="Q813" s="19"/>
      <c r="R813" s="20"/>
      <c r="S813" s="20"/>
      <c r="T813" s="20"/>
      <c r="U813" s="20"/>
      <c r="V813" s="21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2"/>
      <c r="AP813" s="22"/>
      <c r="AQ813" s="22"/>
    </row>
    <row r="814" spans="1:43" ht="14" x14ac:dyDescent="0.2">
      <c r="A814" s="16"/>
      <c r="B814" s="16"/>
      <c r="C814" s="16"/>
      <c r="D814" s="16"/>
      <c r="E814" s="19"/>
      <c r="F814" s="20"/>
      <c r="G814" s="20"/>
      <c r="H814" s="20"/>
      <c r="I814" s="20"/>
      <c r="J814" s="21"/>
      <c r="K814" s="20"/>
      <c r="L814" s="20"/>
      <c r="M814" s="20"/>
      <c r="N814" s="20"/>
      <c r="O814" s="20"/>
      <c r="P814" s="20"/>
      <c r="Q814" s="19"/>
      <c r="R814" s="20"/>
      <c r="S814" s="20"/>
      <c r="T814" s="20"/>
      <c r="U814" s="20"/>
      <c r="V814" s="21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2"/>
      <c r="AP814" s="22"/>
      <c r="AQ814" s="22"/>
    </row>
    <row r="815" spans="1:43" ht="14" x14ac:dyDescent="0.2">
      <c r="A815" s="16"/>
      <c r="B815" s="16"/>
      <c r="C815" s="16"/>
      <c r="D815" s="16"/>
      <c r="E815" s="19"/>
      <c r="F815" s="20"/>
      <c r="G815" s="20"/>
      <c r="H815" s="20"/>
      <c r="I815" s="20"/>
      <c r="J815" s="21"/>
      <c r="K815" s="20"/>
      <c r="L815" s="20"/>
      <c r="M815" s="20"/>
      <c r="N815" s="20"/>
      <c r="O815" s="20"/>
      <c r="P815" s="20"/>
      <c r="Q815" s="19"/>
      <c r="R815" s="20"/>
      <c r="S815" s="20"/>
      <c r="T815" s="20"/>
      <c r="U815" s="20"/>
      <c r="V815" s="21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2"/>
      <c r="AP815" s="22"/>
      <c r="AQ815" s="22"/>
    </row>
    <row r="816" spans="1:43" ht="14" x14ac:dyDescent="0.2">
      <c r="A816" s="16"/>
      <c r="B816" s="16"/>
      <c r="C816" s="16"/>
      <c r="D816" s="16"/>
      <c r="E816" s="19"/>
      <c r="F816" s="20"/>
      <c r="G816" s="20"/>
      <c r="H816" s="20"/>
      <c r="I816" s="20"/>
      <c r="J816" s="21"/>
      <c r="K816" s="20"/>
      <c r="L816" s="20"/>
      <c r="M816" s="20"/>
      <c r="N816" s="20"/>
      <c r="O816" s="20"/>
      <c r="P816" s="20"/>
      <c r="Q816" s="19"/>
      <c r="R816" s="20"/>
      <c r="S816" s="20"/>
      <c r="T816" s="20"/>
      <c r="U816" s="20"/>
      <c r="V816" s="21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2"/>
      <c r="AP816" s="22"/>
      <c r="AQ816" s="22"/>
    </row>
    <row r="817" spans="1:43" ht="14" x14ac:dyDescent="0.2">
      <c r="A817" s="16"/>
      <c r="B817" s="16"/>
      <c r="C817" s="16"/>
      <c r="D817" s="16"/>
      <c r="E817" s="19"/>
      <c r="F817" s="20"/>
      <c r="G817" s="20"/>
      <c r="H817" s="20"/>
      <c r="I817" s="20"/>
      <c r="J817" s="21"/>
      <c r="K817" s="20"/>
      <c r="L817" s="20"/>
      <c r="M817" s="20"/>
      <c r="N817" s="20"/>
      <c r="O817" s="20"/>
      <c r="P817" s="20"/>
      <c r="Q817" s="19"/>
      <c r="R817" s="20"/>
      <c r="S817" s="20"/>
      <c r="T817" s="20"/>
      <c r="U817" s="20"/>
      <c r="V817" s="21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2"/>
      <c r="AP817" s="22"/>
      <c r="AQ817" s="22"/>
    </row>
    <row r="818" spans="1:43" ht="14" x14ac:dyDescent="0.2">
      <c r="A818" s="16"/>
      <c r="B818" s="16"/>
      <c r="C818" s="16"/>
      <c r="D818" s="16"/>
      <c r="E818" s="19"/>
      <c r="F818" s="20"/>
      <c r="G818" s="20"/>
      <c r="H818" s="20"/>
      <c r="I818" s="20"/>
      <c r="J818" s="21"/>
      <c r="K818" s="20"/>
      <c r="L818" s="20"/>
      <c r="M818" s="20"/>
      <c r="N818" s="20"/>
      <c r="O818" s="20"/>
      <c r="P818" s="20"/>
      <c r="Q818" s="19"/>
      <c r="R818" s="20"/>
      <c r="S818" s="20"/>
      <c r="T818" s="20"/>
      <c r="U818" s="20"/>
      <c r="V818" s="21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2"/>
      <c r="AP818" s="22"/>
      <c r="AQ818" s="22"/>
    </row>
    <row r="819" spans="1:43" ht="14" x14ac:dyDescent="0.2">
      <c r="A819" s="16"/>
      <c r="B819" s="16"/>
      <c r="C819" s="16"/>
      <c r="D819" s="16"/>
      <c r="E819" s="19"/>
      <c r="F819" s="20"/>
      <c r="G819" s="20"/>
      <c r="H819" s="20"/>
      <c r="I819" s="20"/>
      <c r="J819" s="21"/>
      <c r="K819" s="20"/>
      <c r="L819" s="20"/>
      <c r="M819" s="20"/>
      <c r="N819" s="20"/>
      <c r="O819" s="20"/>
      <c r="P819" s="20"/>
      <c r="Q819" s="19"/>
      <c r="R819" s="20"/>
      <c r="S819" s="20"/>
      <c r="T819" s="20"/>
      <c r="U819" s="20"/>
      <c r="V819" s="21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2"/>
      <c r="AP819" s="22"/>
      <c r="AQ819" s="22"/>
    </row>
    <row r="820" spans="1:43" ht="14" x14ac:dyDescent="0.2">
      <c r="A820" s="16"/>
      <c r="B820" s="16"/>
      <c r="C820" s="16"/>
      <c r="D820" s="16"/>
      <c r="E820" s="19"/>
      <c r="F820" s="20"/>
      <c r="G820" s="20"/>
      <c r="H820" s="20"/>
      <c r="I820" s="20"/>
      <c r="J820" s="21"/>
      <c r="K820" s="20"/>
      <c r="L820" s="20"/>
      <c r="M820" s="20"/>
      <c r="N820" s="20"/>
      <c r="O820" s="20"/>
      <c r="P820" s="20"/>
      <c r="Q820" s="19"/>
      <c r="R820" s="20"/>
      <c r="S820" s="20"/>
      <c r="T820" s="20"/>
      <c r="U820" s="20"/>
      <c r="V820" s="21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2"/>
      <c r="AP820" s="22"/>
      <c r="AQ820" s="22"/>
    </row>
    <row r="821" spans="1:43" ht="14" x14ac:dyDescent="0.2">
      <c r="A821" s="16"/>
      <c r="B821" s="16"/>
      <c r="C821" s="16"/>
      <c r="D821" s="16"/>
      <c r="E821" s="19"/>
      <c r="F821" s="20"/>
      <c r="G821" s="20"/>
      <c r="H821" s="20"/>
      <c r="I821" s="20"/>
      <c r="J821" s="21"/>
      <c r="K821" s="20"/>
      <c r="L821" s="20"/>
      <c r="M821" s="20"/>
      <c r="N821" s="20"/>
      <c r="O821" s="20"/>
      <c r="P821" s="20"/>
      <c r="Q821" s="19"/>
      <c r="R821" s="20"/>
      <c r="S821" s="20"/>
      <c r="T821" s="20"/>
      <c r="U821" s="20"/>
      <c r="V821" s="21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2"/>
      <c r="AP821" s="22"/>
      <c r="AQ821" s="22"/>
    </row>
    <row r="822" spans="1:43" ht="14" x14ac:dyDescent="0.2">
      <c r="A822" s="16"/>
      <c r="B822" s="16"/>
      <c r="C822" s="16"/>
      <c r="D822" s="16"/>
      <c r="E822" s="19"/>
      <c r="F822" s="20"/>
      <c r="G822" s="20"/>
      <c r="H822" s="20"/>
      <c r="I822" s="20"/>
      <c r="J822" s="21"/>
      <c r="K822" s="20"/>
      <c r="L822" s="20"/>
      <c r="M822" s="20"/>
      <c r="N822" s="20"/>
      <c r="O822" s="20"/>
      <c r="P822" s="20"/>
      <c r="Q822" s="19"/>
      <c r="R822" s="20"/>
      <c r="S822" s="20"/>
      <c r="T822" s="20"/>
      <c r="U822" s="20"/>
      <c r="V822" s="21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2"/>
      <c r="AP822" s="22"/>
      <c r="AQ822" s="22"/>
    </row>
    <row r="823" spans="1:43" ht="14" x14ac:dyDescent="0.2">
      <c r="A823" s="16"/>
      <c r="B823" s="16"/>
      <c r="C823" s="16"/>
      <c r="D823" s="16"/>
      <c r="E823" s="19"/>
      <c r="F823" s="20"/>
      <c r="G823" s="20"/>
      <c r="H823" s="20"/>
      <c r="I823" s="20"/>
      <c r="J823" s="21"/>
      <c r="K823" s="20"/>
      <c r="L823" s="20"/>
      <c r="M823" s="20"/>
      <c r="N823" s="20"/>
      <c r="O823" s="20"/>
      <c r="P823" s="20"/>
      <c r="Q823" s="19"/>
      <c r="R823" s="20"/>
      <c r="S823" s="20"/>
      <c r="T823" s="20"/>
      <c r="U823" s="20"/>
      <c r="V823" s="21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2"/>
      <c r="AP823" s="22"/>
      <c r="AQ823" s="22"/>
    </row>
    <row r="824" spans="1:43" ht="14" x14ac:dyDescent="0.2">
      <c r="A824" s="16"/>
      <c r="B824" s="16"/>
      <c r="C824" s="16"/>
      <c r="D824" s="16"/>
      <c r="E824" s="19"/>
      <c r="F824" s="20"/>
      <c r="G824" s="20"/>
      <c r="H824" s="20"/>
      <c r="I824" s="20"/>
      <c r="J824" s="21"/>
      <c r="K824" s="20"/>
      <c r="L824" s="20"/>
      <c r="M824" s="20"/>
      <c r="N824" s="20"/>
      <c r="O824" s="20"/>
      <c r="P824" s="20"/>
      <c r="Q824" s="19"/>
      <c r="R824" s="20"/>
      <c r="S824" s="20"/>
      <c r="T824" s="20"/>
      <c r="U824" s="20"/>
      <c r="V824" s="21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2"/>
      <c r="AP824" s="22"/>
      <c r="AQ824" s="22"/>
    </row>
    <row r="825" spans="1:43" ht="14" x14ac:dyDescent="0.2">
      <c r="A825" s="16"/>
      <c r="B825" s="16"/>
      <c r="C825" s="16"/>
      <c r="D825" s="16"/>
      <c r="E825" s="19"/>
      <c r="F825" s="20"/>
      <c r="G825" s="20"/>
      <c r="H825" s="20"/>
      <c r="I825" s="20"/>
      <c r="J825" s="21"/>
      <c r="K825" s="20"/>
      <c r="L825" s="20"/>
      <c r="M825" s="20"/>
      <c r="N825" s="20"/>
      <c r="O825" s="20"/>
      <c r="P825" s="20"/>
      <c r="Q825" s="19"/>
      <c r="R825" s="20"/>
      <c r="S825" s="20"/>
      <c r="T825" s="20"/>
      <c r="U825" s="20"/>
      <c r="V825" s="21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2"/>
      <c r="AP825" s="22"/>
      <c r="AQ825" s="22"/>
    </row>
    <row r="826" spans="1:43" ht="14" x14ac:dyDescent="0.2">
      <c r="A826" s="16"/>
      <c r="B826" s="16"/>
      <c r="C826" s="16"/>
      <c r="D826" s="16"/>
      <c r="E826" s="19"/>
      <c r="F826" s="20"/>
      <c r="G826" s="20"/>
      <c r="H826" s="20"/>
      <c r="I826" s="20"/>
      <c r="J826" s="21"/>
      <c r="K826" s="20"/>
      <c r="L826" s="20"/>
      <c r="M826" s="20"/>
      <c r="N826" s="20"/>
      <c r="O826" s="20"/>
      <c r="P826" s="20"/>
      <c r="Q826" s="19"/>
      <c r="R826" s="20"/>
      <c r="S826" s="20"/>
      <c r="T826" s="20"/>
      <c r="U826" s="20"/>
      <c r="V826" s="21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2"/>
      <c r="AP826" s="22"/>
      <c r="AQ826" s="22"/>
    </row>
    <row r="827" spans="1:43" ht="14" x14ac:dyDescent="0.2">
      <c r="A827" s="16"/>
      <c r="B827" s="16"/>
      <c r="C827" s="16"/>
      <c r="D827" s="16"/>
      <c r="E827" s="19"/>
      <c r="F827" s="20"/>
      <c r="G827" s="20"/>
      <c r="H827" s="20"/>
      <c r="I827" s="20"/>
      <c r="J827" s="21"/>
      <c r="K827" s="20"/>
      <c r="L827" s="20"/>
      <c r="M827" s="20"/>
      <c r="N827" s="20"/>
      <c r="O827" s="20"/>
      <c r="P827" s="20"/>
      <c r="Q827" s="19"/>
      <c r="R827" s="20"/>
      <c r="S827" s="20"/>
      <c r="T827" s="20"/>
      <c r="U827" s="20"/>
      <c r="V827" s="21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2"/>
      <c r="AP827" s="22"/>
      <c r="AQ827" s="22"/>
    </row>
    <row r="828" spans="1:43" ht="14" x14ac:dyDescent="0.2">
      <c r="A828" s="16"/>
      <c r="B828" s="16"/>
      <c r="C828" s="16"/>
      <c r="D828" s="16"/>
      <c r="E828" s="19"/>
      <c r="F828" s="20"/>
      <c r="G828" s="20"/>
      <c r="H828" s="20"/>
      <c r="I828" s="20"/>
      <c r="J828" s="21"/>
      <c r="K828" s="20"/>
      <c r="L828" s="20"/>
      <c r="M828" s="20"/>
      <c r="N828" s="20"/>
      <c r="O828" s="20"/>
      <c r="P828" s="20"/>
      <c r="Q828" s="19"/>
      <c r="R828" s="20"/>
      <c r="S828" s="20"/>
      <c r="T828" s="20"/>
      <c r="U828" s="20"/>
      <c r="V828" s="21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2"/>
      <c r="AP828" s="22"/>
      <c r="AQ828" s="22"/>
    </row>
    <row r="829" spans="1:43" ht="14" x14ac:dyDescent="0.2">
      <c r="A829" s="16"/>
      <c r="B829" s="16"/>
      <c r="C829" s="16"/>
      <c r="D829" s="16"/>
      <c r="E829" s="19"/>
      <c r="F829" s="20"/>
      <c r="G829" s="20"/>
      <c r="H829" s="20"/>
      <c r="I829" s="20"/>
      <c r="J829" s="21"/>
      <c r="K829" s="20"/>
      <c r="L829" s="20"/>
      <c r="M829" s="20"/>
      <c r="N829" s="20"/>
      <c r="O829" s="20"/>
      <c r="P829" s="20"/>
      <c r="Q829" s="19"/>
      <c r="R829" s="20"/>
      <c r="S829" s="20"/>
      <c r="T829" s="20"/>
      <c r="U829" s="20"/>
      <c r="V829" s="21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2"/>
      <c r="AP829" s="22"/>
      <c r="AQ829" s="22"/>
    </row>
    <row r="830" spans="1:43" ht="14" x14ac:dyDescent="0.2">
      <c r="A830" s="16"/>
      <c r="B830" s="16"/>
      <c r="C830" s="16"/>
      <c r="D830" s="16"/>
      <c r="E830" s="19"/>
      <c r="F830" s="20"/>
      <c r="G830" s="20"/>
      <c r="H830" s="20"/>
      <c r="I830" s="20"/>
      <c r="J830" s="21"/>
      <c r="K830" s="20"/>
      <c r="L830" s="20"/>
      <c r="M830" s="20"/>
      <c r="N830" s="20"/>
      <c r="O830" s="20"/>
      <c r="P830" s="20"/>
      <c r="Q830" s="19"/>
      <c r="R830" s="20"/>
      <c r="S830" s="20"/>
      <c r="T830" s="20"/>
      <c r="U830" s="20"/>
      <c r="V830" s="21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2"/>
      <c r="AP830" s="22"/>
      <c r="AQ830" s="22"/>
    </row>
    <row r="831" spans="1:43" ht="14" x14ac:dyDescent="0.2">
      <c r="A831" s="16"/>
      <c r="B831" s="16"/>
      <c r="C831" s="16"/>
      <c r="D831" s="16"/>
      <c r="E831" s="19"/>
      <c r="F831" s="20"/>
      <c r="G831" s="20"/>
      <c r="H831" s="20"/>
      <c r="I831" s="20"/>
      <c r="J831" s="21"/>
      <c r="K831" s="20"/>
      <c r="L831" s="20"/>
      <c r="M831" s="20"/>
      <c r="N831" s="20"/>
      <c r="O831" s="20"/>
      <c r="P831" s="20"/>
      <c r="Q831" s="19"/>
      <c r="R831" s="20"/>
      <c r="S831" s="20"/>
      <c r="T831" s="20"/>
      <c r="U831" s="20"/>
      <c r="V831" s="21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2"/>
      <c r="AP831" s="22"/>
      <c r="AQ831" s="22"/>
    </row>
    <row r="832" spans="1:43" ht="14" x14ac:dyDescent="0.2">
      <c r="A832" s="16"/>
      <c r="B832" s="16"/>
      <c r="C832" s="16"/>
      <c r="D832" s="16"/>
      <c r="E832" s="19"/>
      <c r="F832" s="20"/>
      <c r="G832" s="20"/>
      <c r="H832" s="20"/>
      <c r="I832" s="20"/>
      <c r="J832" s="21"/>
      <c r="K832" s="20"/>
      <c r="L832" s="20"/>
      <c r="M832" s="20"/>
      <c r="N832" s="20"/>
      <c r="O832" s="20"/>
      <c r="P832" s="20"/>
      <c r="Q832" s="19"/>
      <c r="R832" s="20"/>
      <c r="S832" s="20"/>
      <c r="T832" s="20"/>
      <c r="U832" s="20"/>
      <c r="V832" s="21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2"/>
      <c r="AP832" s="22"/>
      <c r="AQ832" s="22"/>
    </row>
    <row r="833" spans="1:43" ht="14" x14ac:dyDescent="0.2">
      <c r="A833" s="16"/>
      <c r="B833" s="16"/>
      <c r="C833" s="16"/>
      <c r="D833" s="16"/>
      <c r="E833" s="19"/>
      <c r="F833" s="20"/>
      <c r="G833" s="20"/>
      <c r="H833" s="20"/>
      <c r="I833" s="20"/>
      <c r="J833" s="21"/>
      <c r="K833" s="20"/>
      <c r="L833" s="20"/>
      <c r="M833" s="20"/>
      <c r="N833" s="20"/>
      <c r="O833" s="20"/>
      <c r="P833" s="20"/>
      <c r="Q833" s="19"/>
      <c r="R833" s="20"/>
      <c r="S833" s="20"/>
      <c r="T833" s="20"/>
      <c r="U833" s="20"/>
      <c r="V833" s="21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2"/>
      <c r="AP833" s="22"/>
      <c r="AQ833" s="22"/>
    </row>
    <row r="834" spans="1:43" ht="14" x14ac:dyDescent="0.2">
      <c r="A834" s="16"/>
      <c r="B834" s="16"/>
      <c r="C834" s="16"/>
      <c r="D834" s="16"/>
      <c r="E834" s="19"/>
      <c r="F834" s="20"/>
      <c r="G834" s="20"/>
      <c r="H834" s="20"/>
      <c r="I834" s="20"/>
      <c r="J834" s="21"/>
      <c r="K834" s="20"/>
      <c r="L834" s="20"/>
      <c r="M834" s="20"/>
      <c r="N834" s="20"/>
      <c r="O834" s="20"/>
      <c r="P834" s="20"/>
      <c r="Q834" s="19"/>
      <c r="R834" s="20"/>
      <c r="S834" s="20"/>
      <c r="T834" s="20"/>
      <c r="U834" s="20"/>
      <c r="V834" s="21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2"/>
      <c r="AP834" s="22"/>
      <c r="AQ834" s="22"/>
    </row>
    <row r="835" spans="1:43" ht="14" x14ac:dyDescent="0.2">
      <c r="A835" s="16"/>
      <c r="B835" s="16"/>
      <c r="C835" s="16"/>
      <c r="D835" s="16"/>
      <c r="E835" s="19"/>
      <c r="F835" s="20"/>
      <c r="G835" s="20"/>
      <c r="H835" s="20"/>
      <c r="I835" s="20"/>
      <c r="J835" s="21"/>
      <c r="K835" s="20"/>
      <c r="L835" s="20"/>
      <c r="M835" s="20"/>
      <c r="N835" s="20"/>
      <c r="O835" s="20"/>
      <c r="P835" s="20"/>
      <c r="Q835" s="19"/>
      <c r="R835" s="20"/>
      <c r="S835" s="20"/>
      <c r="T835" s="20"/>
      <c r="U835" s="20"/>
      <c r="V835" s="21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2"/>
      <c r="AP835" s="22"/>
      <c r="AQ835" s="22"/>
    </row>
    <row r="836" spans="1:43" ht="14" x14ac:dyDescent="0.2">
      <c r="A836" s="16"/>
      <c r="B836" s="16"/>
      <c r="C836" s="16"/>
      <c r="D836" s="16"/>
      <c r="E836" s="19"/>
      <c r="F836" s="20"/>
      <c r="G836" s="20"/>
      <c r="H836" s="20"/>
      <c r="I836" s="20"/>
      <c r="J836" s="21"/>
      <c r="K836" s="20"/>
      <c r="L836" s="20"/>
      <c r="M836" s="20"/>
      <c r="N836" s="20"/>
      <c r="O836" s="20"/>
      <c r="P836" s="20"/>
      <c r="Q836" s="19"/>
      <c r="R836" s="20"/>
      <c r="S836" s="20"/>
      <c r="T836" s="20"/>
      <c r="U836" s="20"/>
      <c r="V836" s="21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2"/>
      <c r="AP836" s="22"/>
      <c r="AQ836" s="22"/>
    </row>
    <row r="837" spans="1:43" ht="14" x14ac:dyDescent="0.2">
      <c r="A837" s="16"/>
      <c r="B837" s="16"/>
      <c r="C837" s="16"/>
      <c r="D837" s="16"/>
      <c r="E837" s="19"/>
      <c r="F837" s="20"/>
      <c r="G837" s="20"/>
      <c r="H837" s="20"/>
      <c r="I837" s="20"/>
      <c r="J837" s="21"/>
      <c r="K837" s="20"/>
      <c r="L837" s="20"/>
      <c r="M837" s="20"/>
      <c r="N837" s="20"/>
      <c r="O837" s="20"/>
      <c r="P837" s="20"/>
      <c r="Q837" s="19"/>
      <c r="R837" s="20"/>
      <c r="S837" s="20"/>
      <c r="T837" s="20"/>
      <c r="U837" s="20"/>
      <c r="V837" s="21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2"/>
      <c r="AP837" s="22"/>
      <c r="AQ837" s="22"/>
    </row>
    <row r="838" spans="1:43" ht="14" x14ac:dyDescent="0.2">
      <c r="A838" s="16"/>
      <c r="B838" s="16"/>
      <c r="C838" s="16"/>
      <c r="D838" s="16"/>
      <c r="E838" s="19"/>
      <c r="F838" s="20"/>
      <c r="G838" s="20"/>
      <c r="H838" s="20"/>
      <c r="I838" s="20"/>
      <c r="J838" s="21"/>
      <c r="K838" s="20"/>
      <c r="L838" s="20"/>
      <c r="M838" s="20"/>
      <c r="N838" s="20"/>
      <c r="O838" s="20"/>
      <c r="P838" s="20"/>
      <c r="Q838" s="19"/>
      <c r="R838" s="20"/>
      <c r="S838" s="20"/>
      <c r="T838" s="20"/>
      <c r="U838" s="20"/>
      <c r="V838" s="21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2"/>
      <c r="AP838" s="22"/>
      <c r="AQ838" s="22"/>
    </row>
    <row r="839" spans="1:43" ht="14" x14ac:dyDescent="0.2">
      <c r="A839" s="16"/>
      <c r="B839" s="16"/>
      <c r="C839" s="16"/>
      <c r="D839" s="16"/>
      <c r="E839" s="19"/>
      <c r="F839" s="20"/>
      <c r="G839" s="20"/>
      <c r="H839" s="20"/>
      <c r="I839" s="20"/>
      <c r="J839" s="21"/>
      <c r="K839" s="20"/>
      <c r="L839" s="20"/>
      <c r="M839" s="20"/>
      <c r="N839" s="20"/>
      <c r="O839" s="20"/>
      <c r="P839" s="20"/>
      <c r="Q839" s="19"/>
      <c r="R839" s="20"/>
      <c r="S839" s="20"/>
      <c r="T839" s="20"/>
      <c r="U839" s="20"/>
      <c r="V839" s="21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2"/>
      <c r="AP839" s="22"/>
      <c r="AQ839" s="22"/>
    </row>
    <row r="840" spans="1:43" ht="14" x14ac:dyDescent="0.2">
      <c r="A840" s="16"/>
      <c r="B840" s="16"/>
      <c r="C840" s="16"/>
      <c r="D840" s="16"/>
      <c r="E840" s="19"/>
      <c r="F840" s="20"/>
      <c r="G840" s="20"/>
      <c r="H840" s="20"/>
      <c r="I840" s="20"/>
      <c r="J840" s="21"/>
      <c r="K840" s="20"/>
      <c r="L840" s="20"/>
      <c r="M840" s="20"/>
      <c r="N840" s="20"/>
      <c r="O840" s="20"/>
      <c r="P840" s="20"/>
      <c r="Q840" s="19"/>
      <c r="R840" s="20"/>
      <c r="S840" s="20"/>
      <c r="T840" s="20"/>
      <c r="U840" s="20"/>
      <c r="V840" s="21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2"/>
      <c r="AP840" s="22"/>
      <c r="AQ840" s="22"/>
    </row>
    <row r="841" spans="1:43" ht="14" x14ac:dyDescent="0.2">
      <c r="A841" s="16"/>
      <c r="B841" s="16"/>
      <c r="C841" s="16"/>
      <c r="D841" s="16"/>
      <c r="E841" s="19"/>
      <c r="F841" s="20"/>
      <c r="G841" s="20"/>
      <c r="H841" s="20"/>
      <c r="I841" s="20"/>
      <c r="J841" s="21"/>
      <c r="K841" s="20"/>
      <c r="L841" s="20"/>
      <c r="M841" s="20"/>
      <c r="N841" s="20"/>
      <c r="O841" s="20"/>
      <c r="P841" s="20"/>
      <c r="Q841" s="19"/>
      <c r="R841" s="20"/>
      <c r="S841" s="20"/>
      <c r="T841" s="20"/>
      <c r="U841" s="20"/>
      <c r="V841" s="21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2"/>
      <c r="AP841" s="22"/>
      <c r="AQ841" s="22"/>
    </row>
    <row r="842" spans="1:43" ht="14" x14ac:dyDescent="0.2">
      <c r="A842" s="16"/>
      <c r="B842" s="16"/>
      <c r="C842" s="16"/>
      <c r="D842" s="16"/>
      <c r="E842" s="19"/>
      <c r="F842" s="20"/>
      <c r="G842" s="20"/>
      <c r="H842" s="20"/>
      <c r="I842" s="20"/>
      <c r="J842" s="21"/>
      <c r="K842" s="20"/>
      <c r="L842" s="20"/>
      <c r="M842" s="20"/>
      <c r="N842" s="20"/>
      <c r="O842" s="20"/>
      <c r="P842" s="20"/>
      <c r="Q842" s="19"/>
      <c r="R842" s="20"/>
      <c r="S842" s="20"/>
      <c r="T842" s="20"/>
      <c r="U842" s="20"/>
      <c r="V842" s="21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2"/>
      <c r="AP842" s="22"/>
      <c r="AQ842" s="22"/>
    </row>
    <row r="843" spans="1:43" ht="14" x14ac:dyDescent="0.2">
      <c r="A843" s="16"/>
      <c r="B843" s="16"/>
      <c r="C843" s="16"/>
      <c r="D843" s="16"/>
      <c r="E843" s="19"/>
      <c r="F843" s="20"/>
      <c r="G843" s="20"/>
      <c r="H843" s="20"/>
      <c r="I843" s="20"/>
      <c r="J843" s="21"/>
      <c r="K843" s="20"/>
      <c r="L843" s="20"/>
      <c r="M843" s="20"/>
      <c r="N843" s="20"/>
      <c r="O843" s="20"/>
      <c r="P843" s="20"/>
      <c r="Q843" s="19"/>
      <c r="R843" s="20"/>
      <c r="S843" s="20"/>
      <c r="T843" s="20"/>
      <c r="U843" s="20"/>
      <c r="V843" s="21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2"/>
      <c r="AP843" s="22"/>
      <c r="AQ843" s="22"/>
    </row>
    <row r="844" spans="1:43" ht="14" x14ac:dyDescent="0.2">
      <c r="A844" s="16"/>
      <c r="B844" s="16"/>
      <c r="C844" s="16"/>
      <c r="D844" s="16"/>
      <c r="E844" s="19"/>
      <c r="F844" s="20"/>
      <c r="G844" s="20"/>
      <c r="H844" s="20"/>
      <c r="I844" s="20"/>
      <c r="J844" s="21"/>
      <c r="K844" s="20"/>
      <c r="L844" s="20"/>
      <c r="M844" s="20"/>
      <c r="N844" s="20"/>
      <c r="O844" s="20"/>
      <c r="P844" s="20"/>
      <c r="Q844" s="19"/>
      <c r="R844" s="20"/>
      <c r="S844" s="20"/>
      <c r="T844" s="20"/>
      <c r="U844" s="20"/>
      <c r="V844" s="21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2"/>
      <c r="AP844" s="22"/>
      <c r="AQ844" s="22"/>
    </row>
    <row r="845" spans="1:43" ht="14" x14ac:dyDescent="0.2">
      <c r="A845" s="16"/>
      <c r="B845" s="16"/>
      <c r="C845" s="16"/>
      <c r="D845" s="16"/>
      <c r="E845" s="19"/>
      <c r="F845" s="20"/>
      <c r="G845" s="20"/>
      <c r="H845" s="20"/>
      <c r="I845" s="20"/>
      <c r="J845" s="21"/>
      <c r="K845" s="20"/>
      <c r="L845" s="20"/>
      <c r="M845" s="20"/>
      <c r="N845" s="20"/>
      <c r="O845" s="20"/>
      <c r="P845" s="20"/>
      <c r="Q845" s="19"/>
      <c r="R845" s="20"/>
      <c r="S845" s="20"/>
      <c r="T845" s="20"/>
      <c r="U845" s="20"/>
      <c r="V845" s="21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2"/>
      <c r="AP845" s="22"/>
      <c r="AQ845" s="22"/>
    </row>
    <row r="846" spans="1:43" ht="14" x14ac:dyDescent="0.2">
      <c r="A846" s="16"/>
      <c r="B846" s="16"/>
      <c r="C846" s="16"/>
      <c r="D846" s="16"/>
      <c r="E846" s="19"/>
      <c r="F846" s="20"/>
      <c r="G846" s="20"/>
      <c r="H846" s="20"/>
      <c r="I846" s="20"/>
      <c r="J846" s="21"/>
      <c r="K846" s="20"/>
      <c r="L846" s="20"/>
      <c r="M846" s="20"/>
      <c r="N846" s="20"/>
      <c r="O846" s="20"/>
      <c r="P846" s="20"/>
      <c r="Q846" s="19"/>
      <c r="R846" s="20"/>
      <c r="S846" s="20"/>
      <c r="T846" s="20"/>
      <c r="U846" s="20"/>
      <c r="V846" s="21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2"/>
      <c r="AP846" s="22"/>
      <c r="AQ846" s="22"/>
    </row>
    <row r="847" spans="1:43" ht="14" x14ac:dyDescent="0.2">
      <c r="A847" s="16"/>
      <c r="B847" s="16"/>
      <c r="C847" s="16"/>
      <c r="D847" s="16"/>
      <c r="E847" s="19"/>
      <c r="F847" s="20"/>
      <c r="G847" s="20"/>
      <c r="H847" s="20"/>
      <c r="I847" s="20"/>
      <c r="J847" s="21"/>
      <c r="K847" s="20"/>
      <c r="L847" s="20"/>
      <c r="M847" s="20"/>
      <c r="N847" s="20"/>
      <c r="O847" s="20"/>
      <c r="P847" s="20"/>
      <c r="Q847" s="19"/>
      <c r="R847" s="20"/>
      <c r="S847" s="20"/>
      <c r="T847" s="20"/>
      <c r="U847" s="20"/>
      <c r="V847" s="21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2"/>
      <c r="AP847" s="22"/>
      <c r="AQ847" s="22"/>
    </row>
    <row r="848" spans="1:43" ht="14" x14ac:dyDescent="0.2">
      <c r="A848" s="16"/>
      <c r="B848" s="16"/>
      <c r="C848" s="16"/>
      <c r="D848" s="16"/>
      <c r="E848" s="19"/>
      <c r="F848" s="20"/>
      <c r="G848" s="20"/>
      <c r="H848" s="20"/>
      <c r="I848" s="20"/>
      <c r="J848" s="21"/>
      <c r="K848" s="20"/>
      <c r="L848" s="20"/>
      <c r="M848" s="20"/>
      <c r="N848" s="20"/>
      <c r="O848" s="20"/>
      <c r="P848" s="20"/>
      <c r="Q848" s="19"/>
      <c r="R848" s="20"/>
      <c r="S848" s="20"/>
      <c r="T848" s="20"/>
      <c r="U848" s="20"/>
      <c r="V848" s="21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2"/>
      <c r="AP848" s="22"/>
      <c r="AQ848" s="22"/>
    </row>
    <row r="849" spans="1:43" ht="14" x14ac:dyDescent="0.2">
      <c r="A849" s="16"/>
      <c r="B849" s="16"/>
      <c r="C849" s="16"/>
      <c r="D849" s="16"/>
      <c r="E849" s="19"/>
      <c r="F849" s="20"/>
      <c r="G849" s="20"/>
      <c r="H849" s="20"/>
      <c r="I849" s="20"/>
      <c r="J849" s="21"/>
      <c r="K849" s="20"/>
      <c r="L849" s="20"/>
      <c r="M849" s="20"/>
      <c r="N849" s="20"/>
      <c r="O849" s="20"/>
      <c r="P849" s="20"/>
      <c r="Q849" s="19"/>
      <c r="R849" s="20"/>
      <c r="S849" s="20"/>
      <c r="T849" s="20"/>
      <c r="U849" s="20"/>
      <c r="V849" s="21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2"/>
      <c r="AP849" s="22"/>
      <c r="AQ849" s="22"/>
    </row>
    <row r="850" spans="1:43" ht="14" x14ac:dyDescent="0.2">
      <c r="A850" s="16"/>
      <c r="B850" s="16"/>
      <c r="C850" s="16"/>
      <c r="D850" s="16"/>
      <c r="E850" s="19"/>
      <c r="F850" s="20"/>
      <c r="G850" s="20"/>
      <c r="H850" s="20"/>
      <c r="I850" s="20"/>
      <c r="J850" s="21"/>
      <c r="K850" s="20"/>
      <c r="L850" s="20"/>
      <c r="M850" s="20"/>
      <c r="N850" s="20"/>
      <c r="O850" s="20"/>
      <c r="P850" s="20"/>
      <c r="Q850" s="19"/>
      <c r="R850" s="20"/>
      <c r="S850" s="20"/>
      <c r="T850" s="20"/>
      <c r="U850" s="20"/>
      <c r="V850" s="21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2"/>
      <c r="AP850" s="22"/>
      <c r="AQ850" s="22"/>
    </row>
    <row r="851" spans="1:43" ht="14" x14ac:dyDescent="0.2">
      <c r="A851" s="16"/>
      <c r="B851" s="16"/>
      <c r="C851" s="16"/>
      <c r="D851" s="16"/>
      <c r="E851" s="19"/>
      <c r="F851" s="20"/>
      <c r="G851" s="20"/>
      <c r="H851" s="20"/>
      <c r="I851" s="20"/>
      <c r="J851" s="21"/>
      <c r="K851" s="20"/>
      <c r="L851" s="20"/>
      <c r="M851" s="20"/>
      <c r="N851" s="20"/>
      <c r="O851" s="20"/>
      <c r="P851" s="20"/>
      <c r="Q851" s="19"/>
      <c r="R851" s="20"/>
      <c r="S851" s="20"/>
      <c r="T851" s="20"/>
      <c r="U851" s="20"/>
      <c r="V851" s="21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2"/>
      <c r="AP851" s="22"/>
      <c r="AQ851" s="22"/>
    </row>
    <row r="852" spans="1:43" ht="14" x14ac:dyDescent="0.2">
      <c r="A852" s="16"/>
      <c r="B852" s="16"/>
      <c r="C852" s="16"/>
      <c r="D852" s="16"/>
      <c r="E852" s="19"/>
      <c r="F852" s="20"/>
      <c r="G852" s="20"/>
      <c r="H852" s="20"/>
      <c r="I852" s="20"/>
      <c r="J852" s="21"/>
      <c r="K852" s="20"/>
      <c r="L852" s="20"/>
      <c r="M852" s="20"/>
      <c r="N852" s="20"/>
      <c r="O852" s="20"/>
      <c r="P852" s="20"/>
      <c r="Q852" s="19"/>
      <c r="R852" s="20"/>
      <c r="S852" s="20"/>
      <c r="T852" s="20"/>
      <c r="U852" s="20"/>
      <c r="V852" s="21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2"/>
      <c r="AP852" s="22"/>
      <c r="AQ852" s="22"/>
    </row>
    <row r="853" spans="1:43" ht="14" x14ac:dyDescent="0.2">
      <c r="A853" s="16"/>
      <c r="B853" s="16"/>
      <c r="C853" s="16"/>
      <c r="D853" s="16"/>
      <c r="E853" s="19"/>
      <c r="F853" s="20"/>
      <c r="G853" s="20"/>
      <c r="H853" s="20"/>
      <c r="I853" s="20"/>
      <c r="J853" s="21"/>
      <c r="K853" s="20"/>
      <c r="L853" s="20"/>
      <c r="M853" s="20"/>
      <c r="N853" s="20"/>
      <c r="O853" s="20"/>
      <c r="P853" s="20"/>
      <c r="Q853" s="19"/>
      <c r="R853" s="20"/>
      <c r="S853" s="20"/>
      <c r="T853" s="20"/>
      <c r="U853" s="20"/>
      <c r="V853" s="21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2"/>
      <c r="AP853" s="22"/>
      <c r="AQ853" s="22"/>
    </row>
    <row r="854" spans="1:43" ht="14" x14ac:dyDescent="0.2">
      <c r="A854" s="16"/>
      <c r="B854" s="16"/>
      <c r="C854" s="16"/>
      <c r="D854" s="16"/>
      <c r="E854" s="19"/>
      <c r="F854" s="20"/>
      <c r="G854" s="20"/>
      <c r="H854" s="20"/>
      <c r="I854" s="20"/>
      <c r="J854" s="21"/>
      <c r="K854" s="20"/>
      <c r="L854" s="20"/>
      <c r="M854" s="20"/>
      <c r="N854" s="20"/>
      <c r="O854" s="20"/>
      <c r="P854" s="20"/>
      <c r="Q854" s="19"/>
      <c r="R854" s="20"/>
      <c r="S854" s="20"/>
      <c r="T854" s="20"/>
      <c r="U854" s="20"/>
      <c r="V854" s="21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2"/>
      <c r="AP854" s="22"/>
      <c r="AQ854" s="22"/>
    </row>
    <row r="855" spans="1:43" ht="14" x14ac:dyDescent="0.2">
      <c r="A855" s="16"/>
      <c r="B855" s="16"/>
      <c r="C855" s="16"/>
      <c r="D855" s="16"/>
      <c r="E855" s="19"/>
      <c r="F855" s="20"/>
      <c r="G855" s="20"/>
      <c r="H855" s="20"/>
      <c r="I855" s="20"/>
      <c r="J855" s="21"/>
      <c r="K855" s="20"/>
      <c r="L855" s="20"/>
      <c r="M855" s="20"/>
      <c r="N855" s="20"/>
      <c r="O855" s="20"/>
      <c r="P855" s="20"/>
      <c r="Q855" s="19"/>
      <c r="R855" s="20"/>
      <c r="S855" s="20"/>
      <c r="T855" s="20"/>
      <c r="U855" s="20"/>
      <c r="V855" s="21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2"/>
      <c r="AP855" s="22"/>
      <c r="AQ855" s="22"/>
    </row>
    <row r="856" spans="1:43" ht="14" x14ac:dyDescent="0.2">
      <c r="A856" s="16"/>
      <c r="B856" s="16"/>
      <c r="C856" s="16"/>
      <c r="D856" s="16"/>
      <c r="E856" s="19"/>
      <c r="F856" s="20"/>
      <c r="G856" s="20"/>
      <c r="H856" s="20"/>
      <c r="I856" s="20"/>
      <c r="J856" s="21"/>
      <c r="K856" s="20"/>
      <c r="L856" s="20"/>
      <c r="M856" s="20"/>
      <c r="N856" s="20"/>
      <c r="O856" s="20"/>
      <c r="P856" s="20"/>
      <c r="Q856" s="19"/>
      <c r="R856" s="20"/>
      <c r="S856" s="20"/>
      <c r="T856" s="20"/>
      <c r="U856" s="20"/>
      <c r="V856" s="21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2"/>
      <c r="AP856" s="22"/>
      <c r="AQ856" s="22"/>
    </row>
    <row r="857" spans="1:43" ht="14" x14ac:dyDescent="0.2">
      <c r="A857" s="16"/>
      <c r="B857" s="16"/>
      <c r="C857" s="16"/>
      <c r="D857" s="16"/>
      <c r="E857" s="19"/>
      <c r="F857" s="20"/>
      <c r="G857" s="20"/>
      <c r="H857" s="20"/>
      <c r="I857" s="20"/>
      <c r="J857" s="21"/>
      <c r="K857" s="20"/>
      <c r="L857" s="20"/>
      <c r="M857" s="20"/>
      <c r="N857" s="20"/>
      <c r="O857" s="20"/>
      <c r="P857" s="20"/>
      <c r="Q857" s="19"/>
      <c r="R857" s="20"/>
      <c r="S857" s="20"/>
      <c r="T857" s="20"/>
      <c r="U857" s="20"/>
      <c r="V857" s="21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2"/>
      <c r="AP857" s="22"/>
      <c r="AQ857" s="22"/>
    </row>
    <row r="858" spans="1:43" ht="14" x14ac:dyDescent="0.2">
      <c r="A858" s="16"/>
      <c r="B858" s="16"/>
      <c r="C858" s="16"/>
      <c r="D858" s="16"/>
      <c r="E858" s="19"/>
      <c r="F858" s="20"/>
      <c r="G858" s="20"/>
      <c r="H858" s="20"/>
      <c r="I858" s="20"/>
      <c r="J858" s="21"/>
      <c r="K858" s="20"/>
      <c r="L858" s="20"/>
      <c r="M858" s="20"/>
      <c r="N858" s="20"/>
      <c r="O858" s="20"/>
      <c r="P858" s="20"/>
      <c r="Q858" s="19"/>
      <c r="R858" s="20"/>
      <c r="S858" s="20"/>
      <c r="T858" s="20"/>
      <c r="U858" s="20"/>
      <c r="V858" s="21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2"/>
      <c r="AP858" s="22"/>
      <c r="AQ858" s="22"/>
    </row>
    <row r="859" spans="1:43" ht="14" x14ac:dyDescent="0.2">
      <c r="A859" s="16"/>
      <c r="B859" s="16"/>
      <c r="C859" s="16"/>
      <c r="D859" s="16"/>
      <c r="E859" s="19"/>
      <c r="F859" s="20"/>
      <c r="G859" s="20"/>
      <c r="H859" s="20"/>
      <c r="I859" s="20"/>
      <c r="J859" s="21"/>
      <c r="K859" s="20"/>
      <c r="L859" s="20"/>
      <c r="M859" s="20"/>
      <c r="N859" s="20"/>
      <c r="O859" s="20"/>
      <c r="P859" s="20"/>
      <c r="Q859" s="19"/>
      <c r="R859" s="20"/>
      <c r="S859" s="20"/>
      <c r="T859" s="20"/>
      <c r="U859" s="20"/>
      <c r="V859" s="21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2"/>
      <c r="AP859" s="22"/>
      <c r="AQ859" s="22"/>
    </row>
    <row r="860" spans="1:43" ht="14" x14ac:dyDescent="0.2">
      <c r="A860" s="16"/>
      <c r="B860" s="16"/>
      <c r="C860" s="16"/>
      <c r="D860" s="16"/>
      <c r="E860" s="19"/>
      <c r="F860" s="20"/>
      <c r="G860" s="20"/>
      <c r="H860" s="20"/>
      <c r="I860" s="20"/>
      <c r="J860" s="21"/>
      <c r="K860" s="20"/>
      <c r="L860" s="20"/>
      <c r="M860" s="20"/>
      <c r="N860" s="20"/>
      <c r="O860" s="20"/>
      <c r="P860" s="20"/>
      <c r="Q860" s="19"/>
      <c r="R860" s="20"/>
      <c r="S860" s="20"/>
      <c r="T860" s="20"/>
      <c r="U860" s="20"/>
      <c r="V860" s="21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2"/>
      <c r="AP860" s="22"/>
      <c r="AQ860" s="22"/>
    </row>
    <row r="861" spans="1:43" ht="14" x14ac:dyDescent="0.2">
      <c r="A861" s="16"/>
      <c r="B861" s="16"/>
      <c r="C861" s="16"/>
      <c r="D861" s="16"/>
      <c r="E861" s="19"/>
      <c r="F861" s="20"/>
      <c r="G861" s="20"/>
      <c r="H861" s="20"/>
      <c r="I861" s="20"/>
      <c r="J861" s="21"/>
      <c r="K861" s="20"/>
      <c r="L861" s="20"/>
      <c r="M861" s="20"/>
      <c r="N861" s="20"/>
      <c r="O861" s="20"/>
      <c r="P861" s="20"/>
      <c r="Q861" s="19"/>
      <c r="R861" s="20"/>
      <c r="S861" s="20"/>
      <c r="T861" s="20"/>
      <c r="U861" s="20"/>
      <c r="V861" s="21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2"/>
      <c r="AP861" s="22"/>
      <c r="AQ861" s="22"/>
    </row>
    <row r="862" spans="1:43" ht="14" x14ac:dyDescent="0.2">
      <c r="A862" s="16"/>
      <c r="B862" s="16"/>
      <c r="C862" s="16"/>
      <c r="D862" s="16"/>
      <c r="E862" s="19"/>
      <c r="F862" s="20"/>
      <c r="G862" s="20"/>
      <c r="H862" s="20"/>
      <c r="I862" s="20"/>
      <c r="J862" s="21"/>
      <c r="K862" s="20"/>
      <c r="L862" s="20"/>
      <c r="M862" s="20"/>
      <c r="N862" s="20"/>
      <c r="O862" s="20"/>
      <c r="P862" s="20"/>
      <c r="Q862" s="19"/>
      <c r="R862" s="20"/>
      <c r="S862" s="20"/>
      <c r="T862" s="20"/>
      <c r="U862" s="20"/>
      <c r="V862" s="21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2"/>
      <c r="AP862" s="22"/>
      <c r="AQ862" s="22"/>
    </row>
    <row r="863" spans="1:43" ht="14" x14ac:dyDescent="0.2">
      <c r="AO863" s="24"/>
      <c r="AP863" s="24"/>
      <c r="AQ863" s="24"/>
    </row>
    <row r="864" spans="1:43" ht="14" x14ac:dyDescent="0.2">
      <c r="AO864" s="24"/>
      <c r="AP864" s="24"/>
      <c r="AQ864" s="24"/>
    </row>
    <row r="865" spans="41:43" ht="14" x14ac:dyDescent="0.2">
      <c r="AO865" s="24"/>
      <c r="AP865" s="24"/>
      <c r="AQ865" s="24"/>
    </row>
    <row r="866" spans="41:43" ht="14" x14ac:dyDescent="0.2">
      <c r="AO866" s="24"/>
      <c r="AP866" s="24"/>
      <c r="AQ866" s="24"/>
    </row>
    <row r="867" spans="41:43" ht="14" x14ac:dyDescent="0.2">
      <c r="AO867" s="24"/>
      <c r="AP867" s="24"/>
      <c r="AQ867" s="24"/>
    </row>
    <row r="868" spans="41:43" ht="14" x14ac:dyDescent="0.2">
      <c r="AO868" s="24"/>
      <c r="AP868" s="24"/>
      <c r="AQ868" s="24"/>
    </row>
    <row r="869" spans="41:43" ht="14" x14ac:dyDescent="0.2">
      <c r="AO869" s="24"/>
      <c r="AP869" s="24"/>
      <c r="AQ869" s="24"/>
    </row>
    <row r="870" spans="41:43" ht="14" x14ac:dyDescent="0.2">
      <c r="AO870" s="24"/>
      <c r="AP870" s="24"/>
      <c r="AQ870" s="24"/>
    </row>
    <row r="871" spans="41:43" ht="14" x14ac:dyDescent="0.2">
      <c r="AO871" s="24"/>
      <c r="AP871" s="24"/>
      <c r="AQ871" s="24"/>
    </row>
    <row r="872" spans="41:43" ht="14" x14ac:dyDescent="0.2">
      <c r="AO872" s="24"/>
      <c r="AP872" s="24"/>
      <c r="AQ872" s="24"/>
    </row>
    <row r="873" spans="41:43" ht="14" x14ac:dyDescent="0.2">
      <c r="AO873" s="24"/>
      <c r="AP873" s="24"/>
      <c r="AQ873" s="24"/>
    </row>
    <row r="874" spans="41:43" ht="14" x14ac:dyDescent="0.2">
      <c r="AO874" s="24"/>
      <c r="AP874" s="24"/>
      <c r="AQ874" s="24"/>
    </row>
    <row r="875" spans="41:43" ht="14" x14ac:dyDescent="0.2">
      <c r="AO875" s="24"/>
      <c r="AP875" s="24"/>
      <c r="AQ875" s="24"/>
    </row>
    <row r="876" spans="41:43" ht="14" x14ac:dyDescent="0.2">
      <c r="AO876" s="24"/>
      <c r="AP876" s="24"/>
      <c r="AQ876" s="24"/>
    </row>
    <row r="877" spans="41:43" ht="14" x14ac:dyDescent="0.2">
      <c r="AO877" s="24"/>
      <c r="AP877" s="24"/>
      <c r="AQ877" s="24"/>
    </row>
    <row r="878" spans="41:43" ht="14" x14ac:dyDescent="0.2">
      <c r="AO878" s="24"/>
      <c r="AP878" s="24"/>
      <c r="AQ878" s="24"/>
    </row>
    <row r="879" spans="41:43" ht="14" x14ac:dyDescent="0.2">
      <c r="AO879" s="24"/>
      <c r="AP879" s="24"/>
      <c r="AQ879" s="24"/>
    </row>
    <row r="880" spans="41:43" ht="14" x14ac:dyDescent="0.2">
      <c r="AO880" s="24"/>
      <c r="AP880" s="24"/>
      <c r="AQ880" s="24"/>
    </row>
    <row r="881" spans="41:43" ht="14" x14ac:dyDescent="0.2">
      <c r="AO881" s="24"/>
      <c r="AP881" s="24"/>
      <c r="AQ881" s="24"/>
    </row>
    <row r="882" spans="41:43" ht="14" x14ac:dyDescent="0.2">
      <c r="AO882" s="24"/>
      <c r="AP882" s="24"/>
      <c r="AQ882" s="24"/>
    </row>
    <row r="883" spans="41:43" ht="14" x14ac:dyDescent="0.2">
      <c r="AO883" s="24"/>
      <c r="AP883" s="24"/>
      <c r="AQ883" s="24"/>
    </row>
    <row r="884" spans="41:43" ht="14" x14ac:dyDescent="0.2">
      <c r="AO884" s="24"/>
      <c r="AP884" s="24"/>
      <c r="AQ884" s="24"/>
    </row>
    <row r="885" spans="41:43" ht="14" x14ac:dyDescent="0.2">
      <c r="AO885" s="24"/>
      <c r="AP885" s="24"/>
      <c r="AQ885" s="24"/>
    </row>
    <row r="886" spans="41:43" ht="14" x14ac:dyDescent="0.2">
      <c r="AO886" s="24"/>
      <c r="AP886" s="24"/>
      <c r="AQ886" s="24"/>
    </row>
    <row r="887" spans="41:43" ht="14" x14ac:dyDescent="0.2">
      <c r="AO887" s="24"/>
      <c r="AP887" s="24"/>
      <c r="AQ887" s="24"/>
    </row>
    <row r="888" spans="41:43" ht="14" x14ac:dyDescent="0.2">
      <c r="AO888" s="24"/>
      <c r="AP888" s="24"/>
      <c r="AQ888" s="24"/>
    </row>
    <row r="889" spans="41:43" ht="14" x14ac:dyDescent="0.2">
      <c r="AO889" s="24"/>
      <c r="AP889" s="24"/>
      <c r="AQ889" s="24"/>
    </row>
    <row r="890" spans="41:43" ht="14" x14ac:dyDescent="0.2">
      <c r="AO890" s="24"/>
      <c r="AP890" s="24"/>
      <c r="AQ890" s="24"/>
    </row>
    <row r="891" spans="41:43" ht="14" x14ac:dyDescent="0.2">
      <c r="AO891" s="24"/>
      <c r="AP891" s="24"/>
      <c r="AQ891" s="24"/>
    </row>
    <row r="892" spans="41:43" ht="14" x14ac:dyDescent="0.2">
      <c r="AO892" s="24"/>
      <c r="AP892" s="24"/>
      <c r="AQ892" s="24"/>
    </row>
    <row r="893" spans="41:43" ht="14" x14ac:dyDescent="0.2">
      <c r="AO893" s="24"/>
      <c r="AP893" s="24"/>
      <c r="AQ893" s="24"/>
    </row>
    <row r="894" spans="41:43" ht="14" x14ac:dyDescent="0.2">
      <c r="AO894" s="24"/>
      <c r="AP894" s="24"/>
      <c r="AQ894" s="24"/>
    </row>
    <row r="895" spans="41:43" ht="14" x14ac:dyDescent="0.2">
      <c r="AO895" s="24"/>
      <c r="AP895" s="24"/>
      <c r="AQ895" s="24"/>
    </row>
    <row r="896" spans="41:43" ht="14" x14ac:dyDescent="0.2">
      <c r="AO896" s="24"/>
      <c r="AP896" s="24"/>
      <c r="AQ896" s="24"/>
    </row>
    <row r="897" spans="41:43" ht="14" x14ac:dyDescent="0.2">
      <c r="AO897" s="24"/>
      <c r="AP897" s="24"/>
      <c r="AQ897" s="24"/>
    </row>
    <row r="898" spans="41:43" ht="14" x14ac:dyDescent="0.2">
      <c r="AO898" s="24"/>
      <c r="AP898" s="24"/>
      <c r="AQ898" s="24"/>
    </row>
    <row r="899" spans="41:43" ht="14" x14ac:dyDescent="0.2">
      <c r="AO899" s="24"/>
      <c r="AP899" s="24"/>
      <c r="AQ899" s="24"/>
    </row>
    <row r="900" spans="41:43" ht="14" x14ac:dyDescent="0.2">
      <c r="AO900" s="24"/>
      <c r="AP900" s="24"/>
      <c r="AQ900" s="24"/>
    </row>
    <row r="901" spans="41:43" ht="14" x14ac:dyDescent="0.2">
      <c r="AO901" s="24"/>
      <c r="AP901" s="24"/>
      <c r="AQ901" s="24"/>
    </row>
    <row r="902" spans="41:43" ht="14" x14ac:dyDescent="0.2">
      <c r="AO902" s="24"/>
      <c r="AP902" s="24"/>
      <c r="AQ902" s="24"/>
    </row>
    <row r="903" spans="41:43" ht="14" x14ac:dyDescent="0.2">
      <c r="AO903" s="24"/>
      <c r="AP903" s="24"/>
      <c r="AQ903" s="24"/>
    </row>
    <row r="904" spans="41:43" ht="14" x14ac:dyDescent="0.2">
      <c r="AO904" s="24"/>
      <c r="AP904" s="24"/>
      <c r="AQ904" s="24"/>
    </row>
    <row r="905" spans="41:43" ht="14" x14ac:dyDescent="0.2">
      <c r="AO905" s="24"/>
      <c r="AP905" s="24"/>
      <c r="AQ905" s="24"/>
    </row>
    <row r="906" spans="41:43" ht="14" x14ac:dyDescent="0.2">
      <c r="AO906" s="24"/>
      <c r="AP906" s="24"/>
      <c r="AQ906" s="24"/>
    </row>
    <row r="907" spans="41:43" ht="14" x14ac:dyDescent="0.2">
      <c r="AO907" s="24"/>
      <c r="AP907" s="24"/>
      <c r="AQ907" s="24"/>
    </row>
    <row r="908" spans="41:43" ht="14" x14ac:dyDescent="0.2">
      <c r="AO908" s="24"/>
      <c r="AP908" s="24"/>
      <c r="AQ908" s="24"/>
    </row>
    <row r="909" spans="41:43" ht="14" x14ac:dyDescent="0.2">
      <c r="AO909" s="24"/>
      <c r="AP909" s="24"/>
      <c r="AQ909" s="24"/>
    </row>
    <row r="910" spans="41:43" ht="14" x14ac:dyDescent="0.2">
      <c r="AO910" s="24"/>
      <c r="AP910" s="24"/>
      <c r="AQ910" s="24"/>
    </row>
    <row r="911" spans="41:43" ht="14" x14ac:dyDescent="0.2">
      <c r="AO911" s="24"/>
      <c r="AP911" s="24"/>
      <c r="AQ911" s="24"/>
    </row>
    <row r="912" spans="41:43" ht="14" x14ac:dyDescent="0.2">
      <c r="AO912" s="24"/>
      <c r="AP912" s="24"/>
      <c r="AQ912" s="24"/>
    </row>
    <row r="913" spans="41:43" ht="14" x14ac:dyDescent="0.2">
      <c r="AO913" s="24"/>
      <c r="AP913" s="24"/>
      <c r="AQ913" s="24"/>
    </row>
    <row r="914" spans="41:43" ht="14" x14ac:dyDescent="0.2">
      <c r="AO914" s="24"/>
      <c r="AP914" s="24"/>
      <c r="AQ914" s="24"/>
    </row>
    <row r="915" spans="41:43" ht="14" x14ac:dyDescent="0.2">
      <c r="AO915" s="24"/>
      <c r="AP915" s="24"/>
      <c r="AQ915" s="24"/>
    </row>
    <row r="916" spans="41:43" ht="14" x14ac:dyDescent="0.2">
      <c r="AO916" s="24"/>
      <c r="AP916" s="24"/>
      <c r="AQ916" s="24"/>
    </row>
    <row r="917" spans="41:43" ht="14" x14ac:dyDescent="0.2">
      <c r="AO917" s="24"/>
      <c r="AP917" s="24"/>
      <c r="AQ917" s="24"/>
    </row>
    <row r="918" spans="41:43" ht="14" x14ac:dyDescent="0.2">
      <c r="AO918" s="24"/>
      <c r="AP918" s="24"/>
      <c r="AQ918" s="24"/>
    </row>
    <row r="919" spans="41:43" ht="14" x14ac:dyDescent="0.2">
      <c r="AO919" s="24"/>
      <c r="AP919" s="24"/>
      <c r="AQ919" s="24"/>
    </row>
    <row r="920" spans="41:43" ht="14" x14ac:dyDescent="0.2">
      <c r="AO920" s="24"/>
      <c r="AP920" s="24"/>
      <c r="AQ920" s="24"/>
    </row>
    <row r="921" spans="41:43" ht="14" x14ac:dyDescent="0.2">
      <c r="AO921" s="24"/>
      <c r="AP921" s="24"/>
      <c r="AQ921" s="24"/>
    </row>
    <row r="922" spans="41:43" ht="14" x14ac:dyDescent="0.2">
      <c r="AO922" s="24"/>
      <c r="AP922" s="24"/>
      <c r="AQ922" s="24"/>
    </row>
    <row r="923" spans="41:43" ht="14" x14ac:dyDescent="0.2">
      <c r="AO923" s="24"/>
      <c r="AP923" s="24"/>
      <c r="AQ923" s="24"/>
    </row>
    <row r="924" spans="41:43" ht="14" x14ac:dyDescent="0.2">
      <c r="AO924" s="24"/>
      <c r="AP924" s="24"/>
      <c r="AQ924" s="24"/>
    </row>
    <row r="925" spans="41:43" ht="14" x14ac:dyDescent="0.2">
      <c r="AO925" s="24"/>
      <c r="AP925" s="24"/>
      <c r="AQ925" s="24"/>
    </row>
    <row r="926" spans="41:43" ht="14" x14ac:dyDescent="0.2">
      <c r="AO926" s="24"/>
      <c r="AP926" s="24"/>
      <c r="AQ926" s="24"/>
    </row>
    <row r="927" spans="41:43" ht="14" x14ac:dyDescent="0.2">
      <c r="AO927" s="24"/>
      <c r="AP927" s="24"/>
      <c r="AQ927" s="24"/>
    </row>
    <row r="928" spans="41:43" ht="14" x14ac:dyDescent="0.2">
      <c r="AO928" s="24"/>
      <c r="AP928" s="24"/>
      <c r="AQ928" s="24"/>
    </row>
    <row r="929" spans="41:43" ht="14" x14ac:dyDescent="0.2">
      <c r="AO929" s="24"/>
      <c r="AP929" s="24"/>
      <c r="AQ929" s="24"/>
    </row>
    <row r="930" spans="41:43" ht="14" x14ac:dyDescent="0.2">
      <c r="AO930" s="24"/>
      <c r="AP930" s="24"/>
      <c r="AQ930" s="24"/>
    </row>
    <row r="931" spans="41:43" ht="14" x14ac:dyDescent="0.2">
      <c r="AO931" s="24"/>
      <c r="AP931" s="24"/>
      <c r="AQ931" s="24"/>
    </row>
    <row r="932" spans="41:43" ht="14" x14ac:dyDescent="0.2">
      <c r="AO932" s="24"/>
      <c r="AP932" s="24"/>
      <c r="AQ932" s="24"/>
    </row>
    <row r="933" spans="41:43" ht="14" x14ac:dyDescent="0.2">
      <c r="AO933" s="24"/>
      <c r="AP933" s="24"/>
      <c r="AQ933" s="24"/>
    </row>
    <row r="934" spans="41:43" ht="14" x14ac:dyDescent="0.2">
      <c r="AO934" s="24"/>
      <c r="AP934" s="24"/>
      <c r="AQ934" s="24"/>
    </row>
    <row r="935" spans="41:43" ht="14" x14ac:dyDescent="0.2">
      <c r="AO935" s="24"/>
      <c r="AP935" s="24"/>
      <c r="AQ935" s="24"/>
    </row>
    <row r="936" spans="41:43" ht="14" x14ac:dyDescent="0.2">
      <c r="AO936" s="24"/>
      <c r="AP936" s="24"/>
      <c r="AQ936" s="24"/>
    </row>
    <row r="937" spans="41:43" ht="14" x14ac:dyDescent="0.2">
      <c r="AO937" s="24"/>
      <c r="AP937" s="24"/>
      <c r="AQ937" s="24"/>
    </row>
    <row r="938" spans="41:43" ht="14" x14ac:dyDescent="0.2">
      <c r="AO938" s="24"/>
      <c r="AP938" s="24"/>
      <c r="AQ938" s="24"/>
    </row>
    <row r="939" spans="41:43" ht="14" x14ac:dyDescent="0.2">
      <c r="AO939" s="24"/>
      <c r="AP939" s="24"/>
      <c r="AQ939" s="24"/>
    </row>
    <row r="940" spans="41:43" ht="14" x14ac:dyDescent="0.2">
      <c r="AO940" s="24"/>
      <c r="AP940" s="24"/>
      <c r="AQ940" s="24"/>
    </row>
    <row r="941" spans="41:43" ht="14" x14ac:dyDescent="0.2">
      <c r="AO941" s="24"/>
      <c r="AP941" s="24"/>
      <c r="AQ941" s="24"/>
    </row>
    <row r="942" spans="41:43" ht="14" x14ac:dyDescent="0.2">
      <c r="AO942" s="24"/>
      <c r="AP942" s="24"/>
      <c r="AQ942" s="24"/>
    </row>
    <row r="943" spans="41:43" ht="14" x14ac:dyDescent="0.2">
      <c r="AO943" s="24"/>
      <c r="AP943" s="24"/>
      <c r="AQ943" s="24"/>
    </row>
    <row r="944" spans="41:43" ht="14" x14ac:dyDescent="0.2">
      <c r="AO944" s="24"/>
      <c r="AP944" s="24"/>
      <c r="AQ944" s="24"/>
    </row>
    <row r="945" spans="41:43" ht="14" x14ac:dyDescent="0.2">
      <c r="AO945" s="24"/>
      <c r="AP945" s="24"/>
      <c r="AQ945" s="24"/>
    </row>
    <row r="946" spans="41:43" ht="14" x14ac:dyDescent="0.2">
      <c r="AO946" s="24"/>
      <c r="AP946" s="24"/>
      <c r="AQ946" s="24"/>
    </row>
    <row r="947" spans="41:43" ht="14" x14ac:dyDescent="0.2">
      <c r="AO947" s="24"/>
      <c r="AP947" s="24"/>
      <c r="AQ947" s="24"/>
    </row>
    <row r="948" spans="41:43" ht="14" x14ac:dyDescent="0.2">
      <c r="AO948" s="24"/>
      <c r="AP948" s="24"/>
      <c r="AQ948" s="24"/>
    </row>
    <row r="949" spans="41:43" ht="14" x14ac:dyDescent="0.2">
      <c r="AO949" s="24"/>
      <c r="AP949" s="24"/>
      <c r="AQ949" s="24"/>
    </row>
    <row r="950" spans="41:43" ht="14" x14ac:dyDescent="0.2">
      <c r="AO950" s="24"/>
      <c r="AP950" s="24"/>
      <c r="AQ950" s="24"/>
    </row>
    <row r="951" spans="41:43" ht="14" x14ac:dyDescent="0.2">
      <c r="AO951" s="24"/>
      <c r="AP951" s="24"/>
      <c r="AQ951" s="24"/>
    </row>
    <row r="952" spans="41:43" ht="14" x14ac:dyDescent="0.2">
      <c r="AO952" s="24"/>
      <c r="AP952" s="24"/>
      <c r="AQ952" s="24"/>
    </row>
    <row r="953" spans="41:43" ht="14" x14ac:dyDescent="0.2">
      <c r="AO953" s="24"/>
      <c r="AP953" s="24"/>
      <c r="AQ953" s="24"/>
    </row>
    <row r="954" spans="41:43" ht="14" x14ac:dyDescent="0.2">
      <c r="AO954" s="24"/>
      <c r="AP954" s="24"/>
      <c r="AQ954" s="24"/>
    </row>
    <row r="955" spans="41:43" ht="14" x14ac:dyDescent="0.2">
      <c r="AO955" s="24"/>
      <c r="AP955" s="24"/>
      <c r="AQ955" s="24"/>
    </row>
    <row r="956" spans="41:43" ht="14" x14ac:dyDescent="0.2">
      <c r="AO956" s="24"/>
      <c r="AP956" s="24"/>
      <c r="AQ956" s="24"/>
    </row>
    <row r="957" spans="41:43" ht="14" x14ac:dyDescent="0.2">
      <c r="AO957" s="24"/>
      <c r="AP957" s="24"/>
      <c r="AQ957" s="24"/>
    </row>
    <row r="958" spans="41:43" ht="14" x14ac:dyDescent="0.2">
      <c r="AO958" s="24"/>
      <c r="AP958" s="24"/>
      <c r="AQ958" s="24"/>
    </row>
    <row r="959" spans="41:43" ht="14" x14ac:dyDescent="0.2">
      <c r="AO959" s="24"/>
      <c r="AP959" s="24"/>
      <c r="AQ959" s="24"/>
    </row>
    <row r="960" spans="41:43" ht="14" x14ac:dyDescent="0.2">
      <c r="AO960" s="24"/>
      <c r="AP960" s="24"/>
      <c r="AQ960" s="24"/>
    </row>
    <row r="961" spans="41:43" ht="14" x14ac:dyDescent="0.2">
      <c r="AO961" s="24"/>
      <c r="AP961" s="24"/>
      <c r="AQ961" s="24"/>
    </row>
    <row r="962" spans="41:43" ht="14" x14ac:dyDescent="0.2">
      <c r="AO962" s="24"/>
      <c r="AP962" s="24"/>
      <c r="AQ962" s="24"/>
    </row>
    <row r="963" spans="41:43" ht="14" x14ac:dyDescent="0.2">
      <c r="AO963" s="24"/>
      <c r="AP963" s="24"/>
      <c r="AQ963" s="24"/>
    </row>
    <row r="964" spans="41:43" ht="14" x14ac:dyDescent="0.2">
      <c r="AO964" s="24"/>
      <c r="AP964" s="24"/>
      <c r="AQ964" s="24"/>
    </row>
    <row r="965" spans="41:43" ht="14" x14ac:dyDescent="0.2">
      <c r="AO965" s="24"/>
      <c r="AP965" s="24"/>
      <c r="AQ965" s="24"/>
    </row>
    <row r="966" spans="41:43" ht="14" x14ac:dyDescent="0.2">
      <c r="AO966" s="24"/>
      <c r="AP966" s="24"/>
      <c r="AQ966" s="24"/>
    </row>
    <row r="967" spans="41:43" ht="14" x14ac:dyDescent="0.2">
      <c r="AO967" s="24"/>
      <c r="AP967" s="24"/>
      <c r="AQ967" s="24"/>
    </row>
    <row r="968" spans="41:43" ht="14" x14ac:dyDescent="0.2">
      <c r="AO968" s="24"/>
      <c r="AP968" s="24"/>
      <c r="AQ968" s="24"/>
    </row>
    <row r="969" spans="41:43" ht="14" x14ac:dyDescent="0.2">
      <c r="AO969" s="24"/>
      <c r="AP969" s="24"/>
      <c r="AQ969" s="24"/>
    </row>
    <row r="970" spans="41:43" ht="14" x14ac:dyDescent="0.2">
      <c r="AO970" s="24"/>
      <c r="AP970" s="24"/>
      <c r="AQ970" s="24"/>
    </row>
    <row r="971" spans="41:43" ht="14" x14ac:dyDescent="0.2">
      <c r="AO971" s="24"/>
      <c r="AP971" s="24"/>
      <c r="AQ971" s="24"/>
    </row>
    <row r="972" spans="41:43" ht="14" x14ac:dyDescent="0.2">
      <c r="AO972" s="24"/>
      <c r="AP972" s="24"/>
      <c r="AQ972" s="24"/>
    </row>
    <row r="973" spans="41:43" ht="14" x14ac:dyDescent="0.2">
      <c r="AO973" s="24"/>
      <c r="AP973" s="24"/>
      <c r="AQ973" s="24"/>
    </row>
    <row r="974" spans="41:43" ht="14" x14ac:dyDescent="0.2">
      <c r="AO974" s="24"/>
      <c r="AP974" s="24"/>
      <c r="AQ974" s="24"/>
    </row>
    <row r="975" spans="41:43" ht="14" x14ac:dyDescent="0.2">
      <c r="AO975" s="24"/>
      <c r="AP975" s="24"/>
      <c r="AQ975" s="24"/>
    </row>
    <row r="976" spans="41:43" ht="14" x14ac:dyDescent="0.2">
      <c r="AO976" s="24"/>
      <c r="AP976" s="24"/>
      <c r="AQ976" s="24"/>
    </row>
    <row r="977" spans="41:43" ht="14" x14ac:dyDescent="0.2">
      <c r="AO977" s="24"/>
      <c r="AP977" s="24"/>
      <c r="AQ977" s="24"/>
    </row>
    <row r="978" spans="41:43" ht="14" x14ac:dyDescent="0.2">
      <c r="AO978" s="24"/>
      <c r="AP978" s="24"/>
      <c r="AQ978" s="24"/>
    </row>
    <row r="979" spans="41:43" ht="14" x14ac:dyDescent="0.2">
      <c r="AO979" s="24"/>
      <c r="AP979" s="24"/>
      <c r="AQ979" s="24"/>
    </row>
    <row r="980" spans="41:43" ht="14" x14ac:dyDescent="0.2">
      <c r="AO980" s="24"/>
      <c r="AP980" s="24"/>
      <c r="AQ980" s="24"/>
    </row>
    <row r="981" spans="41:43" ht="14" x14ac:dyDescent="0.2">
      <c r="AO981" s="24"/>
      <c r="AP981" s="24"/>
      <c r="AQ981" s="24"/>
    </row>
    <row r="982" spans="41:43" ht="14" x14ac:dyDescent="0.2">
      <c r="AO982" s="24"/>
      <c r="AP982" s="24"/>
      <c r="AQ982" s="24"/>
    </row>
    <row r="983" spans="41:43" ht="14" x14ac:dyDescent="0.2">
      <c r="AO983" s="24"/>
      <c r="AP983" s="24"/>
      <c r="AQ983" s="24"/>
    </row>
    <row r="984" spans="41:43" ht="14" x14ac:dyDescent="0.2">
      <c r="AO984" s="24"/>
      <c r="AP984" s="24"/>
      <c r="AQ984" s="24"/>
    </row>
    <row r="985" spans="41:43" ht="14" x14ac:dyDescent="0.2">
      <c r="AO985" s="24"/>
      <c r="AP985" s="24"/>
      <c r="AQ985" s="24"/>
    </row>
    <row r="986" spans="41:43" ht="14" x14ac:dyDescent="0.2">
      <c r="AO986" s="24"/>
      <c r="AP986" s="24"/>
      <c r="AQ986" s="24"/>
    </row>
    <row r="987" spans="41:43" ht="14" x14ac:dyDescent="0.2">
      <c r="AO987" s="24"/>
      <c r="AP987" s="24"/>
      <c r="AQ987" s="24"/>
    </row>
    <row r="988" spans="41:43" ht="14" x14ac:dyDescent="0.2">
      <c r="AO988" s="24"/>
      <c r="AP988" s="24"/>
      <c r="AQ988" s="24"/>
    </row>
    <row r="989" spans="41:43" ht="14" x14ac:dyDescent="0.2">
      <c r="AO989" s="24"/>
      <c r="AP989" s="24"/>
      <c r="AQ989" s="24"/>
    </row>
    <row r="990" spans="41:43" ht="14" x14ac:dyDescent="0.2">
      <c r="AO990" s="24"/>
      <c r="AP990" s="24"/>
      <c r="AQ990" s="24"/>
    </row>
    <row r="991" spans="41:43" ht="14" x14ac:dyDescent="0.2">
      <c r="AO991" s="24"/>
      <c r="AP991" s="24"/>
      <c r="AQ991" s="24"/>
    </row>
    <row r="992" spans="41:43" ht="14" x14ac:dyDescent="0.2">
      <c r="AO992" s="24"/>
      <c r="AP992" s="24"/>
      <c r="AQ992" s="24"/>
    </row>
    <row r="993" spans="41:43" ht="14" x14ac:dyDescent="0.2">
      <c r="AO993" s="24"/>
      <c r="AP993" s="24"/>
      <c r="AQ993" s="24"/>
    </row>
    <row r="994" spans="41:43" ht="14" x14ac:dyDescent="0.2">
      <c r="AO994" s="24"/>
      <c r="AP994" s="24"/>
      <c r="AQ994" s="24"/>
    </row>
    <row r="995" spans="41:43" ht="14" x14ac:dyDescent="0.2">
      <c r="AO995" s="24"/>
      <c r="AP995" s="24"/>
      <c r="AQ995" s="24"/>
    </row>
    <row r="996" spans="41:43" ht="14" x14ac:dyDescent="0.2">
      <c r="AO996" s="24"/>
      <c r="AP996" s="24"/>
      <c r="AQ996" s="24"/>
    </row>
    <row r="997" spans="41:43" ht="14" x14ac:dyDescent="0.2">
      <c r="AO997" s="24"/>
      <c r="AP997" s="24"/>
      <c r="AQ997" s="24"/>
    </row>
    <row r="998" spans="41:43" ht="14" x14ac:dyDescent="0.2">
      <c r="AO998" s="24"/>
      <c r="AP998" s="24"/>
      <c r="AQ998" s="24"/>
    </row>
    <row r="999" spans="41:43" ht="14" x14ac:dyDescent="0.2">
      <c r="AO999" s="24"/>
      <c r="AP999" s="24"/>
      <c r="AQ999" s="24"/>
    </row>
    <row r="1000" spans="41:43" ht="14" x14ac:dyDescent="0.2">
      <c r="AO1000" s="24"/>
      <c r="AP1000" s="24"/>
      <c r="AQ1000" s="24"/>
    </row>
    <row r="1001" spans="41:43" ht="14" x14ac:dyDescent="0.2">
      <c r="AO1001" s="24"/>
      <c r="AP1001" s="24"/>
      <c r="AQ1001" s="24"/>
    </row>
    <row r="1002" spans="41:43" ht="14" x14ac:dyDescent="0.2">
      <c r="AO1002" s="24"/>
      <c r="AP1002" s="24"/>
      <c r="AQ1002" s="24"/>
    </row>
    <row r="1003" spans="41:43" ht="14" x14ac:dyDescent="0.2">
      <c r="AO1003" s="24"/>
      <c r="AP1003" s="24"/>
      <c r="AQ1003" s="24"/>
    </row>
    <row r="1004" spans="41:43" ht="14" x14ac:dyDescent="0.2">
      <c r="AO1004" s="24"/>
      <c r="AP1004" s="24"/>
      <c r="AQ1004" s="24"/>
    </row>
    <row r="1005" spans="41:43" ht="14" x14ac:dyDescent="0.2">
      <c r="AO1005" s="24"/>
      <c r="AP1005" s="24"/>
      <c r="AQ1005" s="24"/>
    </row>
    <row r="1006" spans="41:43" ht="14" x14ac:dyDescent="0.2">
      <c r="AO1006" s="24"/>
      <c r="AP1006" s="24"/>
      <c r="AQ1006" s="24"/>
    </row>
    <row r="1007" spans="41:43" ht="14" x14ac:dyDescent="0.2">
      <c r="AO1007" s="24"/>
      <c r="AP1007" s="24"/>
      <c r="AQ1007" s="24"/>
    </row>
    <row r="1008" spans="41:43" ht="14" x14ac:dyDescent="0.2">
      <c r="AO1008" s="24"/>
      <c r="AP1008" s="24"/>
      <c r="AQ1008" s="24"/>
    </row>
    <row r="1009" spans="41:43" ht="14" x14ac:dyDescent="0.2">
      <c r="AO1009" s="24"/>
      <c r="AP1009" s="24"/>
      <c r="AQ1009" s="24"/>
    </row>
    <row r="1010" spans="41:43" ht="14" x14ac:dyDescent="0.2">
      <c r="AO1010" s="24"/>
      <c r="AP1010" s="24"/>
      <c r="AQ1010" s="24"/>
    </row>
    <row r="1011" spans="41:43" ht="14" x14ac:dyDescent="0.2">
      <c r="AO1011" s="24"/>
      <c r="AP1011" s="24"/>
      <c r="AQ1011" s="24"/>
    </row>
    <row r="1012" spans="41:43" ht="14" x14ac:dyDescent="0.2">
      <c r="AO1012" s="24"/>
      <c r="AP1012" s="24"/>
      <c r="AQ1012" s="24"/>
    </row>
    <row r="1013" spans="41:43" ht="14" x14ac:dyDescent="0.2">
      <c r="AO1013" s="24"/>
      <c r="AP1013" s="24"/>
      <c r="AQ1013" s="24"/>
    </row>
    <row r="1014" spans="41:43" ht="14" x14ac:dyDescent="0.2">
      <c r="AO1014" s="24"/>
      <c r="AP1014" s="24"/>
      <c r="AQ1014" s="24"/>
    </row>
    <row r="1015" spans="41:43" ht="14" x14ac:dyDescent="0.2">
      <c r="AO1015" s="24"/>
      <c r="AP1015" s="24"/>
      <c r="AQ1015" s="24"/>
    </row>
    <row r="1016" spans="41:43" ht="14" x14ac:dyDescent="0.2">
      <c r="AO1016" s="24"/>
      <c r="AP1016" s="24"/>
      <c r="AQ1016" s="24"/>
    </row>
    <row r="1017" spans="41:43" ht="14" x14ac:dyDescent="0.2">
      <c r="AO1017" s="24"/>
      <c r="AP1017" s="24"/>
      <c r="AQ1017" s="24"/>
    </row>
    <row r="1018" spans="41:43" ht="14" x14ac:dyDescent="0.2">
      <c r="AO1018" s="24"/>
      <c r="AP1018" s="24"/>
      <c r="AQ1018" s="24"/>
    </row>
    <row r="1019" spans="41:43" ht="14" x14ac:dyDescent="0.2">
      <c r="AO1019" s="24"/>
      <c r="AP1019" s="24"/>
      <c r="AQ1019" s="24"/>
    </row>
    <row r="1020" spans="41:43" ht="14" x14ac:dyDescent="0.2">
      <c r="AO1020" s="24"/>
      <c r="AP1020" s="24"/>
      <c r="AQ1020" s="24"/>
    </row>
    <row r="1021" spans="41:43" ht="14" x14ac:dyDescent="0.2">
      <c r="AO1021" s="24"/>
      <c r="AP1021" s="24"/>
      <c r="AQ1021" s="24"/>
    </row>
    <row r="1022" spans="41:43" ht="14" x14ac:dyDescent="0.2">
      <c r="AO1022" s="24"/>
      <c r="AP1022" s="24"/>
      <c r="AQ1022" s="24"/>
    </row>
    <row r="1023" spans="41:43" ht="14" x14ac:dyDescent="0.2">
      <c r="AO1023" s="24"/>
      <c r="AP1023" s="24"/>
      <c r="AQ1023" s="24"/>
    </row>
    <row r="1024" spans="41:43" ht="14" x14ac:dyDescent="0.2">
      <c r="AO1024" s="24"/>
      <c r="AP1024" s="24"/>
      <c r="AQ1024" s="24"/>
    </row>
    <row r="1025" spans="41:43" ht="14" x14ac:dyDescent="0.2">
      <c r="AO1025" s="24"/>
      <c r="AP1025" s="24"/>
      <c r="AQ1025" s="24"/>
    </row>
    <row r="1026" spans="41:43" ht="14" x14ac:dyDescent="0.2">
      <c r="AO1026" s="24"/>
      <c r="AP1026" s="24"/>
      <c r="AQ1026" s="24"/>
    </row>
    <row r="1027" spans="41:43" ht="14" x14ac:dyDescent="0.2">
      <c r="AO1027" s="24"/>
      <c r="AP1027" s="24"/>
      <c r="AQ1027" s="24"/>
    </row>
    <row r="1028" spans="41:43" ht="14" x14ac:dyDescent="0.2">
      <c r="AO1028" s="24"/>
      <c r="AP1028" s="24"/>
      <c r="AQ1028" s="24"/>
    </row>
    <row r="1029" spans="41:43" ht="14" x14ac:dyDescent="0.2">
      <c r="AO1029" s="24"/>
      <c r="AP1029" s="24"/>
      <c r="AQ1029" s="24"/>
    </row>
    <row r="1030" spans="41:43" ht="14" x14ac:dyDescent="0.2">
      <c r="AO1030" s="24"/>
      <c r="AP1030" s="24"/>
      <c r="AQ1030" s="24"/>
    </row>
    <row r="1031" spans="41:43" ht="14" x14ac:dyDescent="0.2">
      <c r="AO1031" s="24"/>
      <c r="AP1031" s="24"/>
      <c r="AQ1031" s="24"/>
    </row>
    <row r="1032" spans="41:43" ht="14" x14ac:dyDescent="0.2">
      <c r="AO1032" s="24"/>
      <c r="AP1032" s="24"/>
      <c r="AQ1032" s="24"/>
    </row>
    <row r="1033" spans="41:43" ht="14" x14ac:dyDescent="0.2">
      <c r="AO1033" s="24"/>
      <c r="AP1033" s="24"/>
      <c r="AQ1033" s="24"/>
    </row>
    <row r="1034" spans="41:43" ht="14" x14ac:dyDescent="0.2">
      <c r="AO1034" s="24"/>
      <c r="AP1034" s="24"/>
      <c r="AQ1034" s="24"/>
    </row>
    <row r="1035" spans="41:43" ht="14" x14ac:dyDescent="0.2">
      <c r="AO1035" s="24"/>
      <c r="AP1035" s="24"/>
      <c r="AQ1035" s="24"/>
    </row>
    <row r="1036" spans="41:43" ht="14" x14ac:dyDescent="0.2">
      <c r="AO1036" s="24"/>
      <c r="AP1036" s="24"/>
      <c r="AQ1036" s="24"/>
    </row>
    <row r="1037" spans="41:43" ht="14" x14ac:dyDescent="0.2">
      <c r="AO1037" s="24"/>
      <c r="AP1037" s="24"/>
      <c r="AQ1037" s="24"/>
    </row>
    <row r="1038" spans="41:43" ht="14" x14ac:dyDescent="0.2">
      <c r="AO1038" s="24"/>
      <c r="AP1038" s="24"/>
      <c r="AQ1038" s="24"/>
    </row>
    <row r="1039" spans="41:43" ht="14" x14ac:dyDescent="0.2">
      <c r="AO1039" s="24"/>
      <c r="AP1039" s="24"/>
      <c r="AQ1039" s="24"/>
    </row>
    <row r="1040" spans="41:43" ht="14" x14ac:dyDescent="0.2">
      <c r="AO1040" s="24"/>
      <c r="AP1040" s="24"/>
      <c r="AQ1040" s="24"/>
    </row>
    <row r="1041" spans="41:43" ht="14" x14ac:dyDescent="0.2">
      <c r="AO1041" s="24"/>
      <c r="AP1041" s="24"/>
      <c r="AQ1041" s="24"/>
    </row>
    <row r="1042" spans="41:43" ht="14" x14ac:dyDescent="0.2">
      <c r="AO1042" s="24"/>
      <c r="AP1042" s="24"/>
      <c r="AQ1042" s="24"/>
    </row>
    <row r="1043" spans="41:43" ht="14" x14ac:dyDescent="0.2">
      <c r="AO1043" s="24"/>
      <c r="AP1043" s="24"/>
      <c r="AQ1043" s="24"/>
    </row>
    <row r="1044" spans="41:43" ht="14" x14ac:dyDescent="0.2">
      <c r="AO1044" s="24"/>
      <c r="AP1044" s="24"/>
      <c r="AQ1044" s="24"/>
    </row>
    <row r="1045" spans="41:43" ht="14" x14ac:dyDescent="0.2">
      <c r="AO1045" s="24"/>
      <c r="AP1045" s="24"/>
      <c r="AQ1045" s="24"/>
    </row>
    <row r="1046" spans="41:43" ht="14" x14ac:dyDescent="0.2">
      <c r="AO1046" s="24"/>
      <c r="AP1046" s="24"/>
      <c r="AQ1046" s="24"/>
    </row>
    <row r="1047" spans="41:43" ht="14" x14ac:dyDescent="0.2">
      <c r="AO1047" s="24"/>
      <c r="AP1047" s="24"/>
      <c r="AQ1047" s="24"/>
    </row>
    <row r="1048" spans="41:43" ht="14" x14ac:dyDescent="0.2">
      <c r="AO1048" s="24"/>
      <c r="AP1048" s="24"/>
      <c r="AQ1048" s="24"/>
    </row>
    <row r="1049" spans="41:43" ht="14" x14ac:dyDescent="0.2">
      <c r="AO1049" s="24"/>
      <c r="AP1049" s="24"/>
      <c r="AQ1049" s="24"/>
    </row>
    <row r="1050" spans="41:43" ht="14" x14ac:dyDescent="0.2">
      <c r="AO1050" s="24"/>
      <c r="AP1050" s="24"/>
      <c r="AQ1050" s="24"/>
    </row>
    <row r="1051" spans="41:43" ht="14" x14ac:dyDescent="0.2">
      <c r="AO1051" s="24"/>
      <c r="AP1051" s="24"/>
      <c r="AQ1051" s="24"/>
    </row>
    <row r="1052" spans="41:43" ht="14" x14ac:dyDescent="0.2">
      <c r="AO1052" s="24"/>
      <c r="AP1052" s="24"/>
      <c r="AQ1052" s="24"/>
    </row>
    <row r="1053" spans="41:43" ht="14" x14ac:dyDescent="0.2">
      <c r="AO1053" s="24"/>
      <c r="AP1053" s="24"/>
      <c r="AQ1053" s="24"/>
    </row>
    <row r="1054" spans="41:43" ht="14" x14ac:dyDescent="0.2">
      <c r="AO1054" s="24"/>
      <c r="AP1054" s="24"/>
      <c r="AQ1054" s="24"/>
    </row>
    <row r="1055" spans="41:43" ht="14" x14ac:dyDescent="0.2">
      <c r="AO1055" s="24"/>
      <c r="AP1055" s="24"/>
      <c r="AQ1055" s="24"/>
    </row>
    <row r="1056" spans="41:43" ht="14" x14ac:dyDescent="0.2">
      <c r="AO1056" s="24"/>
      <c r="AP1056" s="24"/>
      <c r="AQ1056" s="24"/>
    </row>
    <row r="1057" spans="41:43" ht="14" x14ac:dyDescent="0.2">
      <c r="AO1057" s="24"/>
      <c r="AP1057" s="24"/>
      <c r="AQ1057" s="24"/>
    </row>
    <row r="1058" spans="41:43" ht="14" x14ac:dyDescent="0.2">
      <c r="AO1058" s="24"/>
      <c r="AP1058" s="24"/>
      <c r="AQ1058" s="24"/>
    </row>
    <row r="1059" spans="41:43" ht="14" x14ac:dyDescent="0.2">
      <c r="AO1059" s="24"/>
      <c r="AP1059" s="24"/>
      <c r="AQ1059" s="24"/>
    </row>
    <row r="1060" spans="41:43" ht="14" x14ac:dyDescent="0.2">
      <c r="AO1060" s="24"/>
      <c r="AP1060" s="24"/>
      <c r="AQ1060" s="24"/>
    </row>
    <row r="1061" spans="41:43" ht="14" x14ac:dyDescent="0.2">
      <c r="AO1061" s="24"/>
      <c r="AP1061" s="24"/>
      <c r="AQ1061" s="24"/>
    </row>
    <row r="1062" spans="41:43" ht="14" x14ac:dyDescent="0.2">
      <c r="AO1062" s="24"/>
      <c r="AP1062" s="24"/>
      <c r="AQ1062" s="24"/>
    </row>
    <row r="1063" spans="41:43" ht="14" x14ac:dyDescent="0.2">
      <c r="AO1063" s="24"/>
      <c r="AP1063" s="24"/>
      <c r="AQ1063" s="24"/>
    </row>
    <row r="1064" spans="41:43" ht="14" x14ac:dyDescent="0.2">
      <c r="AO1064" s="24"/>
      <c r="AP1064" s="24"/>
      <c r="AQ1064" s="24"/>
    </row>
    <row r="1065" spans="41:43" ht="14" x14ac:dyDescent="0.2">
      <c r="AO1065" s="24"/>
      <c r="AP1065" s="24"/>
      <c r="AQ1065" s="24"/>
    </row>
    <row r="1066" spans="41:43" ht="14" x14ac:dyDescent="0.2">
      <c r="AO1066" s="24"/>
      <c r="AP1066" s="24"/>
      <c r="AQ1066" s="24"/>
    </row>
    <row r="1067" spans="41:43" ht="14" x14ac:dyDescent="0.2">
      <c r="AO1067" s="24"/>
      <c r="AP1067" s="24"/>
      <c r="AQ1067" s="24"/>
    </row>
    <row r="1068" spans="41:43" ht="14" x14ac:dyDescent="0.2">
      <c r="AO1068" s="24"/>
      <c r="AP1068" s="24"/>
      <c r="AQ1068" s="24"/>
    </row>
    <row r="1069" spans="41:43" ht="14" x14ac:dyDescent="0.2">
      <c r="AO1069" s="24"/>
      <c r="AP1069" s="24"/>
      <c r="AQ1069" s="24"/>
    </row>
    <row r="1070" spans="41:43" ht="14" x14ac:dyDescent="0.2">
      <c r="AO1070" s="24"/>
      <c r="AP1070" s="24"/>
      <c r="AQ1070" s="24"/>
    </row>
    <row r="1071" spans="41:43" ht="14" x14ac:dyDescent="0.2">
      <c r="AO1071" s="24"/>
      <c r="AP1071" s="24"/>
      <c r="AQ1071" s="24"/>
    </row>
    <row r="1072" spans="41:43" ht="14" x14ac:dyDescent="0.2">
      <c r="AO1072" s="24"/>
      <c r="AP1072" s="24"/>
      <c r="AQ1072" s="24"/>
    </row>
    <row r="1073" spans="41:43" ht="14" x14ac:dyDescent="0.2">
      <c r="AO1073" s="24"/>
      <c r="AP1073" s="24"/>
      <c r="AQ1073" s="24"/>
    </row>
    <row r="1074" spans="41:43" ht="14" x14ac:dyDescent="0.2">
      <c r="AO1074" s="24"/>
      <c r="AP1074" s="24"/>
      <c r="AQ1074" s="24"/>
    </row>
    <row r="1075" spans="41:43" ht="14" x14ac:dyDescent="0.2">
      <c r="AO1075" s="24"/>
      <c r="AP1075" s="24"/>
      <c r="AQ1075" s="24"/>
    </row>
    <row r="1076" spans="41:43" ht="14" x14ac:dyDescent="0.2">
      <c r="AO1076" s="24"/>
      <c r="AP1076" s="24"/>
      <c r="AQ1076" s="24"/>
    </row>
    <row r="1077" spans="41:43" ht="14" x14ac:dyDescent="0.2">
      <c r="AO1077" s="24"/>
      <c r="AP1077" s="24"/>
      <c r="AQ1077" s="24"/>
    </row>
    <row r="1078" spans="41:43" ht="14" x14ac:dyDescent="0.2">
      <c r="AO1078" s="24"/>
      <c r="AP1078" s="24"/>
      <c r="AQ1078" s="24"/>
    </row>
    <row r="1079" spans="41:43" ht="14" x14ac:dyDescent="0.2">
      <c r="AO1079" s="24"/>
      <c r="AP1079" s="24"/>
      <c r="AQ1079" s="24"/>
    </row>
    <row r="1080" spans="41:43" ht="14" x14ac:dyDescent="0.2">
      <c r="AO1080" s="24"/>
      <c r="AP1080" s="24"/>
      <c r="AQ1080" s="24"/>
    </row>
    <row r="1081" spans="41:43" ht="14" x14ac:dyDescent="0.2">
      <c r="AO1081" s="24"/>
      <c r="AP1081" s="24"/>
      <c r="AQ1081" s="24"/>
    </row>
    <row r="1082" spans="41:43" ht="14" x14ac:dyDescent="0.2">
      <c r="AO1082" s="24"/>
      <c r="AP1082" s="24"/>
      <c r="AQ1082" s="24"/>
    </row>
    <row r="1083" spans="41:43" ht="14" x14ac:dyDescent="0.2">
      <c r="AO1083" s="24"/>
      <c r="AP1083" s="24"/>
      <c r="AQ1083" s="24"/>
    </row>
    <row r="1084" spans="41:43" ht="14" x14ac:dyDescent="0.2">
      <c r="AO1084" s="24"/>
      <c r="AP1084" s="24"/>
      <c r="AQ1084" s="24"/>
    </row>
    <row r="1085" spans="41:43" ht="14" x14ac:dyDescent="0.2">
      <c r="AO1085" s="24"/>
      <c r="AP1085" s="24"/>
      <c r="AQ1085" s="24"/>
    </row>
    <row r="1086" spans="41:43" ht="14" x14ac:dyDescent="0.2">
      <c r="AO1086" s="24"/>
      <c r="AP1086" s="24"/>
      <c r="AQ1086" s="24"/>
    </row>
    <row r="1087" spans="41:43" ht="14" x14ac:dyDescent="0.2">
      <c r="AO1087" s="24"/>
      <c r="AP1087" s="24"/>
      <c r="AQ1087" s="24"/>
    </row>
    <row r="1088" spans="41:43" ht="14" x14ac:dyDescent="0.2">
      <c r="AO1088" s="24"/>
      <c r="AP1088" s="24"/>
      <c r="AQ1088" s="24"/>
    </row>
    <row r="1089" spans="41:43" ht="14" x14ac:dyDescent="0.2">
      <c r="AO1089" s="24"/>
      <c r="AP1089" s="24"/>
      <c r="AQ1089" s="24"/>
    </row>
    <row r="1090" spans="41:43" ht="14" x14ac:dyDescent="0.2">
      <c r="AO1090" s="24"/>
      <c r="AP1090" s="24"/>
      <c r="AQ1090" s="24"/>
    </row>
    <row r="1091" spans="41:43" ht="14" x14ac:dyDescent="0.2">
      <c r="AO1091" s="24"/>
      <c r="AP1091" s="24"/>
      <c r="AQ1091" s="24"/>
    </row>
    <row r="1092" spans="41:43" ht="14" x14ac:dyDescent="0.2">
      <c r="AO1092" s="24"/>
      <c r="AP1092" s="24"/>
      <c r="AQ1092" s="24"/>
    </row>
    <row r="1093" spans="41:43" ht="14" x14ac:dyDescent="0.2">
      <c r="AO1093" s="24"/>
      <c r="AP1093" s="24"/>
      <c r="AQ1093" s="24"/>
    </row>
    <row r="1094" spans="41:43" ht="14" x14ac:dyDescent="0.2">
      <c r="AO1094" s="24"/>
      <c r="AP1094" s="24"/>
      <c r="AQ1094" s="24"/>
    </row>
    <row r="1095" spans="41:43" ht="14" x14ac:dyDescent="0.2">
      <c r="AO1095" s="24"/>
      <c r="AP1095" s="24"/>
      <c r="AQ1095" s="24"/>
    </row>
    <row r="1096" spans="41:43" ht="14" x14ac:dyDescent="0.2">
      <c r="AO1096" s="24"/>
      <c r="AP1096" s="24"/>
      <c r="AQ1096" s="24"/>
    </row>
    <row r="1097" spans="41:43" ht="14" x14ac:dyDescent="0.2">
      <c r="AO1097" s="24"/>
      <c r="AP1097" s="24"/>
      <c r="AQ1097" s="24"/>
    </row>
    <row r="1098" spans="41:43" ht="14" x14ac:dyDescent="0.2">
      <c r="AO1098" s="24"/>
      <c r="AP1098" s="24"/>
      <c r="AQ1098" s="24"/>
    </row>
    <row r="1099" spans="41:43" ht="14" x14ac:dyDescent="0.2">
      <c r="AO1099" s="24"/>
      <c r="AP1099" s="24"/>
      <c r="AQ1099" s="24"/>
    </row>
    <row r="1100" spans="41:43" ht="14" x14ac:dyDescent="0.2">
      <c r="AO1100" s="24"/>
      <c r="AP1100" s="24"/>
      <c r="AQ1100" s="24"/>
    </row>
    <row r="1101" spans="41:43" ht="14" x14ac:dyDescent="0.2">
      <c r="AO1101" s="24"/>
      <c r="AP1101" s="24"/>
      <c r="AQ1101" s="24"/>
    </row>
    <row r="1102" spans="41:43" ht="14" x14ac:dyDescent="0.2">
      <c r="AO1102" s="24"/>
      <c r="AP1102" s="24"/>
      <c r="AQ1102" s="24"/>
    </row>
    <row r="1103" spans="41:43" ht="14" x14ac:dyDescent="0.2">
      <c r="AO1103" s="24"/>
      <c r="AP1103" s="24"/>
      <c r="AQ1103" s="24"/>
    </row>
    <row r="1104" spans="41:43" ht="14" x14ac:dyDescent="0.2">
      <c r="AO1104" s="24"/>
      <c r="AP1104" s="24"/>
      <c r="AQ1104" s="24"/>
    </row>
    <row r="1105" spans="41:43" ht="14" x14ac:dyDescent="0.2">
      <c r="AO1105" s="24"/>
      <c r="AP1105" s="24"/>
      <c r="AQ1105" s="24"/>
    </row>
    <row r="1106" spans="41:43" ht="14" x14ac:dyDescent="0.2">
      <c r="AO1106" s="24"/>
      <c r="AP1106" s="24"/>
      <c r="AQ1106" s="24"/>
    </row>
    <row r="1107" spans="41:43" ht="14" x14ac:dyDescent="0.2">
      <c r="AO1107" s="24"/>
      <c r="AP1107" s="24"/>
      <c r="AQ1107" s="24"/>
    </row>
    <row r="1108" spans="41:43" ht="14" x14ac:dyDescent="0.2">
      <c r="AO1108" s="24"/>
      <c r="AP1108" s="24"/>
      <c r="AQ1108" s="24"/>
    </row>
    <row r="1109" spans="41:43" ht="14" x14ac:dyDescent="0.2">
      <c r="AO1109" s="24"/>
      <c r="AP1109" s="24"/>
      <c r="AQ1109" s="24"/>
    </row>
    <row r="1110" spans="41:43" ht="14" x14ac:dyDescent="0.2">
      <c r="AO1110" s="24"/>
      <c r="AP1110" s="24"/>
      <c r="AQ1110" s="24"/>
    </row>
    <row r="1111" spans="41:43" ht="14" x14ac:dyDescent="0.2">
      <c r="AO1111" s="24"/>
      <c r="AP1111" s="24"/>
      <c r="AQ1111" s="24"/>
    </row>
    <row r="1112" spans="41:43" ht="14" x14ac:dyDescent="0.2">
      <c r="AO1112" s="24"/>
      <c r="AP1112" s="24"/>
      <c r="AQ1112" s="24"/>
    </row>
    <row r="1113" spans="41:43" ht="14" x14ac:dyDescent="0.2">
      <c r="AO1113" s="24"/>
      <c r="AP1113" s="24"/>
      <c r="AQ1113" s="24"/>
    </row>
    <row r="1114" spans="41:43" ht="14" x14ac:dyDescent="0.2">
      <c r="AO1114" s="24"/>
      <c r="AP1114" s="24"/>
      <c r="AQ1114" s="24"/>
    </row>
    <row r="1115" spans="41:43" ht="14" x14ac:dyDescent="0.2">
      <c r="AO1115" s="24"/>
      <c r="AP1115" s="24"/>
      <c r="AQ1115" s="24"/>
    </row>
    <row r="1116" spans="41:43" ht="14" x14ac:dyDescent="0.2">
      <c r="AO1116" s="24"/>
      <c r="AP1116" s="24"/>
      <c r="AQ1116" s="24"/>
    </row>
    <row r="1117" spans="41:43" ht="14" x14ac:dyDescent="0.2">
      <c r="AO1117" s="24"/>
      <c r="AP1117" s="24"/>
      <c r="AQ1117" s="24"/>
    </row>
    <row r="1118" spans="41:43" ht="14" x14ac:dyDescent="0.2">
      <c r="AO1118" s="24"/>
      <c r="AP1118" s="24"/>
      <c r="AQ1118" s="24"/>
    </row>
    <row r="1119" spans="41:43" ht="14" x14ac:dyDescent="0.2">
      <c r="AO1119" s="24"/>
      <c r="AP1119" s="24"/>
      <c r="AQ1119" s="24"/>
    </row>
    <row r="1120" spans="41:43" ht="14" x14ac:dyDescent="0.2">
      <c r="AO1120" s="24"/>
      <c r="AP1120" s="24"/>
      <c r="AQ1120" s="24"/>
    </row>
    <row r="1121" spans="41:43" ht="14" x14ac:dyDescent="0.2">
      <c r="AO1121" s="24"/>
      <c r="AP1121" s="24"/>
      <c r="AQ1121" s="24"/>
    </row>
    <row r="1122" spans="41:43" ht="14" x14ac:dyDescent="0.2">
      <c r="AO1122" s="24"/>
      <c r="AP1122" s="24"/>
      <c r="AQ1122" s="24"/>
    </row>
    <row r="1123" spans="41:43" ht="14" x14ac:dyDescent="0.2">
      <c r="AO1123" s="24"/>
      <c r="AP1123" s="24"/>
      <c r="AQ1123" s="24"/>
    </row>
    <row r="1124" spans="41:43" ht="14" x14ac:dyDescent="0.2">
      <c r="AO1124" s="24"/>
      <c r="AP1124" s="24"/>
      <c r="AQ1124" s="24"/>
    </row>
    <row r="1125" spans="41:43" ht="14" x14ac:dyDescent="0.2">
      <c r="AO1125" s="24"/>
      <c r="AP1125" s="24"/>
      <c r="AQ1125" s="24"/>
    </row>
    <row r="1126" spans="41:43" ht="14" x14ac:dyDescent="0.2">
      <c r="AO1126" s="24"/>
      <c r="AP1126" s="24"/>
      <c r="AQ1126" s="24"/>
    </row>
    <row r="1127" spans="41:43" ht="14" x14ac:dyDescent="0.2">
      <c r="AO1127" s="24"/>
      <c r="AP1127" s="24"/>
      <c r="AQ1127" s="24"/>
    </row>
    <row r="1128" spans="41:43" ht="14" x14ac:dyDescent="0.2">
      <c r="AO1128" s="24"/>
      <c r="AP1128" s="24"/>
      <c r="AQ1128" s="24"/>
    </row>
    <row r="1129" spans="41:43" ht="14" x14ac:dyDescent="0.2">
      <c r="AO1129" s="24"/>
      <c r="AP1129" s="24"/>
      <c r="AQ1129" s="24"/>
    </row>
    <row r="1130" spans="41:43" ht="14" x14ac:dyDescent="0.2">
      <c r="AO1130" s="24"/>
      <c r="AP1130" s="24"/>
      <c r="AQ1130" s="24"/>
    </row>
    <row r="1131" spans="41:43" ht="14" x14ac:dyDescent="0.2">
      <c r="AO1131" s="24"/>
      <c r="AP1131" s="24"/>
      <c r="AQ1131" s="24"/>
    </row>
    <row r="1132" spans="41:43" ht="14" x14ac:dyDescent="0.2">
      <c r="AO1132" s="24"/>
      <c r="AP1132" s="24"/>
      <c r="AQ1132" s="24"/>
    </row>
    <row r="1133" spans="41:43" ht="14" x14ac:dyDescent="0.2">
      <c r="AO1133" s="24"/>
      <c r="AP1133" s="24"/>
      <c r="AQ1133" s="24"/>
    </row>
    <row r="1134" spans="41:43" ht="14" x14ac:dyDescent="0.2">
      <c r="AO1134" s="24"/>
      <c r="AP1134" s="24"/>
      <c r="AQ1134" s="24"/>
    </row>
    <row r="1135" spans="41:43" ht="14" x14ac:dyDescent="0.2">
      <c r="AO1135" s="24"/>
      <c r="AP1135" s="24"/>
      <c r="AQ1135" s="24"/>
    </row>
    <row r="1136" spans="41:43" ht="14" x14ac:dyDescent="0.2">
      <c r="AO1136" s="24"/>
      <c r="AP1136" s="24"/>
      <c r="AQ1136" s="24"/>
    </row>
    <row r="1137" spans="41:43" ht="14" x14ac:dyDescent="0.2">
      <c r="AO1137" s="24"/>
      <c r="AP1137" s="24"/>
      <c r="AQ1137" s="24"/>
    </row>
    <row r="1138" spans="41:43" ht="14" x14ac:dyDescent="0.2">
      <c r="AO1138" s="24"/>
      <c r="AP1138" s="24"/>
      <c r="AQ1138" s="24"/>
    </row>
    <row r="1139" spans="41:43" ht="14" x14ac:dyDescent="0.2">
      <c r="AO1139" s="24"/>
      <c r="AP1139" s="24"/>
      <c r="AQ1139" s="24"/>
    </row>
    <row r="1140" spans="41:43" ht="14" x14ac:dyDescent="0.2">
      <c r="AO1140" s="24"/>
      <c r="AP1140" s="24"/>
      <c r="AQ1140" s="24"/>
    </row>
    <row r="1141" spans="41:43" ht="14" x14ac:dyDescent="0.2">
      <c r="AO1141" s="24"/>
      <c r="AP1141" s="24"/>
      <c r="AQ1141" s="24"/>
    </row>
    <row r="1142" spans="41:43" ht="14" x14ac:dyDescent="0.2">
      <c r="AO1142" s="24"/>
      <c r="AP1142" s="24"/>
      <c r="AQ1142" s="24"/>
    </row>
    <row r="1143" spans="41:43" ht="14" x14ac:dyDescent="0.2">
      <c r="AO1143" s="24"/>
      <c r="AP1143" s="24"/>
      <c r="AQ1143" s="24"/>
    </row>
    <row r="1144" spans="41:43" ht="14" x14ac:dyDescent="0.2">
      <c r="AO1144" s="24"/>
      <c r="AP1144" s="24"/>
      <c r="AQ1144" s="24"/>
    </row>
    <row r="1145" spans="41:43" ht="14" x14ac:dyDescent="0.2">
      <c r="AO1145" s="24"/>
      <c r="AP1145" s="24"/>
      <c r="AQ1145" s="24"/>
    </row>
    <row r="1146" spans="41:43" ht="14" x14ac:dyDescent="0.2">
      <c r="AO1146" s="24"/>
      <c r="AP1146" s="24"/>
      <c r="AQ1146" s="24"/>
    </row>
    <row r="1147" spans="41:43" ht="14" x14ac:dyDescent="0.2">
      <c r="AO1147" s="24"/>
      <c r="AP1147" s="24"/>
      <c r="AQ1147" s="24"/>
    </row>
    <row r="1148" spans="41:43" ht="14" x14ac:dyDescent="0.2">
      <c r="AO1148" s="24"/>
      <c r="AP1148" s="24"/>
      <c r="AQ1148" s="24"/>
    </row>
    <row r="1149" spans="41:43" ht="14" x14ac:dyDescent="0.2">
      <c r="AO1149" s="24"/>
      <c r="AP1149" s="24"/>
      <c r="AQ1149" s="24"/>
    </row>
    <row r="1150" spans="41:43" ht="14" x14ac:dyDescent="0.2">
      <c r="AO1150" s="24"/>
      <c r="AP1150" s="24"/>
      <c r="AQ1150" s="24"/>
    </row>
    <row r="1151" spans="41:43" ht="14" x14ac:dyDescent="0.2">
      <c r="AO1151" s="24"/>
      <c r="AP1151" s="24"/>
      <c r="AQ1151" s="24"/>
    </row>
    <row r="1152" spans="41:43" ht="14" x14ac:dyDescent="0.2">
      <c r="AO1152" s="24"/>
      <c r="AP1152" s="24"/>
      <c r="AQ1152" s="24"/>
    </row>
    <row r="1153" spans="41:43" ht="14" x14ac:dyDescent="0.2">
      <c r="AO1153" s="24"/>
      <c r="AP1153" s="24"/>
      <c r="AQ1153" s="24"/>
    </row>
    <row r="1154" spans="41:43" ht="14" x14ac:dyDescent="0.2">
      <c r="AO1154" s="24"/>
      <c r="AP1154" s="24"/>
      <c r="AQ1154" s="24"/>
    </row>
    <row r="1155" spans="41:43" ht="14" x14ac:dyDescent="0.2">
      <c r="AO1155" s="24"/>
      <c r="AP1155" s="24"/>
      <c r="AQ1155" s="24"/>
    </row>
    <row r="1156" spans="41:43" ht="14" x14ac:dyDescent="0.2">
      <c r="AO1156" s="24"/>
      <c r="AP1156" s="24"/>
      <c r="AQ1156" s="24"/>
    </row>
    <row r="1157" spans="41:43" ht="14" x14ac:dyDescent="0.2">
      <c r="AO1157" s="24"/>
      <c r="AP1157" s="24"/>
      <c r="AQ1157" s="24"/>
    </row>
    <row r="1158" spans="41:43" ht="14" x14ac:dyDescent="0.2">
      <c r="AO1158" s="24"/>
      <c r="AP1158" s="24"/>
      <c r="AQ1158" s="24"/>
    </row>
    <row r="1159" spans="41:43" ht="14" x14ac:dyDescent="0.2">
      <c r="AO1159" s="24"/>
      <c r="AP1159" s="24"/>
      <c r="AQ1159" s="24"/>
    </row>
    <row r="1160" spans="41:43" ht="14" x14ac:dyDescent="0.2">
      <c r="AO1160" s="24"/>
      <c r="AP1160" s="24"/>
      <c r="AQ1160" s="24"/>
    </row>
    <row r="1161" spans="41:43" ht="14" x14ac:dyDescent="0.2">
      <c r="AO1161" s="24"/>
      <c r="AP1161" s="24"/>
      <c r="AQ1161" s="24"/>
    </row>
    <row r="1162" spans="41:43" ht="14" x14ac:dyDescent="0.2">
      <c r="AO1162" s="24"/>
      <c r="AP1162" s="24"/>
      <c r="AQ1162" s="24"/>
    </row>
    <row r="1163" spans="41:43" ht="14" x14ac:dyDescent="0.2">
      <c r="AO1163" s="24"/>
      <c r="AP1163" s="24"/>
      <c r="AQ1163" s="24"/>
    </row>
    <row r="1164" spans="41:43" ht="14" x14ac:dyDescent="0.2">
      <c r="AO1164" s="24"/>
      <c r="AP1164" s="24"/>
      <c r="AQ1164" s="24"/>
    </row>
    <row r="1165" spans="41:43" ht="14" x14ac:dyDescent="0.2">
      <c r="AO1165" s="24"/>
      <c r="AP1165" s="24"/>
      <c r="AQ1165" s="24"/>
    </row>
    <row r="1166" spans="41:43" ht="14" x14ac:dyDescent="0.2">
      <c r="AO1166" s="24"/>
      <c r="AP1166" s="24"/>
      <c r="AQ1166" s="24"/>
    </row>
    <row r="1167" spans="41:43" ht="14" x14ac:dyDescent="0.2">
      <c r="AO1167" s="24"/>
      <c r="AP1167" s="24"/>
      <c r="AQ1167" s="24"/>
    </row>
    <row r="1168" spans="41:43" ht="14" x14ac:dyDescent="0.2">
      <c r="AO1168" s="24"/>
      <c r="AP1168" s="24"/>
      <c r="AQ1168" s="24"/>
    </row>
    <row r="1169" spans="41:43" ht="14" x14ac:dyDescent="0.2">
      <c r="AO1169" s="24"/>
      <c r="AP1169" s="24"/>
      <c r="AQ1169" s="24"/>
    </row>
    <row r="1170" spans="41:43" ht="14" x14ac:dyDescent="0.2">
      <c r="AO1170" s="24"/>
      <c r="AP1170" s="24"/>
      <c r="AQ1170" s="24"/>
    </row>
    <row r="1171" spans="41:43" ht="14" x14ac:dyDescent="0.2">
      <c r="AO1171" s="24"/>
      <c r="AP1171" s="24"/>
      <c r="AQ1171" s="24"/>
    </row>
    <row r="1172" spans="41:43" ht="14" x14ac:dyDescent="0.2">
      <c r="AO1172" s="24"/>
      <c r="AP1172" s="24"/>
      <c r="AQ1172" s="24"/>
    </row>
    <row r="1173" spans="41:43" ht="14" x14ac:dyDescent="0.2">
      <c r="AO1173" s="24"/>
      <c r="AP1173" s="24"/>
      <c r="AQ1173" s="24"/>
    </row>
    <row r="1174" spans="41:43" ht="14" x14ac:dyDescent="0.2">
      <c r="AO1174" s="24"/>
      <c r="AP1174" s="24"/>
      <c r="AQ1174" s="24"/>
    </row>
    <row r="1175" spans="41:43" ht="14" x14ac:dyDescent="0.2">
      <c r="AO1175" s="24"/>
      <c r="AP1175" s="24"/>
      <c r="AQ1175" s="24"/>
    </row>
    <row r="1176" spans="41:43" ht="14" x14ac:dyDescent="0.2">
      <c r="AO1176" s="24"/>
      <c r="AP1176" s="24"/>
      <c r="AQ1176" s="24"/>
    </row>
    <row r="1177" spans="41:43" ht="14" x14ac:dyDescent="0.2">
      <c r="AO1177" s="24"/>
      <c r="AP1177" s="24"/>
      <c r="AQ1177" s="24"/>
    </row>
    <row r="1178" spans="41:43" ht="14" x14ac:dyDescent="0.2">
      <c r="AO1178" s="24"/>
      <c r="AP1178" s="24"/>
      <c r="AQ1178" s="24"/>
    </row>
    <row r="1179" spans="41:43" ht="14" x14ac:dyDescent="0.2">
      <c r="AO1179" s="24"/>
      <c r="AP1179" s="24"/>
      <c r="AQ1179" s="24"/>
    </row>
    <row r="1180" spans="41:43" ht="14" x14ac:dyDescent="0.2">
      <c r="AO1180" s="24"/>
      <c r="AP1180" s="24"/>
      <c r="AQ1180" s="24"/>
    </row>
    <row r="1181" spans="41:43" ht="14" x14ac:dyDescent="0.2">
      <c r="AO1181" s="24"/>
      <c r="AP1181" s="24"/>
      <c r="AQ1181" s="24"/>
    </row>
    <row r="1182" spans="41:43" ht="14" x14ac:dyDescent="0.2">
      <c r="AO1182" s="24"/>
      <c r="AP1182" s="24"/>
      <c r="AQ1182" s="24"/>
    </row>
    <row r="1183" spans="41:43" ht="14" x14ac:dyDescent="0.2">
      <c r="AO1183" s="24"/>
      <c r="AP1183" s="24"/>
      <c r="AQ1183" s="24"/>
    </row>
    <row r="1184" spans="41:43" ht="14" x14ac:dyDescent="0.2">
      <c r="AO1184" s="24"/>
      <c r="AP1184" s="24"/>
      <c r="AQ1184" s="24"/>
    </row>
    <row r="1185" spans="41:43" ht="14" x14ac:dyDescent="0.2">
      <c r="AO1185" s="24"/>
      <c r="AP1185" s="24"/>
      <c r="AQ1185" s="24"/>
    </row>
    <row r="1186" spans="41:43" ht="14" x14ac:dyDescent="0.2">
      <c r="AO1186" s="24"/>
      <c r="AP1186" s="24"/>
      <c r="AQ1186" s="24"/>
    </row>
    <row r="1187" spans="41:43" ht="14" x14ac:dyDescent="0.2">
      <c r="AO1187" s="24"/>
      <c r="AP1187" s="24"/>
      <c r="AQ1187" s="24"/>
    </row>
    <row r="1188" spans="41:43" ht="14" x14ac:dyDescent="0.2">
      <c r="AO1188" s="24"/>
      <c r="AP1188" s="24"/>
      <c r="AQ1188" s="24"/>
    </row>
    <row r="1189" spans="41:43" ht="14" x14ac:dyDescent="0.2">
      <c r="AO1189" s="24"/>
      <c r="AP1189" s="24"/>
      <c r="AQ1189" s="24"/>
    </row>
    <row r="1190" spans="41:43" ht="14" x14ac:dyDescent="0.2">
      <c r="AO1190" s="24"/>
      <c r="AP1190" s="24"/>
      <c r="AQ1190" s="24"/>
    </row>
    <row r="1191" spans="41:43" ht="14" x14ac:dyDescent="0.2">
      <c r="AO1191" s="24"/>
      <c r="AP1191" s="24"/>
      <c r="AQ1191" s="24"/>
    </row>
    <row r="1192" spans="41:43" ht="14" x14ac:dyDescent="0.2">
      <c r="AO1192" s="24"/>
      <c r="AP1192" s="24"/>
      <c r="AQ1192" s="24"/>
    </row>
    <row r="1193" spans="41:43" ht="14" x14ac:dyDescent="0.2">
      <c r="AO1193" s="24"/>
      <c r="AP1193" s="24"/>
      <c r="AQ1193" s="24"/>
    </row>
    <row r="1194" spans="41:43" ht="14" x14ac:dyDescent="0.2">
      <c r="AO1194" s="24"/>
      <c r="AP1194" s="24"/>
      <c r="AQ1194" s="24"/>
    </row>
    <row r="1195" spans="41:43" ht="14" x14ac:dyDescent="0.2">
      <c r="AO1195" s="24"/>
      <c r="AP1195" s="24"/>
      <c r="AQ1195" s="24"/>
    </row>
    <row r="1196" spans="41:43" ht="14" x14ac:dyDescent="0.2">
      <c r="AO1196" s="24"/>
      <c r="AP1196" s="24"/>
      <c r="AQ1196" s="24"/>
    </row>
    <row r="1197" spans="41:43" ht="14" x14ac:dyDescent="0.2">
      <c r="AO1197" s="24"/>
      <c r="AP1197" s="24"/>
      <c r="AQ1197" s="24"/>
    </row>
    <row r="1198" spans="41:43" ht="14" x14ac:dyDescent="0.2">
      <c r="AO1198" s="24"/>
      <c r="AP1198" s="24"/>
      <c r="AQ1198" s="24"/>
    </row>
    <row r="1199" spans="41:43" ht="14" x14ac:dyDescent="0.2">
      <c r="AO1199" s="24"/>
      <c r="AP1199" s="24"/>
      <c r="AQ1199" s="24"/>
    </row>
    <row r="1200" spans="41:43" ht="14" x14ac:dyDescent="0.2">
      <c r="AO1200" s="24"/>
      <c r="AP1200" s="24"/>
      <c r="AQ1200" s="24"/>
    </row>
    <row r="1201" spans="41:43" ht="14" x14ac:dyDescent="0.2">
      <c r="AO1201" s="24"/>
      <c r="AP1201" s="24"/>
      <c r="AQ1201" s="24"/>
    </row>
    <row r="1202" spans="41:43" ht="14" x14ac:dyDescent="0.2">
      <c r="AO1202" s="24"/>
      <c r="AP1202" s="24"/>
      <c r="AQ1202" s="24"/>
    </row>
    <row r="1203" spans="41:43" ht="14" x14ac:dyDescent="0.2">
      <c r="AO1203" s="24"/>
      <c r="AP1203" s="24"/>
      <c r="AQ1203" s="24"/>
    </row>
    <row r="1204" spans="41:43" ht="14" x14ac:dyDescent="0.2">
      <c r="AO1204" s="24"/>
      <c r="AP1204" s="24"/>
      <c r="AQ1204" s="24"/>
    </row>
    <row r="1205" spans="41:43" ht="14" x14ac:dyDescent="0.2">
      <c r="AO1205" s="24"/>
      <c r="AP1205" s="24"/>
      <c r="AQ1205" s="24"/>
    </row>
    <row r="1206" spans="41:43" ht="14" x14ac:dyDescent="0.2">
      <c r="AO1206" s="24"/>
      <c r="AP1206" s="24"/>
      <c r="AQ1206" s="24"/>
    </row>
    <row r="1207" spans="41:43" ht="14" x14ac:dyDescent="0.2">
      <c r="AO1207" s="24"/>
      <c r="AP1207" s="24"/>
      <c r="AQ1207" s="24"/>
    </row>
    <row r="1208" spans="41:43" ht="14" x14ac:dyDescent="0.2">
      <c r="AO1208" s="24"/>
      <c r="AP1208" s="24"/>
      <c r="AQ1208" s="24"/>
    </row>
  </sheetData>
  <mergeCells count="3">
    <mergeCell ref="E4:P4"/>
    <mergeCell ref="Q4:AB4"/>
    <mergeCell ref="AC4:AN4"/>
  </mergeCells>
  <hyperlinks>
    <hyperlink ref="A79" r:id="rId1" xr:uid="{ED414ED7-7430-4E30-B152-8F3DDBFF988C}"/>
    <hyperlink ref="A102" r:id="rId2" xr:uid="{4F94DE38-E4DB-4422-911D-6FF24FE25ACE}"/>
    <hyperlink ref="A133" r:id="rId3" xr:uid="{346614FC-B30C-46DE-8C42-3F41661377A9}"/>
    <hyperlink ref="A134" r:id="rId4" xr:uid="{F1DD8760-2B88-405C-80AA-8AE08822691A}"/>
    <hyperlink ref="A149" r:id="rId5" xr:uid="{CC2B391B-6A6E-4202-8C01-E9B5B10FFDD4}"/>
    <hyperlink ref="A246" r:id="rId6" xr:uid="{E8B6C65E-2714-4625-9765-331C8229ACE5}"/>
    <hyperlink ref="A300" r:id="rId7" xr:uid="{0B753672-CCE0-42E9-A85F-1753365879E6}"/>
    <hyperlink ref="A334" r:id="rId8" xr:uid="{2311C49D-C75C-4FF7-8F57-2F8E32C01C38}"/>
    <hyperlink ref="A442" r:id="rId9" xr:uid="{93CE2F06-76CF-4138-85CB-B91B149FA436}"/>
  </hyperlinks>
  <pageMargins left="0.7" right="0.7" top="0.75" bottom="0.75" header="0.3" footer="0.3"/>
  <pageSetup orientation="portrait" horizontalDpi="4294967293" verticalDpi="0" r:id="rId10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ACE01-63EB-4294-B073-82E2DDB194AB}">
  <sheetPr>
    <outlinePr summaryBelow="0" summaryRight="0"/>
  </sheetPr>
  <dimension ref="A1:AR1211"/>
  <sheetViews>
    <sheetView workbookViewId="0">
      <pane ySplit="6" topLeftCell="A7" activePane="bottomLeft" state="frozen"/>
      <selection activeCell="AQ34" sqref="AQ34"/>
      <selection pane="bottomLeft"/>
    </sheetView>
  </sheetViews>
  <sheetFormatPr baseColWidth="10" defaultColWidth="14.33203125" defaultRowHeight="15.75" customHeight="1" x14ac:dyDescent="0.15"/>
  <cols>
    <col min="1" max="1" width="36.83203125" style="95" customWidth="1"/>
    <col min="2" max="2" width="6.33203125" style="95" customWidth="1"/>
    <col min="3" max="3" width="9.1640625" style="95" customWidth="1"/>
    <col min="4" max="4" width="15.83203125" style="95" customWidth="1"/>
    <col min="5" max="6" width="6.33203125" style="95" customWidth="1"/>
    <col min="7" max="7" width="6.6640625" style="95" customWidth="1"/>
    <col min="8" max="8" width="6.33203125" style="95" customWidth="1"/>
    <col min="9" max="9" width="6.83203125" style="95" customWidth="1"/>
    <col min="10" max="10" width="6.33203125" style="95" customWidth="1"/>
    <col min="11" max="11" width="5.83203125" style="95" customWidth="1"/>
    <col min="12" max="12" width="6.6640625" style="95" customWidth="1"/>
    <col min="13" max="14" width="6.33203125" style="95" customWidth="1"/>
    <col min="15" max="16" width="7.33203125" style="95" customWidth="1"/>
    <col min="17" max="17" width="6" style="95" customWidth="1"/>
    <col min="18" max="18" width="6.33203125" style="95" customWidth="1"/>
    <col min="19" max="19" width="6.6640625" style="95" customWidth="1"/>
    <col min="20" max="20" width="6.33203125" style="95" customWidth="1"/>
    <col min="21" max="21" width="6.83203125" style="95" customWidth="1"/>
    <col min="22" max="22" width="6.1640625" style="95" customWidth="1"/>
    <col min="23" max="23" width="5.83203125" style="95" customWidth="1"/>
    <col min="24" max="24" width="6.6640625" style="95" customWidth="1"/>
    <col min="25" max="26" width="6.33203125" style="95" customWidth="1"/>
    <col min="27" max="27" width="6.6640625" style="95" customWidth="1"/>
    <col min="28" max="40" width="6.33203125" style="95" customWidth="1"/>
    <col min="41" max="41" width="10.6640625" style="95" bestFit="1" customWidth="1"/>
    <col min="42" max="43" width="6.83203125" style="95" bestFit="1" customWidth="1"/>
    <col min="44" max="44" width="6" style="95" bestFit="1" customWidth="1"/>
    <col min="45" max="16384" width="14.33203125" style="95"/>
  </cols>
  <sheetData>
    <row r="1" spans="1:44" ht="15.75" customHeight="1" x14ac:dyDescent="0.2">
      <c r="A1" s="92" t="s">
        <v>0</v>
      </c>
      <c r="B1" s="92"/>
      <c r="C1" s="86"/>
      <c r="D1" s="86"/>
      <c r="E1" s="87"/>
      <c r="F1" s="86"/>
      <c r="G1" s="86"/>
      <c r="H1" s="86"/>
      <c r="I1" s="86"/>
      <c r="J1" s="12"/>
      <c r="K1" s="86"/>
      <c r="L1" s="86"/>
      <c r="M1" s="86"/>
      <c r="N1" s="86"/>
      <c r="O1" s="86"/>
      <c r="P1" s="86"/>
      <c r="Q1" s="87"/>
      <c r="R1" s="86"/>
      <c r="S1" s="86"/>
      <c r="T1" s="86"/>
      <c r="U1" s="86"/>
      <c r="V1" s="12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93"/>
      <c r="AP1" s="93"/>
      <c r="AQ1" s="93"/>
      <c r="AR1" s="93"/>
    </row>
    <row r="2" spans="1:44" ht="15.75" customHeight="1" x14ac:dyDescent="0.2">
      <c r="A2" s="92" t="s">
        <v>449</v>
      </c>
      <c r="B2" s="92"/>
      <c r="C2" s="86"/>
      <c r="D2" s="86"/>
      <c r="E2" s="87"/>
      <c r="F2" s="86"/>
      <c r="G2" s="86"/>
      <c r="H2" s="86"/>
      <c r="I2" s="86"/>
      <c r="J2" s="12"/>
      <c r="K2" s="86"/>
      <c r="L2" s="86"/>
      <c r="M2" s="86"/>
      <c r="N2" s="86"/>
      <c r="O2" s="86"/>
      <c r="P2" s="86"/>
      <c r="Q2" s="87"/>
      <c r="R2" s="86"/>
      <c r="S2" s="86"/>
      <c r="T2" s="86"/>
      <c r="U2" s="86"/>
      <c r="V2" s="12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93"/>
      <c r="AP2" s="93"/>
      <c r="AQ2" s="93"/>
      <c r="AR2" s="93"/>
    </row>
    <row r="3" spans="1:44" ht="15.75" customHeight="1" x14ac:dyDescent="0.2">
      <c r="A3" s="86" t="s">
        <v>1</v>
      </c>
      <c r="B3" s="86"/>
      <c r="C3" s="86"/>
      <c r="D3" s="86"/>
      <c r="E3" s="87"/>
      <c r="F3" s="86"/>
      <c r="G3" s="86"/>
      <c r="H3" s="86"/>
      <c r="I3" s="86"/>
      <c r="J3" s="12"/>
      <c r="K3" s="86"/>
      <c r="L3" s="86"/>
      <c r="M3" s="86"/>
      <c r="N3" s="86"/>
      <c r="O3" s="86"/>
      <c r="P3" s="86"/>
      <c r="Q3" s="87"/>
      <c r="R3" s="86"/>
      <c r="S3" s="86"/>
      <c r="T3" s="86"/>
      <c r="U3" s="86"/>
      <c r="V3" s="12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93"/>
      <c r="AP3" s="93"/>
      <c r="AQ3" s="93"/>
      <c r="AR3" s="93"/>
    </row>
    <row r="4" spans="1:44" ht="15.75" customHeight="1" x14ac:dyDescent="0.2">
      <c r="A4" s="86"/>
      <c r="B4" s="86"/>
      <c r="C4" s="86"/>
      <c r="D4" s="86"/>
      <c r="E4" s="124">
        <v>2018</v>
      </c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6"/>
      <c r="Q4" s="127">
        <v>2019</v>
      </c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6"/>
      <c r="AC4" s="128">
        <v>2020</v>
      </c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30"/>
      <c r="AO4" s="93"/>
      <c r="AP4" s="93"/>
      <c r="AQ4" s="93"/>
      <c r="AR4" s="93"/>
    </row>
    <row r="5" spans="1:44" ht="15.75" customHeight="1" x14ac:dyDescent="0.2">
      <c r="A5" s="96"/>
      <c r="B5" s="96"/>
      <c r="C5" s="96"/>
      <c r="D5" s="96"/>
      <c r="E5" s="1" t="s">
        <v>2</v>
      </c>
      <c r="F5" s="2" t="s">
        <v>2</v>
      </c>
      <c r="G5" s="2" t="s">
        <v>2</v>
      </c>
      <c r="H5" s="2" t="s">
        <v>2</v>
      </c>
      <c r="I5" s="2" t="s">
        <v>2</v>
      </c>
      <c r="J5" s="3" t="s">
        <v>2</v>
      </c>
      <c r="K5" s="2" t="s">
        <v>2</v>
      </c>
      <c r="L5" s="2" t="s">
        <v>2</v>
      </c>
      <c r="M5" s="2" t="s">
        <v>2</v>
      </c>
      <c r="N5" s="2" t="s">
        <v>2</v>
      </c>
      <c r="O5" s="2" t="s">
        <v>2</v>
      </c>
      <c r="P5" s="2" t="s">
        <v>2</v>
      </c>
      <c r="Q5" s="4" t="s">
        <v>2</v>
      </c>
      <c r="R5" s="5" t="s">
        <v>2</v>
      </c>
      <c r="S5" s="5" t="s">
        <v>2</v>
      </c>
      <c r="T5" s="5" t="s">
        <v>2</v>
      </c>
      <c r="U5" s="5" t="s">
        <v>2</v>
      </c>
      <c r="V5" s="6" t="s">
        <v>2</v>
      </c>
      <c r="W5" s="5" t="s">
        <v>2</v>
      </c>
      <c r="X5" s="5" t="s">
        <v>2</v>
      </c>
      <c r="Y5" s="5" t="s">
        <v>2</v>
      </c>
      <c r="Z5" s="5" t="s">
        <v>2</v>
      </c>
      <c r="AA5" s="5" t="s">
        <v>2</v>
      </c>
      <c r="AB5" s="5" t="s">
        <v>2</v>
      </c>
      <c r="AC5" s="55" t="s">
        <v>2</v>
      </c>
      <c r="AD5" s="56" t="s">
        <v>2</v>
      </c>
      <c r="AE5" s="56" t="s">
        <v>2</v>
      </c>
      <c r="AF5" s="56" t="s">
        <v>2</v>
      </c>
      <c r="AG5" s="56" t="s">
        <v>2</v>
      </c>
      <c r="AH5" s="57" t="s">
        <v>2</v>
      </c>
      <c r="AI5" s="56" t="s">
        <v>2</v>
      </c>
      <c r="AJ5" s="56" t="s">
        <v>2</v>
      </c>
      <c r="AK5" s="56" t="s">
        <v>2</v>
      </c>
      <c r="AL5" s="56" t="s">
        <v>2</v>
      </c>
      <c r="AM5" s="56" t="s">
        <v>2</v>
      </c>
      <c r="AN5" s="56" t="s">
        <v>2</v>
      </c>
      <c r="AO5" s="93"/>
      <c r="AP5" s="93"/>
      <c r="AQ5" s="93"/>
      <c r="AR5" s="93"/>
    </row>
    <row r="6" spans="1:44" ht="15.75" customHeight="1" x14ac:dyDescent="0.2">
      <c r="A6" s="97" t="s">
        <v>3</v>
      </c>
      <c r="B6" s="98" t="s">
        <v>476</v>
      </c>
      <c r="C6" s="98" t="s">
        <v>4</v>
      </c>
      <c r="D6" s="98" t="s">
        <v>5</v>
      </c>
      <c r="E6" s="53">
        <v>43101</v>
      </c>
      <c r="F6" s="54">
        <v>43132</v>
      </c>
      <c r="G6" s="53">
        <v>43160</v>
      </c>
      <c r="H6" s="54">
        <v>43191</v>
      </c>
      <c r="I6" s="53">
        <v>43221</v>
      </c>
      <c r="J6" s="54">
        <v>43252</v>
      </c>
      <c r="K6" s="53">
        <v>43282</v>
      </c>
      <c r="L6" s="54">
        <v>43313</v>
      </c>
      <c r="M6" s="53">
        <v>43344</v>
      </c>
      <c r="N6" s="54">
        <v>43374</v>
      </c>
      <c r="O6" s="53">
        <v>43405</v>
      </c>
      <c r="P6" s="54">
        <v>43435</v>
      </c>
      <c r="Q6" s="39">
        <v>43466</v>
      </c>
      <c r="R6" s="39">
        <v>43497</v>
      </c>
      <c r="S6" s="39">
        <v>43525</v>
      </c>
      <c r="T6" s="39">
        <v>43556</v>
      </c>
      <c r="U6" s="39">
        <v>43586</v>
      </c>
      <c r="V6" s="39">
        <v>43617</v>
      </c>
      <c r="W6" s="39">
        <v>43647</v>
      </c>
      <c r="X6" s="39">
        <v>43678</v>
      </c>
      <c r="Y6" s="39">
        <v>43709</v>
      </c>
      <c r="Z6" s="39">
        <v>43739</v>
      </c>
      <c r="AA6" s="39">
        <v>43770</v>
      </c>
      <c r="AB6" s="40">
        <v>43800</v>
      </c>
      <c r="AC6" s="59">
        <v>43831</v>
      </c>
      <c r="AD6" s="59">
        <v>43862</v>
      </c>
      <c r="AE6" s="59">
        <v>43891</v>
      </c>
      <c r="AF6" s="59">
        <v>43922</v>
      </c>
      <c r="AG6" s="59">
        <v>43952</v>
      </c>
      <c r="AH6" s="59">
        <v>43983</v>
      </c>
      <c r="AI6" s="59">
        <v>44013</v>
      </c>
      <c r="AJ6" s="59">
        <v>44044</v>
      </c>
      <c r="AK6" s="59">
        <v>44075</v>
      </c>
      <c r="AL6" s="59">
        <v>44105</v>
      </c>
      <c r="AM6" s="59">
        <v>44136</v>
      </c>
      <c r="AN6" s="59">
        <v>44166</v>
      </c>
      <c r="AO6" s="44" t="s">
        <v>6</v>
      </c>
      <c r="AP6" s="41">
        <v>2018</v>
      </c>
      <c r="AQ6" s="42">
        <v>2019</v>
      </c>
      <c r="AR6" s="60">
        <v>2020</v>
      </c>
    </row>
    <row r="7" spans="1:44" ht="15.75" customHeight="1" x14ac:dyDescent="0.2">
      <c r="A7" s="99" t="s">
        <v>559</v>
      </c>
      <c r="B7" s="47">
        <v>2570</v>
      </c>
      <c r="C7" s="100" t="s">
        <v>561</v>
      </c>
      <c r="D7" s="101" t="s">
        <v>20</v>
      </c>
      <c r="E7" s="7"/>
      <c r="F7" s="10"/>
      <c r="G7" s="10"/>
      <c r="H7" s="10"/>
      <c r="I7" s="10"/>
      <c r="J7" s="10"/>
      <c r="K7" s="7"/>
      <c r="L7" s="7"/>
      <c r="M7" s="7"/>
      <c r="N7" s="7"/>
      <c r="O7" s="7"/>
      <c r="P7" s="7"/>
      <c r="Q7" s="7"/>
      <c r="R7" s="10"/>
      <c r="S7" s="10"/>
      <c r="T7" s="10"/>
      <c r="U7" s="10"/>
      <c r="V7" s="10"/>
      <c r="W7" s="7"/>
      <c r="X7" s="7"/>
      <c r="Y7" s="7"/>
      <c r="Z7" s="7"/>
      <c r="AA7" s="7"/>
      <c r="AB7" s="7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45">
        <f>SUM(AP7:AR7)</f>
        <v>0</v>
      </c>
      <c r="AP7" s="37">
        <f>SUM(E7:P7)</f>
        <v>0</v>
      </c>
      <c r="AQ7" s="46">
        <f>SUM(Q7:AB7)</f>
        <v>0</v>
      </c>
      <c r="AR7" s="63">
        <f>SUM(AC7:AN7)</f>
        <v>0</v>
      </c>
    </row>
    <row r="8" spans="1:44" ht="15.75" customHeight="1" x14ac:dyDescent="0.2">
      <c r="A8" s="99" t="s">
        <v>8</v>
      </c>
      <c r="B8" s="47">
        <v>1660</v>
      </c>
      <c r="C8" s="100" t="s">
        <v>11</v>
      </c>
      <c r="D8" s="101" t="s">
        <v>20</v>
      </c>
      <c r="E8" s="7"/>
      <c r="F8" s="10"/>
      <c r="G8" s="10"/>
      <c r="H8" s="10"/>
      <c r="I8" s="10"/>
      <c r="J8" s="10"/>
      <c r="K8" s="7"/>
      <c r="L8" s="7"/>
      <c r="M8" s="7"/>
      <c r="N8" s="7"/>
      <c r="O8" s="7"/>
      <c r="P8" s="7"/>
      <c r="Q8" s="7"/>
      <c r="R8" s="10"/>
      <c r="S8" s="10"/>
      <c r="T8" s="10"/>
      <c r="U8" s="10"/>
      <c r="V8" s="10"/>
      <c r="W8" s="7"/>
      <c r="X8" s="7"/>
      <c r="Y8" s="7"/>
      <c r="Z8" s="7"/>
      <c r="AA8" s="7"/>
      <c r="AB8" s="7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45">
        <f>SUM(AP8:AR8)</f>
        <v>0</v>
      </c>
      <c r="AP8" s="37">
        <f t="shared" ref="AP8:AP71" si="0">SUM(E8:P8)</f>
        <v>0</v>
      </c>
      <c r="AQ8" s="46">
        <f>SUM(Q8:AB8)</f>
        <v>0</v>
      </c>
      <c r="AR8" s="63">
        <f>SUM(AC8:AN8)</f>
        <v>0</v>
      </c>
    </row>
    <row r="9" spans="1:44" ht="15.75" customHeight="1" x14ac:dyDescent="0.2">
      <c r="A9" s="101" t="s">
        <v>10</v>
      </c>
      <c r="B9" s="47">
        <v>1577</v>
      </c>
      <c r="C9" s="101" t="s">
        <v>11</v>
      </c>
      <c r="D9" s="101" t="s">
        <v>15</v>
      </c>
      <c r="E9" s="7"/>
      <c r="F9" s="7"/>
      <c r="G9" s="7"/>
      <c r="H9" s="10"/>
      <c r="I9" s="10"/>
      <c r="J9" s="10"/>
      <c r="K9" s="10"/>
      <c r="L9" s="10"/>
      <c r="M9" s="10"/>
      <c r="N9" s="10"/>
      <c r="O9" s="10"/>
      <c r="P9" s="10"/>
      <c r="Q9" s="7"/>
      <c r="R9" s="7"/>
      <c r="S9" s="7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45">
        <f>SUM(AP9:AR9)</f>
        <v>0</v>
      </c>
      <c r="AP9" s="8">
        <f t="shared" si="0"/>
        <v>0</v>
      </c>
      <c r="AQ9" s="9">
        <f t="shared" ref="AQ9:AQ72" si="1">SUM(Q9:AB9)</f>
        <v>0</v>
      </c>
      <c r="AR9" s="63">
        <f>SUM(AC9:AN9)</f>
        <v>0</v>
      </c>
    </row>
    <row r="10" spans="1:44" ht="15.75" customHeight="1" x14ac:dyDescent="0.2">
      <c r="A10" s="101" t="s">
        <v>23</v>
      </c>
      <c r="B10" s="47">
        <v>1104</v>
      </c>
      <c r="C10" s="101" t="s">
        <v>9</v>
      </c>
      <c r="D10" s="101" t="s">
        <v>22</v>
      </c>
      <c r="E10" s="7"/>
      <c r="F10" s="10"/>
      <c r="G10" s="10"/>
      <c r="H10" s="10"/>
      <c r="I10" s="10"/>
      <c r="J10" s="10"/>
      <c r="K10" s="7"/>
      <c r="L10" s="7"/>
      <c r="M10" s="7"/>
      <c r="N10" s="7"/>
      <c r="O10" s="7"/>
      <c r="P10" s="7"/>
      <c r="Q10" s="7"/>
      <c r="R10" s="10"/>
      <c r="S10" s="10"/>
      <c r="T10" s="10"/>
      <c r="U10" s="10"/>
      <c r="V10" s="10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45">
        <f>SUM(AP10:AR10)</f>
        <v>0</v>
      </c>
      <c r="AP10" s="8">
        <f t="shared" si="0"/>
        <v>0</v>
      </c>
      <c r="AQ10" s="9">
        <f t="shared" si="1"/>
        <v>0</v>
      </c>
      <c r="AR10" s="63">
        <f>SUM(AC10:AN10)</f>
        <v>0</v>
      </c>
    </row>
    <row r="11" spans="1:44" ht="15.75" customHeight="1" x14ac:dyDescent="0.2">
      <c r="A11" s="101" t="s">
        <v>26</v>
      </c>
      <c r="B11" s="47">
        <v>1239</v>
      </c>
      <c r="C11" s="101" t="s">
        <v>28</v>
      </c>
      <c r="D11" s="101" t="s">
        <v>479</v>
      </c>
      <c r="E11" s="7"/>
      <c r="F11" s="7"/>
      <c r="G11" s="7"/>
      <c r="H11" s="10"/>
      <c r="I11" s="10"/>
      <c r="J11" s="10"/>
      <c r="K11" s="10"/>
      <c r="L11" s="10"/>
      <c r="M11" s="10"/>
      <c r="N11" s="10"/>
      <c r="O11" s="10"/>
      <c r="P11" s="10"/>
      <c r="Q11" s="7"/>
      <c r="R11" s="7"/>
      <c r="S11" s="7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45">
        <f t="shared" ref="AO11:AO74" si="2">SUM(AP11:AR11)</f>
        <v>0</v>
      </c>
      <c r="AP11" s="8">
        <f t="shared" si="0"/>
        <v>0</v>
      </c>
      <c r="AQ11" s="9">
        <f t="shared" si="1"/>
        <v>0</v>
      </c>
      <c r="AR11" s="63">
        <f t="shared" ref="AR11:AR74" si="3">SUM(AC11:AN11)</f>
        <v>0</v>
      </c>
    </row>
    <row r="12" spans="1:44" ht="15.75" customHeight="1" x14ac:dyDescent="0.2">
      <c r="A12" s="101" t="s">
        <v>31</v>
      </c>
      <c r="B12" s="47">
        <v>1672</v>
      </c>
      <c r="C12" s="101" t="s">
        <v>11</v>
      </c>
      <c r="D12" s="101" t="s">
        <v>15</v>
      </c>
      <c r="E12" s="7"/>
      <c r="F12" s="7"/>
      <c r="G12" s="7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10"/>
      <c r="U12" s="10"/>
      <c r="V12" s="10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45">
        <f t="shared" si="2"/>
        <v>0</v>
      </c>
      <c r="AP12" s="8">
        <f t="shared" si="0"/>
        <v>0</v>
      </c>
      <c r="AQ12" s="9">
        <f t="shared" si="1"/>
        <v>0</v>
      </c>
      <c r="AR12" s="63">
        <f t="shared" si="3"/>
        <v>0</v>
      </c>
    </row>
    <row r="13" spans="1:44" ht="15.75" customHeight="1" x14ac:dyDescent="0.2">
      <c r="A13" s="101" t="s">
        <v>482</v>
      </c>
      <c r="B13" s="47">
        <v>2512</v>
      </c>
      <c r="C13" s="101" t="s">
        <v>468</v>
      </c>
      <c r="D13" s="101" t="s">
        <v>462</v>
      </c>
      <c r="E13" s="7"/>
      <c r="F13" s="7"/>
      <c r="G13" s="7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10"/>
      <c r="U13" s="10"/>
      <c r="V13" s="10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45">
        <f t="shared" si="2"/>
        <v>0</v>
      </c>
      <c r="AP13" s="8">
        <f>SUM(E13:P13)</f>
        <v>0</v>
      </c>
      <c r="AQ13" s="9">
        <f>SUM(Q13:AB13)</f>
        <v>0</v>
      </c>
      <c r="AR13" s="63">
        <f t="shared" si="3"/>
        <v>0</v>
      </c>
    </row>
    <row r="14" spans="1:44" ht="15.75" customHeight="1" x14ac:dyDescent="0.2">
      <c r="A14" s="101" t="s">
        <v>21</v>
      </c>
      <c r="B14" s="47">
        <v>1486</v>
      </c>
      <c r="C14" s="101" t="s">
        <v>28</v>
      </c>
      <c r="D14" s="101" t="s">
        <v>22</v>
      </c>
      <c r="E14" s="7"/>
      <c r="F14" s="7"/>
      <c r="G14" s="7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10"/>
      <c r="U14" s="10"/>
      <c r="V14" s="10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45">
        <f t="shared" si="2"/>
        <v>0</v>
      </c>
      <c r="AP14" s="8">
        <f t="shared" si="0"/>
        <v>0</v>
      </c>
      <c r="AQ14" s="9">
        <f t="shared" si="1"/>
        <v>0</v>
      </c>
      <c r="AR14" s="63">
        <f t="shared" si="3"/>
        <v>0</v>
      </c>
    </row>
    <row r="15" spans="1:44" ht="15.75" customHeight="1" x14ac:dyDescent="0.2">
      <c r="A15" s="101" t="s">
        <v>38</v>
      </c>
      <c r="B15" s="47">
        <v>1373</v>
      </c>
      <c r="C15" s="101" t="s">
        <v>9</v>
      </c>
      <c r="D15" s="101" t="s">
        <v>32</v>
      </c>
      <c r="E15" s="7"/>
      <c r="F15" s="10"/>
      <c r="G15" s="10"/>
      <c r="H15" s="10"/>
      <c r="I15" s="10"/>
      <c r="J15" s="10"/>
      <c r="K15" s="7"/>
      <c r="L15" s="7"/>
      <c r="M15" s="7"/>
      <c r="N15" s="7"/>
      <c r="O15" s="7"/>
      <c r="P15" s="7"/>
      <c r="Q15" s="7"/>
      <c r="R15" s="10"/>
      <c r="S15" s="10"/>
      <c r="T15" s="10"/>
      <c r="U15" s="10"/>
      <c r="V15" s="10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45">
        <f t="shared" si="2"/>
        <v>0</v>
      </c>
      <c r="AP15" s="8">
        <f t="shared" si="0"/>
        <v>0</v>
      </c>
      <c r="AQ15" s="9">
        <f t="shared" si="1"/>
        <v>0</v>
      </c>
      <c r="AR15" s="63">
        <f t="shared" si="3"/>
        <v>0</v>
      </c>
    </row>
    <row r="16" spans="1:44" ht="15.75" customHeight="1" x14ac:dyDescent="0.2">
      <c r="A16" s="101" t="s">
        <v>19</v>
      </c>
      <c r="B16" s="47">
        <v>1162</v>
      </c>
      <c r="C16" s="101" t="s">
        <v>28</v>
      </c>
      <c r="D16" s="101" t="s">
        <v>20</v>
      </c>
      <c r="E16" s="7"/>
      <c r="F16" s="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7"/>
      <c r="R16" s="7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45">
        <f t="shared" si="2"/>
        <v>0</v>
      </c>
      <c r="AP16" s="8">
        <f t="shared" si="0"/>
        <v>0</v>
      </c>
      <c r="AQ16" s="9">
        <f t="shared" si="1"/>
        <v>0</v>
      </c>
      <c r="AR16" s="63">
        <f t="shared" si="3"/>
        <v>0</v>
      </c>
    </row>
    <row r="17" spans="1:44" ht="15.75" customHeight="1" x14ac:dyDescent="0.2">
      <c r="A17" s="101" t="s">
        <v>42</v>
      </c>
      <c r="B17" s="47">
        <v>1292</v>
      </c>
      <c r="C17" s="101" t="s">
        <v>28</v>
      </c>
      <c r="D17" s="101" t="s">
        <v>22</v>
      </c>
      <c r="E17" s="7"/>
      <c r="F17" s="7"/>
      <c r="G17" s="7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10"/>
      <c r="U17" s="10"/>
      <c r="V17" s="10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45">
        <f t="shared" si="2"/>
        <v>0</v>
      </c>
      <c r="AP17" s="8">
        <f t="shared" si="0"/>
        <v>0</v>
      </c>
      <c r="AQ17" s="9">
        <f t="shared" si="1"/>
        <v>0</v>
      </c>
      <c r="AR17" s="63">
        <f t="shared" si="3"/>
        <v>0</v>
      </c>
    </row>
    <row r="18" spans="1:44" ht="15.75" customHeight="1" x14ac:dyDescent="0.2">
      <c r="A18" s="101" t="s">
        <v>25</v>
      </c>
      <c r="B18" s="47">
        <v>1621</v>
      </c>
      <c r="C18" s="101" t="s">
        <v>9</v>
      </c>
      <c r="D18" s="101" t="s">
        <v>20</v>
      </c>
      <c r="E18" s="7"/>
      <c r="F18" s="7"/>
      <c r="G18" s="7"/>
      <c r="H18" s="10"/>
      <c r="I18" s="10"/>
      <c r="J18" s="10"/>
      <c r="K18" s="10"/>
      <c r="L18" s="10"/>
      <c r="M18" s="10"/>
      <c r="N18" s="10"/>
      <c r="O18" s="10"/>
      <c r="P18" s="10"/>
      <c r="Q18" s="7"/>
      <c r="R18" s="7"/>
      <c r="S18" s="7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45">
        <f t="shared" si="2"/>
        <v>0</v>
      </c>
      <c r="AP18" s="8">
        <f t="shared" si="0"/>
        <v>0</v>
      </c>
      <c r="AQ18" s="9">
        <f t="shared" si="1"/>
        <v>0</v>
      </c>
      <c r="AR18" s="63">
        <f t="shared" si="3"/>
        <v>0</v>
      </c>
    </row>
    <row r="19" spans="1:44" ht="15.75" customHeight="1" x14ac:dyDescent="0.2">
      <c r="A19" s="101" t="s">
        <v>27</v>
      </c>
      <c r="B19" s="47">
        <v>1255</v>
      </c>
      <c r="C19" s="101" t="s">
        <v>9</v>
      </c>
      <c r="D19" s="101" t="s">
        <v>37</v>
      </c>
      <c r="E19" s="7"/>
      <c r="F19" s="7"/>
      <c r="G19" s="7"/>
      <c r="H19" s="10"/>
      <c r="I19" s="10"/>
      <c r="J19" s="10"/>
      <c r="K19" s="10"/>
      <c r="L19" s="10"/>
      <c r="M19" s="10"/>
      <c r="N19" s="10"/>
      <c r="O19" s="10"/>
      <c r="P19" s="10"/>
      <c r="Q19" s="7"/>
      <c r="R19" s="7"/>
      <c r="S19" s="7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45">
        <f t="shared" si="2"/>
        <v>0</v>
      </c>
      <c r="AP19" s="8">
        <f t="shared" si="0"/>
        <v>0</v>
      </c>
      <c r="AQ19" s="9">
        <f t="shared" si="1"/>
        <v>0</v>
      </c>
      <c r="AR19" s="63">
        <f t="shared" si="3"/>
        <v>0</v>
      </c>
    </row>
    <row r="20" spans="1:44" ht="15.75" customHeight="1" x14ac:dyDescent="0.2">
      <c r="A20" s="101" t="s">
        <v>49</v>
      </c>
      <c r="B20" s="47">
        <v>1390</v>
      </c>
      <c r="C20" s="101" t="s">
        <v>28</v>
      </c>
      <c r="D20" s="101" t="s">
        <v>13</v>
      </c>
      <c r="E20" s="7"/>
      <c r="F20" s="7"/>
      <c r="G20" s="10"/>
      <c r="H20" s="10"/>
      <c r="I20" s="10"/>
      <c r="J20" s="10"/>
      <c r="K20" s="7"/>
      <c r="L20" s="7"/>
      <c r="M20" s="7"/>
      <c r="N20" s="7"/>
      <c r="O20" s="7"/>
      <c r="P20" s="7"/>
      <c r="Q20" s="7"/>
      <c r="R20" s="7"/>
      <c r="S20" s="10"/>
      <c r="T20" s="10"/>
      <c r="U20" s="10"/>
      <c r="V20" s="10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45">
        <f t="shared" si="2"/>
        <v>0</v>
      </c>
      <c r="AP20" s="8">
        <f t="shared" si="0"/>
        <v>0</v>
      </c>
      <c r="AQ20" s="9">
        <f t="shared" si="1"/>
        <v>0</v>
      </c>
      <c r="AR20" s="63">
        <f t="shared" si="3"/>
        <v>0</v>
      </c>
    </row>
    <row r="21" spans="1:44" ht="15.75" customHeight="1" x14ac:dyDescent="0.2">
      <c r="A21" s="101" t="s">
        <v>52</v>
      </c>
      <c r="B21" s="47">
        <v>1401</v>
      </c>
      <c r="C21" s="101" t="s">
        <v>9</v>
      </c>
      <c r="D21" s="101" t="s">
        <v>37</v>
      </c>
      <c r="E21" s="7"/>
      <c r="F21" s="7"/>
      <c r="G21" s="7"/>
      <c r="H21" s="10"/>
      <c r="I21" s="10"/>
      <c r="J21" s="10"/>
      <c r="K21" s="7"/>
      <c r="L21" s="7"/>
      <c r="M21" s="7"/>
      <c r="N21" s="7"/>
      <c r="O21" s="7"/>
      <c r="P21" s="7"/>
      <c r="Q21" s="7"/>
      <c r="R21" s="7"/>
      <c r="S21" s="7"/>
      <c r="T21" s="10"/>
      <c r="U21" s="10"/>
      <c r="V21" s="10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45">
        <f t="shared" si="2"/>
        <v>0</v>
      </c>
      <c r="AP21" s="8">
        <f t="shared" si="0"/>
        <v>0</v>
      </c>
      <c r="AQ21" s="9">
        <f t="shared" si="1"/>
        <v>0</v>
      </c>
      <c r="AR21" s="63">
        <f t="shared" si="3"/>
        <v>0</v>
      </c>
    </row>
    <row r="22" spans="1:44" ht="15.75" customHeight="1" x14ac:dyDescent="0.2">
      <c r="A22" s="101" t="s">
        <v>55</v>
      </c>
      <c r="B22" s="47">
        <v>1014</v>
      </c>
      <c r="C22" s="101" t="s">
        <v>28</v>
      </c>
      <c r="D22" s="101" t="s">
        <v>72</v>
      </c>
      <c r="E22" s="7"/>
      <c r="F22" s="7"/>
      <c r="G22" s="7"/>
      <c r="H22" s="10"/>
      <c r="I22" s="10"/>
      <c r="J22" s="10"/>
      <c r="K22" s="7"/>
      <c r="L22" s="7"/>
      <c r="M22" s="7"/>
      <c r="N22" s="7"/>
      <c r="O22" s="7"/>
      <c r="P22" s="7"/>
      <c r="Q22" s="7"/>
      <c r="R22" s="7"/>
      <c r="S22" s="7"/>
      <c r="T22" s="10"/>
      <c r="U22" s="10"/>
      <c r="V22" s="10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45">
        <f t="shared" si="2"/>
        <v>0</v>
      </c>
      <c r="AP22" s="8">
        <f t="shared" si="0"/>
        <v>0</v>
      </c>
      <c r="AQ22" s="9">
        <f t="shared" si="1"/>
        <v>0</v>
      </c>
      <c r="AR22" s="63">
        <f t="shared" si="3"/>
        <v>0</v>
      </c>
    </row>
    <row r="23" spans="1:44" ht="15.75" customHeight="1" x14ac:dyDescent="0.2">
      <c r="A23" s="101" t="s">
        <v>57</v>
      </c>
      <c r="B23" s="47">
        <v>1417</v>
      </c>
      <c r="C23" s="101" t="s">
        <v>28</v>
      </c>
      <c r="D23" s="101" t="s">
        <v>24</v>
      </c>
      <c r="E23" s="7"/>
      <c r="F23" s="7"/>
      <c r="G23" s="7"/>
      <c r="H23" s="10"/>
      <c r="I23" s="10"/>
      <c r="J23" s="10"/>
      <c r="K23" s="7"/>
      <c r="L23" s="7"/>
      <c r="M23" s="7"/>
      <c r="N23" s="7"/>
      <c r="O23" s="7"/>
      <c r="P23" s="7"/>
      <c r="Q23" s="7"/>
      <c r="R23" s="7"/>
      <c r="S23" s="7"/>
      <c r="T23" s="10"/>
      <c r="U23" s="10"/>
      <c r="V23" s="10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45">
        <f t="shared" si="2"/>
        <v>0</v>
      </c>
      <c r="AP23" s="8">
        <f t="shared" si="0"/>
        <v>0</v>
      </c>
      <c r="AQ23" s="9">
        <f t="shared" si="1"/>
        <v>0</v>
      </c>
      <c r="AR23" s="63">
        <f t="shared" si="3"/>
        <v>0</v>
      </c>
    </row>
    <row r="24" spans="1:44" ht="15.75" customHeight="1" x14ac:dyDescent="0.2">
      <c r="A24" s="101" t="s">
        <v>60</v>
      </c>
      <c r="B24" s="47">
        <v>1610</v>
      </c>
      <c r="C24" s="101" t="s">
        <v>61</v>
      </c>
      <c r="D24" s="101" t="s">
        <v>62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45">
        <f t="shared" si="2"/>
        <v>0</v>
      </c>
      <c r="AP24" s="8">
        <f t="shared" si="0"/>
        <v>0</v>
      </c>
      <c r="AQ24" s="9">
        <f t="shared" si="1"/>
        <v>0</v>
      </c>
      <c r="AR24" s="63">
        <f t="shared" si="3"/>
        <v>0</v>
      </c>
    </row>
    <row r="25" spans="1:44" ht="15.75" customHeight="1" x14ac:dyDescent="0.2">
      <c r="A25" s="101" t="s">
        <v>65</v>
      </c>
      <c r="B25" s="47">
        <v>1284</v>
      </c>
      <c r="C25" s="101" t="s">
        <v>28</v>
      </c>
      <c r="D25" s="101" t="s">
        <v>62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45">
        <f t="shared" si="2"/>
        <v>0</v>
      </c>
      <c r="AP25" s="8">
        <f t="shared" si="0"/>
        <v>0</v>
      </c>
      <c r="AQ25" s="9">
        <f t="shared" si="1"/>
        <v>0</v>
      </c>
      <c r="AR25" s="63">
        <f t="shared" si="3"/>
        <v>0</v>
      </c>
    </row>
    <row r="26" spans="1:44" ht="15.75" customHeight="1" x14ac:dyDescent="0.2">
      <c r="A26" s="101" t="s">
        <v>68</v>
      </c>
      <c r="B26" s="47">
        <v>1644</v>
      </c>
      <c r="C26" s="101" t="s">
        <v>11</v>
      </c>
      <c r="D26" s="101" t="s">
        <v>95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45">
        <f t="shared" si="2"/>
        <v>0</v>
      </c>
      <c r="AP26" s="8">
        <f t="shared" si="0"/>
        <v>0</v>
      </c>
      <c r="AQ26" s="9">
        <f t="shared" si="1"/>
        <v>0</v>
      </c>
      <c r="AR26" s="63">
        <f t="shared" si="3"/>
        <v>0</v>
      </c>
    </row>
    <row r="27" spans="1:44" ht="15.75" customHeight="1" x14ac:dyDescent="0.2">
      <c r="A27" s="101" t="s">
        <v>560</v>
      </c>
      <c r="B27" s="47">
        <v>2572</v>
      </c>
      <c r="C27" s="101" t="s">
        <v>561</v>
      </c>
      <c r="D27" s="101" t="s">
        <v>62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45">
        <f t="shared" si="2"/>
        <v>0</v>
      </c>
      <c r="AP27" s="8">
        <f t="shared" si="0"/>
        <v>0</v>
      </c>
      <c r="AQ27" s="9">
        <f t="shared" si="1"/>
        <v>0</v>
      </c>
      <c r="AR27" s="63">
        <f t="shared" si="3"/>
        <v>0</v>
      </c>
    </row>
    <row r="28" spans="1:44" ht="15.75" customHeight="1" x14ac:dyDescent="0.2">
      <c r="A28" s="101" t="s">
        <v>528</v>
      </c>
      <c r="B28" s="47">
        <v>2555</v>
      </c>
      <c r="C28" s="101" t="s">
        <v>497</v>
      </c>
      <c r="D28" s="101" t="s">
        <v>480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45">
        <f t="shared" si="2"/>
        <v>0</v>
      </c>
      <c r="AP28" s="8">
        <f t="shared" si="0"/>
        <v>0</v>
      </c>
      <c r="AQ28" s="9">
        <f t="shared" si="1"/>
        <v>0</v>
      </c>
      <c r="AR28" s="63">
        <f t="shared" si="3"/>
        <v>0</v>
      </c>
    </row>
    <row r="29" spans="1:44" ht="15.75" customHeight="1" x14ac:dyDescent="0.2">
      <c r="A29" s="101" t="s">
        <v>71</v>
      </c>
      <c r="B29" s="47">
        <v>1360</v>
      </c>
      <c r="C29" s="101" t="s">
        <v>9</v>
      </c>
      <c r="D29" s="101" t="s">
        <v>72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45">
        <f t="shared" si="2"/>
        <v>0</v>
      </c>
      <c r="AP29" s="8">
        <f t="shared" si="0"/>
        <v>0</v>
      </c>
      <c r="AQ29" s="9">
        <f t="shared" si="1"/>
        <v>0</v>
      </c>
      <c r="AR29" s="63">
        <f t="shared" si="3"/>
        <v>0</v>
      </c>
    </row>
    <row r="30" spans="1:44" ht="15.75" customHeight="1" x14ac:dyDescent="0.2">
      <c r="A30" s="101" t="s">
        <v>76</v>
      </c>
      <c r="B30" s="47">
        <v>1143</v>
      </c>
      <c r="C30" s="101" t="s">
        <v>28</v>
      </c>
      <c r="D30" s="101" t="s">
        <v>95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45">
        <f t="shared" si="2"/>
        <v>0</v>
      </c>
      <c r="AP30" s="8">
        <f t="shared" si="0"/>
        <v>0</v>
      </c>
      <c r="AQ30" s="9">
        <f t="shared" si="1"/>
        <v>0</v>
      </c>
      <c r="AR30" s="63">
        <f t="shared" si="3"/>
        <v>0</v>
      </c>
    </row>
    <row r="31" spans="1:44" ht="15.75" customHeight="1" x14ac:dyDescent="0.2">
      <c r="A31" s="101" t="s">
        <v>78</v>
      </c>
      <c r="B31" s="47">
        <v>1559</v>
      </c>
      <c r="C31" s="101" t="s">
        <v>30</v>
      </c>
      <c r="D31" s="101" t="s">
        <v>14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45">
        <f t="shared" si="2"/>
        <v>0</v>
      </c>
      <c r="AP31" s="8">
        <f t="shared" si="0"/>
        <v>0</v>
      </c>
      <c r="AQ31" s="9">
        <f t="shared" si="1"/>
        <v>0</v>
      </c>
      <c r="AR31" s="63">
        <f t="shared" si="3"/>
        <v>0</v>
      </c>
    </row>
    <row r="32" spans="1:44" ht="15.75" customHeight="1" x14ac:dyDescent="0.2">
      <c r="A32" s="101" t="s">
        <v>29</v>
      </c>
      <c r="B32" s="47">
        <v>1369</v>
      </c>
      <c r="C32" s="101" t="s">
        <v>30</v>
      </c>
      <c r="D32" s="101" t="s">
        <v>20</v>
      </c>
      <c r="E32" s="7"/>
      <c r="F32" s="10"/>
      <c r="G32" s="7"/>
      <c r="H32" s="7"/>
      <c r="I32" s="10"/>
      <c r="J32" s="10"/>
      <c r="K32" s="7"/>
      <c r="L32" s="7"/>
      <c r="M32" s="7"/>
      <c r="N32" s="7"/>
      <c r="O32" s="7"/>
      <c r="P32" s="7"/>
      <c r="Q32" s="7"/>
      <c r="R32" s="10"/>
      <c r="S32" s="7"/>
      <c r="T32" s="7"/>
      <c r="U32" s="10"/>
      <c r="V32" s="10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45">
        <f t="shared" si="2"/>
        <v>0</v>
      </c>
      <c r="AP32" s="8">
        <f t="shared" si="0"/>
        <v>0</v>
      </c>
      <c r="AQ32" s="9">
        <f t="shared" si="1"/>
        <v>0</v>
      </c>
      <c r="AR32" s="63">
        <f t="shared" si="3"/>
        <v>0</v>
      </c>
    </row>
    <row r="33" spans="1:44" ht="15.75" customHeight="1" x14ac:dyDescent="0.2">
      <c r="A33" s="101" t="s">
        <v>33</v>
      </c>
      <c r="B33" s="47">
        <v>1241</v>
      </c>
      <c r="C33" s="101" t="s">
        <v>9</v>
      </c>
      <c r="D33" s="101" t="s">
        <v>480</v>
      </c>
      <c r="E33" s="7"/>
      <c r="F33" s="7"/>
      <c r="G33" s="7"/>
      <c r="H33" s="10"/>
      <c r="I33" s="10"/>
      <c r="J33" s="10"/>
      <c r="K33" s="7"/>
      <c r="L33" s="7"/>
      <c r="M33" s="7"/>
      <c r="N33" s="7"/>
      <c r="O33" s="7"/>
      <c r="P33" s="7"/>
      <c r="Q33" s="7"/>
      <c r="R33" s="7"/>
      <c r="S33" s="7"/>
      <c r="T33" s="10"/>
      <c r="U33" s="10"/>
      <c r="V33" s="10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45">
        <f t="shared" si="2"/>
        <v>0</v>
      </c>
      <c r="AP33" s="8">
        <f t="shared" si="0"/>
        <v>0</v>
      </c>
      <c r="AQ33" s="9">
        <f t="shared" si="1"/>
        <v>0</v>
      </c>
      <c r="AR33" s="63">
        <f t="shared" si="3"/>
        <v>0</v>
      </c>
    </row>
    <row r="34" spans="1:44" ht="15.75" customHeight="1" x14ac:dyDescent="0.2">
      <c r="A34" s="101" t="s">
        <v>83</v>
      </c>
      <c r="B34" s="47">
        <v>1510</v>
      </c>
      <c r="C34" s="101" t="s">
        <v>9</v>
      </c>
      <c r="D34" s="101" t="s">
        <v>22</v>
      </c>
      <c r="E34" s="7"/>
      <c r="F34" s="7"/>
      <c r="G34" s="7"/>
      <c r="H34" s="10"/>
      <c r="I34" s="10"/>
      <c r="J34" s="10"/>
      <c r="K34" s="10"/>
      <c r="L34" s="10"/>
      <c r="M34" s="10"/>
      <c r="N34" s="10"/>
      <c r="O34" s="10"/>
      <c r="P34" s="10"/>
      <c r="Q34" s="7"/>
      <c r="R34" s="7"/>
      <c r="S34" s="7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45">
        <f t="shared" si="2"/>
        <v>0</v>
      </c>
      <c r="AP34" s="8">
        <f t="shared" si="0"/>
        <v>0</v>
      </c>
      <c r="AQ34" s="9">
        <f t="shared" si="1"/>
        <v>0</v>
      </c>
      <c r="AR34" s="63">
        <f t="shared" si="3"/>
        <v>0</v>
      </c>
    </row>
    <row r="35" spans="1:44" ht="15.75" customHeight="1" x14ac:dyDescent="0.2">
      <c r="A35" s="101" t="s">
        <v>805</v>
      </c>
      <c r="B35" s="47">
        <v>2589</v>
      </c>
      <c r="C35" s="101" t="s">
        <v>806</v>
      </c>
      <c r="D35" s="101" t="s">
        <v>32</v>
      </c>
      <c r="E35" s="7"/>
      <c r="F35" s="7"/>
      <c r="G35" s="7"/>
      <c r="H35" s="10"/>
      <c r="I35" s="10"/>
      <c r="J35" s="10"/>
      <c r="K35" s="10"/>
      <c r="L35" s="10"/>
      <c r="M35" s="10"/>
      <c r="N35" s="10"/>
      <c r="O35" s="10"/>
      <c r="P35" s="10"/>
      <c r="Q35" s="7"/>
      <c r="R35" s="7"/>
      <c r="S35" s="7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45">
        <f t="shared" si="2"/>
        <v>0</v>
      </c>
      <c r="AP35" s="8">
        <f t="shared" si="0"/>
        <v>0</v>
      </c>
      <c r="AQ35" s="9">
        <f t="shared" si="1"/>
        <v>0</v>
      </c>
      <c r="AR35" s="63">
        <f t="shared" si="3"/>
        <v>0</v>
      </c>
    </row>
    <row r="36" spans="1:44" ht="15.75" customHeight="1" x14ac:dyDescent="0.2">
      <c r="A36" s="101" t="s">
        <v>496</v>
      </c>
      <c r="B36" s="47">
        <v>1529</v>
      </c>
      <c r="C36" s="101" t="s">
        <v>497</v>
      </c>
      <c r="D36" s="101" t="s">
        <v>95</v>
      </c>
      <c r="E36" s="7"/>
      <c r="F36" s="7"/>
      <c r="G36" s="7"/>
      <c r="H36" s="10"/>
      <c r="I36" s="10"/>
      <c r="J36" s="10"/>
      <c r="K36" s="10"/>
      <c r="L36" s="10"/>
      <c r="M36" s="10"/>
      <c r="N36" s="10"/>
      <c r="O36" s="10"/>
      <c r="P36" s="10"/>
      <c r="Q36" s="7"/>
      <c r="R36" s="7"/>
      <c r="S36" s="7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45">
        <f t="shared" si="2"/>
        <v>0</v>
      </c>
      <c r="AP36" s="8">
        <f t="shared" si="0"/>
        <v>0</v>
      </c>
      <c r="AQ36" s="9">
        <f t="shared" si="1"/>
        <v>0</v>
      </c>
      <c r="AR36" s="63">
        <f t="shared" si="3"/>
        <v>0</v>
      </c>
    </row>
    <row r="37" spans="1:44" ht="15.75" customHeight="1" x14ac:dyDescent="0.2">
      <c r="A37" s="101" t="s">
        <v>86</v>
      </c>
      <c r="B37" s="47">
        <v>1603</v>
      </c>
      <c r="C37" s="101" t="s">
        <v>30</v>
      </c>
      <c r="D37" s="101" t="s">
        <v>461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45">
        <f t="shared" si="2"/>
        <v>0</v>
      </c>
      <c r="AP37" s="8">
        <f t="shared" si="0"/>
        <v>0</v>
      </c>
      <c r="AQ37" s="9">
        <f t="shared" si="1"/>
        <v>0</v>
      </c>
      <c r="AR37" s="63">
        <f t="shared" si="3"/>
        <v>0</v>
      </c>
    </row>
    <row r="38" spans="1:44" ht="15.75" customHeight="1" x14ac:dyDescent="0.2">
      <c r="A38" s="101" t="s">
        <v>89</v>
      </c>
      <c r="B38" s="47">
        <v>1201</v>
      </c>
      <c r="C38" s="101" t="s">
        <v>30</v>
      </c>
      <c r="D38" s="101" t="s">
        <v>72</v>
      </c>
      <c r="E38" s="7"/>
      <c r="F38" s="7"/>
      <c r="G38" s="7"/>
      <c r="H38" s="10"/>
      <c r="I38" s="10"/>
      <c r="J38" s="10"/>
      <c r="K38" s="10"/>
      <c r="L38" s="10"/>
      <c r="M38" s="10"/>
      <c r="N38" s="10"/>
      <c r="O38" s="10"/>
      <c r="P38" s="10"/>
      <c r="Q38" s="7"/>
      <c r="R38" s="7"/>
      <c r="S38" s="7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45">
        <f t="shared" si="2"/>
        <v>0</v>
      </c>
      <c r="AP38" s="8">
        <f t="shared" si="0"/>
        <v>0</v>
      </c>
      <c r="AQ38" s="9">
        <f t="shared" si="1"/>
        <v>0</v>
      </c>
      <c r="AR38" s="63">
        <f t="shared" si="3"/>
        <v>0</v>
      </c>
    </row>
    <row r="39" spans="1:44" ht="15.75" customHeight="1" x14ac:dyDescent="0.2">
      <c r="A39" s="101" t="s">
        <v>91</v>
      </c>
      <c r="B39" s="47">
        <v>1592</v>
      </c>
      <c r="C39" s="101" t="s">
        <v>30</v>
      </c>
      <c r="D39" s="101" t="s">
        <v>461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45">
        <f t="shared" si="2"/>
        <v>0</v>
      </c>
      <c r="AP39" s="8">
        <f t="shared" si="0"/>
        <v>0</v>
      </c>
      <c r="AQ39" s="9">
        <f t="shared" si="1"/>
        <v>0</v>
      </c>
      <c r="AR39" s="63">
        <f t="shared" si="3"/>
        <v>0</v>
      </c>
    </row>
    <row r="40" spans="1:44" ht="15.75" customHeight="1" x14ac:dyDescent="0.2">
      <c r="A40" s="101" t="s">
        <v>34</v>
      </c>
      <c r="B40" s="47">
        <v>1285</v>
      </c>
      <c r="C40" s="101" t="s">
        <v>28</v>
      </c>
      <c r="D40" s="101" t="s">
        <v>20</v>
      </c>
      <c r="E40" s="7"/>
      <c r="F40" s="10"/>
      <c r="G40" s="10"/>
      <c r="H40" s="10"/>
      <c r="I40" s="10"/>
      <c r="J40" s="10"/>
      <c r="K40" s="7"/>
      <c r="L40" s="7"/>
      <c r="M40" s="7"/>
      <c r="N40" s="7"/>
      <c r="O40" s="7"/>
      <c r="P40" s="7"/>
      <c r="Q40" s="7"/>
      <c r="R40" s="10"/>
      <c r="S40" s="10"/>
      <c r="T40" s="10"/>
      <c r="U40" s="10"/>
      <c r="V40" s="10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45">
        <f t="shared" si="2"/>
        <v>0</v>
      </c>
      <c r="AP40" s="8">
        <f t="shared" si="0"/>
        <v>0</v>
      </c>
      <c r="AQ40" s="9">
        <f t="shared" si="1"/>
        <v>0</v>
      </c>
      <c r="AR40" s="63">
        <f t="shared" si="3"/>
        <v>0</v>
      </c>
    </row>
    <row r="41" spans="1:44" ht="15.75" customHeight="1" x14ac:dyDescent="0.2">
      <c r="A41" s="101" t="s">
        <v>96</v>
      </c>
      <c r="B41" s="47">
        <v>1447</v>
      </c>
      <c r="C41" s="101" t="s">
        <v>28</v>
      </c>
      <c r="D41" s="101" t="s">
        <v>462</v>
      </c>
      <c r="E41" s="7"/>
      <c r="F41" s="10"/>
      <c r="G41" s="7"/>
      <c r="H41" s="7"/>
      <c r="I41" s="10"/>
      <c r="J41" s="10"/>
      <c r="K41" s="7"/>
      <c r="L41" s="7"/>
      <c r="M41" s="7"/>
      <c r="N41" s="7"/>
      <c r="O41" s="7"/>
      <c r="P41" s="7"/>
      <c r="Q41" s="7"/>
      <c r="R41" s="10"/>
      <c r="S41" s="7"/>
      <c r="T41" s="7"/>
      <c r="U41" s="10"/>
      <c r="V41" s="10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45">
        <f t="shared" si="2"/>
        <v>0</v>
      </c>
      <c r="AP41" s="8">
        <f t="shared" si="0"/>
        <v>0</v>
      </c>
      <c r="AQ41" s="9">
        <f t="shared" si="1"/>
        <v>0</v>
      </c>
      <c r="AR41" s="63">
        <f t="shared" si="3"/>
        <v>0</v>
      </c>
    </row>
    <row r="42" spans="1:44" ht="15.75" customHeight="1" x14ac:dyDescent="0.2">
      <c r="A42" s="101" t="s">
        <v>98</v>
      </c>
      <c r="B42" s="47">
        <v>1618</v>
      </c>
      <c r="C42" s="101" t="s">
        <v>9</v>
      </c>
      <c r="D42" s="101" t="s">
        <v>22</v>
      </c>
      <c r="E42" s="7"/>
      <c r="F42" s="7"/>
      <c r="G42" s="7"/>
      <c r="H42" s="10"/>
      <c r="I42" s="10"/>
      <c r="J42" s="10"/>
      <c r="K42" s="7"/>
      <c r="L42" s="7"/>
      <c r="M42" s="7"/>
      <c r="N42" s="7"/>
      <c r="O42" s="7"/>
      <c r="P42" s="7"/>
      <c r="Q42" s="7"/>
      <c r="R42" s="7"/>
      <c r="S42" s="7"/>
      <c r="T42" s="10"/>
      <c r="U42" s="10"/>
      <c r="V42" s="10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45">
        <f t="shared" si="2"/>
        <v>0</v>
      </c>
      <c r="AP42" s="8">
        <f t="shared" si="0"/>
        <v>0</v>
      </c>
      <c r="AQ42" s="9">
        <f t="shared" si="1"/>
        <v>0</v>
      </c>
      <c r="AR42" s="63">
        <f t="shared" si="3"/>
        <v>0</v>
      </c>
    </row>
    <row r="43" spans="1:44" ht="15.75" customHeight="1" x14ac:dyDescent="0.2">
      <c r="A43" s="101" t="s">
        <v>100</v>
      </c>
      <c r="B43" s="47">
        <v>1427</v>
      </c>
      <c r="C43" s="101" t="s">
        <v>9</v>
      </c>
      <c r="D43" s="101" t="s">
        <v>462</v>
      </c>
      <c r="E43" s="7"/>
      <c r="F43" s="7"/>
      <c r="G43" s="7"/>
      <c r="H43" s="10"/>
      <c r="I43" s="10"/>
      <c r="J43" s="10"/>
      <c r="K43" s="7"/>
      <c r="L43" s="7"/>
      <c r="M43" s="7"/>
      <c r="N43" s="7"/>
      <c r="O43" s="7"/>
      <c r="P43" s="7"/>
      <c r="Q43" s="7"/>
      <c r="R43" s="7"/>
      <c r="S43" s="7"/>
      <c r="T43" s="10"/>
      <c r="U43" s="10"/>
      <c r="V43" s="10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45">
        <f t="shared" si="2"/>
        <v>0</v>
      </c>
      <c r="AP43" s="8">
        <f t="shared" si="0"/>
        <v>0</v>
      </c>
      <c r="AQ43" s="9">
        <f t="shared" si="1"/>
        <v>0</v>
      </c>
      <c r="AR43" s="63">
        <f t="shared" si="3"/>
        <v>0</v>
      </c>
    </row>
    <row r="44" spans="1:44" ht="15.75" customHeight="1" x14ac:dyDescent="0.2">
      <c r="A44" s="101" t="s">
        <v>103</v>
      </c>
      <c r="B44" s="47">
        <v>1677</v>
      </c>
      <c r="C44" s="101" t="s">
        <v>36</v>
      </c>
      <c r="D44" s="101" t="s">
        <v>32</v>
      </c>
      <c r="E44" s="7"/>
      <c r="F44" s="7"/>
      <c r="G44" s="7"/>
      <c r="H44" s="10"/>
      <c r="I44" s="10"/>
      <c r="J44" s="10"/>
      <c r="K44" s="7"/>
      <c r="L44" s="7"/>
      <c r="M44" s="7"/>
      <c r="N44" s="7"/>
      <c r="O44" s="7"/>
      <c r="P44" s="7"/>
      <c r="Q44" s="7"/>
      <c r="R44" s="7"/>
      <c r="S44" s="7"/>
      <c r="T44" s="10"/>
      <c r="U44" s="10"/>
      <c r="V44" s="10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45">
        <f t="shared" si="2"/>
        <v>0</v>
      </c>
      <c r="AP44" s="8">
        <f t="shared" si="0"/>
        <v>0</v>
      </c>
      <c r="AQ44" s="9">
        <f t="shared" si="1"/>
        <v>0</v>
      </c>
      <c r="AR44" s="63">
        <f t="shared" si="3"/>
        <v>0</v>
      </c>
    </row>
    <row r="45" spans="1:44" ht="15.75" customHeight="1" x14ac:dyDescent="0.2">
      <c r="A45" s="101" t="s">
        <v>39</v>
      </c>
      <c r="B45" s="47">
        <v>1557</v>
      </c>
      <c r="C45" s="101" t="s">
        <v>30</v>
      </c>
      <c r="D45" s="101" t="s">
        <v>37</v>
      </c>
      <c r="E45" s="7"/>
      <c r="F45" s="7"/>
      <c r="G45" s="7"/>
      <c r="H45" s="10"/>
      <c r="I45" s="10"/>
      <c r="J45" s="10"/>
      <c r="K45" s="7"/>
      <c r="L45" s="7"/>
      <c r="M45" s="7"/>
      <c r="N45" s="7"/>
      <c r="O45" s="7"/>
      <c r="P45" s="7"/>
      <c r="Q45" s="7"/>
      <c r="R45" s="7"/>
      <c r="S45" s="7"/>
      <c r="T45" s="10"/>
      <c r="U45" s="10"/>
      <c r="V45" s="10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45">
        <f t="shared" si="2"/>
        <v>0</v>
      </c>
      <c r="AP45" s="8">
        <f t="shared" si="0"/>
        <v>0</v>
      </c>
      <c r="AQ45" s="9">
        <f t="shared" si="1"/>
        <v>0</v>
      </c>
      <c r="AR45" s="63">
        <f t="shared" si="3"/>
        <v>0</v>
      </c>
    </row>
    <row r="46" spans="1:44" ht="14" x14ac:dyDescent="0.2">
      <c r="A46" s="101" t="s">
        <v>110</v>
      </c>
      <c r="B46" s="47">
        <v>1445</v>
      </c>
      <c r="C46" s="101" t="s">
        <v>9</v>
      </c>
      <c r="D46" s="101" t="s">
        <v>22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45">
        <f t="shared" si="2"/>
        <v>0</v>
      </c>
      <c r="AP46" s="8">
        <f t="shared" si="0"/>
        <v>0</v>
      </c>
      <c r="AQ46" s="9">
        <f t="shared" si="1"/>
        <v>0</v>
      </c>
      <c r="AR46" s="63">
        <f t="shared" si="3"/>
        <v>0</v>
      </c>
    </row>
    <row r="47" spans="1:44" ht="14" x14ac:dyDescent="0.2">
      <c r="A47" s="101" t="s">
        <v>112</v>
      </c>
      <c r="B47" s="47">
        <v>1190</v>
      </c>
      <c r="C47" s="101" t="s">
        <v>9</v>
      </c>
      <c r="D47" s="101" t="s">
        <v>95</v>
      </c>
      <c r="E47" s="10"/>
      <c r="F47" s="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7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45">
        <f t="shared" si="2"/>
        <v>0</v>
      </c>
      <c r="AP47" s="8">
        <f t="shared" si="0"/>
        <v>0</v>
      </c>
      <c r="AQ47" s="9">
        <f t="shared" si="1"/>
        <v>0</v>
      </c>
      <c r="AR47" s="63">
        <f t="shared" si="3"/>
        <v>0</v>
      </c>
    </row>
    <row r="48" spans="1:44" ht="14" x14ac:dyDescent="0.2">
      <c r="A48" s="101" t="s">
        <v>114</v>
      </c>
      <c r="B48" s="47">
        <v>1028</v>
      </c>
      <c r="C48" s="101" t="s">
        <v>80</v>
      </c>
      <c r="D48" s="101" t="s">
        <v>22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45">
        <f t="shared" si="2"/>
        <v>0</v>
      </c>
      <c r="AP48" s="8">
        <f t="shared" si="0"/>
        <v>0</v>
      </c>
      <c r="AQ48" s="9">
        <f t="shared" si="1"/>
        <v>0</v>
      </c>
      <c r="AR48" s="63">
        <f t="shared" si="3"/>
        <v>0</v>
      </c>
    </row>
    <row r="49" spans="1:44" ht="14" x14ac:dyDescent="0.2">
      <c r="A49" s="101" t="s">
        <v>117</v>
      </c>
      <c r="B49" s="47">
        <v>1031</v>
      </c>
      <c r="C49" s="101" t="s">
        <v>28</v>
      </c>
      <c r="D49" s="101" t="s">
        <v>72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45">
        <f t="shared" si="2"/>
        <v>0</v>
      </c>
      <c r="AP49" s="8">
        <f t="shared" si="0"/>
        <v>0</v>
      </c>
      <c r="AQ49" s="9">
        <f t="shared" si="1"/>
        <v>0</v>
      </c>
      <c r="AR49" s="63">
        <f t="shared" si="3"/>
        <v>0</v>
      </c>
    </row>
    <row r="50" spans="1:44" ht="14" x14ac:dyDescent="0.2">
      <c r="A50" s="101" t="s">
        <v>541</v>
      </c>
      <c r="B50" s="47">
        <v>1564</v>
      </c>
      <c r="C50" s="101" t="s">
        <v>542</v>
      </c>
      <c r="D50" s="101" t="s">
        <v>20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45">
        <f t="shared" si="2"/>
        <v>0</v>
      </c>
      <c r="AP50" s="8">
        <f t="shared" si="0"/>
        <v>0</v>
      </c>
      <c r="AQ50" s="9">
        <f t="shared" si="1"/>
        <v>0</v>
      </c>
      <c r="AR50" s="63">
        <f t="shared" si="3"/>
        <v>0</v>
      </c>
    </row>
    <row r="51" spans="1:44" ht="14" x14ac:dyDescent="0.2">
      <c r="A51" s="101" t="s">
        <v>119</v>
      </c>
      <c r="B51" s="47">
        <v>1526</v>
      </c>
      <c r="C51" s="101" t="s">
        <v>80</v>
      </c>
      <c r="D51" s="101" t="s">
        <v>72</v>
      </c>
      <c r="E51" s="7"/>
      <c r="F51" s="7"/>
      <c r="G51" s="7"/>
      <c r="H51" s="10"/>
      <c r="I51" s="10"/>
      <c r="J51" s="10"/>
      <c r="K51" s="10"/>
      <c r="L51" s="10"/>
      <c r="M51" s="10"/>
      <c r="N51" s="10"/>
      <c r="O51" s="10"/>
      <c r="P51" s="10"/>
      <c r="Q51" s="7"/>
      <c r="R51" s="7"/>
      <c r="S51" s="7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45">
        <f t="shared" si="2"/>
        <v>0</v>
      </c>
      <c r="AP51" s="8">
        <f t="shared" si="0"/>
        <v>0</v>
      </c>
      <c r="AQ51" s="9">
        <f t="shared" si="1"/>
        <v>0</v>
      </c>
      <c r="AR51" s="63">
        <f t="shared" si="3"/>
        <v>0</v>
      </c>
    </row>
    <row r="52" spans="1:44" ht="14" x14ac:dyDescent="0.2">
      <c r="A52" s="101" t="s">
        <v>121</v>
      </c>
      <c r="B52" s="47">
        <v>1113</v>
      </c>
      <c r="C52" s="101" t="s">
        <v>28</v>
      </c>
      <c r="D52" s="101" t="s">
        <v>62</v>
      </c>
      <c r="E52" s="7"/>
      <c r="F52" s="10"/>
      <c r="G52" s="7"/>
      <c r="H52" s="10"/>
      <c r="I52" s="10"/>
      <c r="J52" s="10"/>
      <c r="K52" s="7"/>
      <c r="L52" s="7"/>
      <c r="M52" s="7"/>
      <c r="N52" s="7"/>
      <c r="O52" s="7"/>
      <c r="P52" s="7"/>
      <c r="Q52" s="7"/>
      <c r="R52" s="10"/>
      <c r="S52" s="7"/>
      <c r="T52" s="10"/>
      <c r="U52" s="10"/>
      <c r="V52" s="10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45">
        <f t="shared" si="2"/>
        <v>0</v>
      </c>
      <c r="AP52" s="8">
        <f t="shared" si="0"/>
        <v>0</v>
      </c>
      <c r="AQ52" s="9">
        <f t="shared" si="1"/>
        <v>0</v>
      </c>
      <c r="AR52" s="63">
        <f t="shared" si="3"/>
        <v>0</v>
      </c>
    </row>
    <row r="53" spans="1:44" ht="14" x14ac:dyDescent="0.2">
      <c r="A53" s="101" t="s">
        <v>123</v>
      </c>
      <c r="B53" s="47">
        <v>1527</v>
      </c>
      <c r="C53" s="101" t="s">
        <v>80</v>
      </c>
      <c r="D53" s="101" t="s">
        <v>22</v>
      </c>
      <c r="E53" s="7"/>
      <c r="F53" s="7"/>
      <c r="G53" s="7"/>
      <c r="H53" s="10"/>
      <c r="I53" s="10"/>
      <c r="J53" s="10"/>
      <c r="K53" s="10"/>
      <c r="L53" s="10"/>
      <c r="M53" s="10"/>
      <c r="N53" s="10"/>
      <c r="O53" s="10"/>
      <c r="P53" s="10"/>
      <c r="Q53" s="7"/>
      <c r="R53" s="7"/>
      <c r="S53" s="7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45">
        <f t="shared" si="2"/>
        <v>0</v>
      </c>
      <c r="AP53" s="8">
        <f t="shared" si="0"/>
        <v>0</v>
      </c>
      <c r="AQ53" s="9">
        <f t="shared" si="1"/>
        <v>0</v>
      </c>
      <c r="AR53" s="63">
        <f t="shared" si="3"/>
        <v>0</v>
      </c>
    </row>
    <row r="54" spans="1:44" ht="14" x14ac:dyDescent="0.2">
      <c r="A54" s="101" t="s">
        <v>126</v>
      </c>
      <c r="B54" s="47">
        <v>1633</v>
      </c>
      <c r="C54" s="101" t="s">
        <v>11</v>
      </c>
      <c r="D54" s="101" t="s">
        <v>14</v>
      </c>
      <c r="E54" s="7"/>
      <c r="F54" s="10"/>
      <c r="G54" s="7"/>
      <c r="H54" s="7"/>
      <c r="I54" s="10"/>
      <c r="J54" s="10"/>
      <c r="K54" s="7"/>
      <c r="L54" s="7"/>
      <c r="M54" s="7"/>
      <c r="N54" s="7"/>
      <c r="O54" s="7"/>
      <c r="P54" s="7"/>
      <c r="Q54" s="7"/>
      <c r="R54" s="10"/>
      <c r="S54" s="7"/>
      <c r="T54" s="7"/>
      <c r="U54" s="10"/>
      <c r="V54" s="10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45">
        <f t="shared" si="2"/>
        <v>0</v>
      </c>
      <c r="AP54" s="8">
        <f t="shared" si="0"/>
        <v>0</v>
      </c>
      <c r="AQ54" s="9">
        <f t="shared" si="1"/>
        <v>0</v>
      </c>
      <c r="AR54" s="63">
        <f t="shared" si="3"/>
        <v>0</v>
      </c>
    </row>
    <row r="55" spans="1:44" ht="14" x14ac:dyDescent="0.2">
      <c r="A55" s="101" t="s">
        <v>475</v>
      </c>
      <c r="B55" s="47">
        <v>2038</v>
      </c>
      <c r="C55" s="101" t="s">
        <v>468</v>
      </c>
      <c r="D55" s="101" t="s">
        <v>32</v>
      </c>
      <c r="E55" s="7"/>
      <c r="F55" s="10"/>
      <c r="G55" s="7"/>
      <c r="H55" s="7"/>
      <c r="I55" s="10"/>
      <c r="J55" s="10"/>
      <c r="K55" s="7"/>
      <c r="L55" s="7"/>
      <c r="M55" s="7"/>
      <c r="N55" s="7"/>
      <c r="O55" s="7"/>
      <c r="P55" s="7"/>
      <c r="Q55" s="7"/>
      <c r="R55" s="10"/>
      <c r="S55" s="7"/>
      <c r="T55" s="7"/>
      <c r="U55" s="10"/>
      <c r="V55" s="10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45">
        <f t="shared" si="2"/>
        <v>0</v>
      </c>
      <c r="AP55" s="8">
        <f t="shared" si="0"/>
        <v>0</v>
      </c>
      <c r="AQ55" s="9">
        <f t="shared" si="1"/>
        <v>0</v>
      </c>
      <c r="AR55" s="63">
        <f t="shared" si="3"/>
        <v>0</v>
      </c>
    </row>
    <row r="56" spans="1:44" ht="14" x14ac:dyDescent="0.2">
      <c r="A56" s="101" t="s">
        <v>41</v>
      </c>
      <c r="B56" s="47">
        <v>1287</v>
      </c>
      <c r="C56" s="101" t="s">
        <v>9</v>
      </c>
      <c r="D56" s="101" t="s">
        <v>14</v>
      </c>
      <c r="E56" s="7"/>
      <c r="F56" s="10"/>
      <c r="G56" s="7"/>
      <c r="H56" s="7"/>
      <c r="I56" s="10"/>
      <c r="J56" s="10"/>
      <c r="K56" s="7"/>
      <c r="L56" s="7"/>
      <c r="M56" s="7"/>
      <c r="N56" s="7"/>
      <c r="O56" s="7"/>
      <c r="P56" s="7"/>
      <c r="Q56" s="7"/>
      <c r="R56" s="10"/>
      <c r="S56" s="7"/>
      <c r="T56" s="7"/>
      <c r="U56" s="10"/>
      <c r="V56" s="10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45">
        <f t="shared" si="2"/>
        <v>0</v>
      </c>
      <c r="AP56" s="8">
        <f t="shared" si="0"/>
        <v>0</v>
      </c>
      <c r="AQ56" s="9">
        <f t="shared" si="1"/>
        <v>0</v>
      </c>
      <c r="AR56" s="63">
        <f t="shared" si="3"/>
        <v>0</v>
      </c>
    </row>
    <row r="57" spans="1:44" ht="14" x14ac:dyDescent="0.2">
      <c r="A57" s="101" t="s">
        <v>676</v>
      </c>
      <c r="B57" s="47">
        <v>2569</v>
      </c>
      <c r="C57" s="101" t="s">
        <v>561</v>
      </c>
      <c r="D57" s="101" t="s">
        <v>95</v>
      </c>
      <c r="E57" s="7"/>
      <c r="F57" s="10"/>
      <c r="G57" s="7"/>
      <c r="H57" s="7"/>
      <c r="I57" s="10"/>
      <c r="J57" s="10"/>
      <c r="K57" s="7"/>
      <c r="L57" s="7"/>
      <c r="M57" s="7"/>
      <c r="N57" s="7"/>
      <c r="O57" s="7"/>
      <c r="P57" s="7"/>
      <c r="Q57" s="7"/>
      <c r="R57" s="10"/>
      <c r="S57" s="7"/>
      <c r="T57" s="7"/>
      <c r="U57" s="10"/>
      <c r="V57" s="10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45">
        <f t="shared" si="2"/>
        <v>0</v>
      </c>
      <c r="AP57" s="8">
        <f t="shared" si="0"/>
        <v>0</v>
      </c>
      <c r="AQ57" s="9">
        <f t="shared" si="1"/>
        <v>0</v>
      </c>
      <c r="AR57" s="63">
        <f t="shared" si="3"/>
        <v>0</v>
      </c>
    </row>
    <row r="58" spans="1:44" ht="14" x14ac:dyDescent="0.2">
      <c r="A58" s="101" t="s">
        <v>130</v>
      </c>
      <c r="B58" s="47">
        <v>1456</v>
      </c>
      <c r="C58" s="101" t="s">
        <v>9</v>
      </c>
      <c r="D58" s="101" t="s">
        <v>20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45">
        <f t="shared" si="2"/>
        <v>0</v>
      </c>
      <c r="AP58" s="8">
        <f t="shared" si="0"/>
        <v>0</v>
      </c>
      <c r="AQ58" s="9">
        <f t="shared" si="1"/>
        <v>0</v>
      </c>
      <c r="AR58" s="63">
        <f t="shared" si="3"/>
        <v>0</v>
      </c>
    </row>
    <row r="59" spans="1:44" ht="14" x14ac:dyDescent="0.2">
      <c r="A59" s="101" t="s">
        <v>132</v>
      </c>
      <c r="B59" s="47">
        <v>1387</v>
      </c>
      <c r="C59" s="101" t="s">
        <v>28</v>
      </c>
      <c r="D59" s="101" t="s">
        <v>22</v>
      </c>
      <c r="E59" s="7"/>
      <c r="F59" s="7"/>
      <c r="G59" s="7"/>
      <c r="H59" s="10"/>
      <c r="I59" s="10"/>
      <c r="J59" s="10"/>
      <c r="K59" s="7"/>
      <c r="L59" s="7"/>
      <c r="M59" s="7"/>
      <c r="N59" s="7"/>
      <c r="O59" s="7"/>
      <c r="P59" s="7"/>
      <c r="Q59" s="7"/>
      <c r="R59" s="7"/>
      <c r="S59" s="7"/>
      <c r="T59" s="10"/>
      <c r="U59" s="10"/>
      <c r="V59" s="10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45">
        <f t="shared" si="2"/>
        <v>0</v>
      </c>
      <c r="AP59" s="8">
        <f t="shared" si="0"/>
        <v>0</v>
      </c>
      <c r="AQ59" s="9">
        <f t="shared" si="1"/>
        <v>0</v>
      </c>
      <c r="AR59" s="63">
        <f t="shared" si="3"/>
        <v>0</v>
      </c>
    </row>
    <row r="60" spans="1:44" ht="14" x14ac:dyDescent="0.2">
      <c r="A60" s="101" t="s">
        <v>135</v>
      </c>
      <c r="B60" s="47">
        <v>1035</v>
      </c>
      <c r="C60" s="101" t="s">
        <v>28</v>
      </c>
      <c r="D60" s="101" t="s">
        <v>95</v>
      </c>
      <c r="E60" s="7"/>
      <c r="F60" s="7"/>
      <c r="G60" s="7"/>
      <c r="H60" s="10"/>
      <c r="I60" s="10"/>
      <c r="J60" s="10"/>
      <c r="K60" s="7"/>
      <c r="L60" s="7"/>
      <c r="M60" s="7"/>
      <c r="N60" s="7"/>
      <c r="O60" s="7"/>
      <c r="P60" s="7"/>
      <c r="Q60" s="7"/>
      <c r="R60" s="7"/>
      <c r="S60" s="7"/>
      <c r="T60" s="10"/>
      <c r="U60" s="10"/>
      <c r="V60" s="10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45">
        <f t="shared" si="2"/>
        <v>0</v>
      </c>
      <c r="AP60" s="8">
        <f t="shared" si="0"/>
        <v>0</v>
      </c>
      <c r="AQ60" s="9">
        <f t="shared" si="1"/>
        <v>0</v>
      </c>
      <c r="AR60" s="63">
        <f t="shared" si="3"/>
        <v>0</v>
      </c>
    </row>
    <row r="61" spans="1:44" ht="14" x14ac:dyDescent="0.2">
      <c r="A61" s="101" t="s">
        <v>137</v>
      </c>
      <c r="B61" s="47">
        <v>1199</v>
      </c>
      <c r="C61" s="101" t="s">
        <v>9</v>
      </c>
      <c r="D61" s="101" t="s">
        <v>14</v>
      </c>
      <c r="E61" s="7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7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45">
        <f t="shared" si="2"/>
        <v>0</v>
      </c>
      <c r="AP61" s="8">
        <f t="shared" si="0"/>
        <v>0</v>
      </c>
      <c r="AQ61" s="9">
        <f t="shared" si="1"/>
        <v>0</v>
      </c>
      <c r="AR61" s="63">
        <f t="shared" si="3"/>
        <v>0</v>
      </c>
    </row>
    <row r="62" spans="1:44" ht="14" x14ac:dyDescent="0.2">
      <c r="A62" s="101" t="s">
        <v>44</v>
      </c>
      <c r="B62" s="47">
        <v>1572</v>
      </c>
      <c r="C62" s="101" t="s">
        <v>30</v>
      </c>
      <c r="D62" s="101" t="s">
        <v>462</v>
      </c>
      <c r="E62" s="7"/>
      <c r="F62" s="7"/>
      <c r="G62" s="7"/>
      <c r="H62" s="10"/>
      <c r="I62" s="10"/>
      <c r="J62" s="10"/>
      <c r="K62" s="7"/>
      <c r="L62" s="7"/>
      <c r="M62" s="7"/>
      <c r="N62" s="7"/>
      <c r="O62" s="7"/>
      <c r="P62" s="7"/>
      <c r="Q62" s="7"/>
      <c r="R62" s="7"/>
      <c r="S62" s="7"/>
      <c r="T62" s="10"/>
      <c r="U62" s="10"/>
      <c r="V62" s="10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45">
        <f t="shared" si="2"/>
        <v>0</v>
      </c>
      <c r="AP62" s="8">
        <f t="shared" si="0"/>
        <v>0</v>
      </c>
      <c r="AQ62" s="9">
        <f t="shared" si="1"/>
        <v>0</v>
      </c>
      <c r="AR62" s="63">
        <f t="shared" si="3"/>
        <v>0</v>
      </c>
    </row>
    <row r="63" spans="1:44" ht="14" x14ac:dyDescent="0.2">
      <c r="A63" s="101" t="s">
        <v>141</v>
      </c>
      <c r="B63" s="47">
        <v>1142</v>
      </c>
      <c r="C63" s="101" t="s">
        <v>28</v>
      </c>
      <c r="D63" s="101" t="s">
        <v>32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45">
        <f t="shared" si="2"/>
        <v>0</v>
      </c>
      <c r="AP63" s="8">
        <f t="shared" si="0"/>
        <v>0</v>
      </c>
      <c r="AQ63" s="9">
        <f t="shared" si="1"/>
        <v>0</v>
      </c>
      <c r="AR63" s="63">
        <f t="shared" si="3"/>
        <v>0</v>
      </c>
    </row>
    <row r="64" spans="1:44" ht="14" x14ac:dyDescent="0.2">
      <c r="A64" s="101" t="s">
        <v>145</v>
      </c>
      <c r="B64" s="47">
        <v>1629</v>
      </c>
      <c r="C64" s="101" t="s">
        <v>9</v>
      </c>
      <c r="D64" s="101" t="s">
        <v>32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45">
        <f t="shared" si="2"/>
        <v>0</v>
      </c>
      <c r="AP64" s="8">
        <f t="shared" si="0"/>
        <v>0</v>
      </c>
      <c r="AQ64" s="9">
        <f t="shared" si="1"/>
        <v>0</v>
      </c>
      <c r="AR64" s="63">
        <f t="shared" si="3"/>
        <v>0</v>
      </c>
    </row>
    <row r="65" spans="1:44" ht="14" x14ac:dyDescent="0.2">
      <c r="A65" s="101" t="s">
        <v>148</v>
      </c>
      <c r="B65" s="47">
        <v>1021</v>
      </c>
      <c r="C65" s="101" t="s">
        <v>28</v>
      </c>
      <c r="D65" s="101" t="s">
        <v>22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45">
        <f t="shared" si="2"/>
        <v>0</v>
      </c>
      <c r="AP65" s="8">
        <f t="shared" si="0"/>
        <v>0</v>
      </c>
      <c r="AQ65" s="9">
        <f t="shared" si="1"/>
        <v>0</v>
      </c>
      <c r="AR65" s="63">
        <f t="shared" si="3"/>
        <v>0</v>
      </c>
    </row>
    <row r="66" spans="1:44" ht="14" x14ac:dyDescent="0.2">
      <c r="A66" s="101" t="s">
        <v>768</v>
      </c>
      <c r="B66" s="47">
        <v>2587</v>
      </c>
      <c r="C66" s="101" t="s">
        <v>561</v>
      </c>
      <c r="D66" s="101" t="s">
        <v>95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45">
        <f t="shared" si="2"/>
        <v>0</v>
      </c>
      <c r="AP66" s="8">
        <f t="shared" si="0"/>
        <v>0</v>
      </c>
      <c r="AQ66" s="9">
        <f t="shared" si="1"/>
        <v>0</v>
      </c>
      <c r="AR66" s="63">
        <f t="shared" si="3"/>
        <v>0</v>
      </c>
    </row>
    <row r="67" spans="1:44" ht="14" x14ac:dyDescent="0.2">
      <c r="A67" s="101" t="s">
        <v>150</v>
      </c>
      <c r="B67" s="47">
        <v>1348</v>
      </c>
      <c r="C67" s="101" t="s">
        <v>28</v>
      </c>
      <c r="D67" s="101" t="s">
        <v>22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45">
        <f t="shared" si="2"/>
        <v>0</v>
      </c>
      <c r="AP67" s="8">
        <f t="shared" si="0"/>
        <v>0</v>
      </c>
      <c r="AQ67" s="9">
        <f t="shared" si="1"/>
        <v>0</v>
      </c>
      <c r="AR67" s="63">
        <f t="shared" si="3"/>
        <v>0</v>
      </c>
    </row>
    <row r="68" spans="1:44" ht="14" x14ac:dyDescent="0.2">
      <c r="A68" s="101" t="s">
        <v>153</v>
      </c>
      <c r="B68" s="47">
        <v>1030</v>
      </c>
      <c r="C68" s="101" t="s">
        <v>30</v>
      </c>
      <c r="D68" s="101" t="s">
        <v>62</v>
      </c>
      <c r="E68" s="7"/>
      <c r="F68" s="10"/>
      <c r="G68" s="10"/>
      <c r="H68" s="10"/>
      <c r="I68" s="10"/>
      <c r="J68" s="10"/>
      <c r="K68" s="7"/>
      <c r="L68" s="7"/>
      <c r="M68" s="7"/>
      <c r="N68" s="7"/>
      <c r="O68" s="7"/>
      <c r="P68" s="7"/>
      <c r="Q68" s="7"/>
      <c r="R68" s="10"/>
      <c r="S68" s="10"/>
      <c r="T68" s="10"/>
      <c r="U68" s="10"/>
      <c r="V68" s="10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45">
        <f t="shared" si="2"/>
        <v>0</v>
      </c>
      <c r="AP68" s="8">
        <f t="shared" si="0"/>
        <v>0</v>
      </c>
      <c r="AQ68" s="9">
        <f t="shared" si="1"/>
        <v>0</v>
      </c>
      <c r="AR68" s="63">
        <f t="shared" si="3"/>
        <v>0</v>
      </c>
    </row>
    <row r="69" spans="1:44" ht="14" x14ac:dyDescent="0.2">
      <c r="A69" s="101" t="s">
        <v>46</v>
      </c>
      <c r="B69" s="47">
        <v>1649</v>
      </c>
      <c r="C69" s="101" t="s">
        <v>11</v>
      </c>
      <c r="D69" s="101" t="s">
        <v>32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45">
        <f t="shared" si="2"/>
        <v>0</v>
      </c>
      <c r="AP69" s="8">
        <f t="shared" si="0"/>
        <v>0</v>
      </c>
      <c r="AQ69" s="9">
        <f t="shared" si="1"/>
        <v>0</v>
      </c>
      <c r="AR69" s="63">
        <f t="shared" si="3"/>
        <v>0</v>
      </c>
    </row>
    <row r="70" spans="1:44" ht="14" x14ac:dyDescent="0.2">
      <c r="A70" s="101" t="s">
        <v>158</v>
      </c>
      <c r="B70" s="47">
        <v>1545</v>
      </c>
      <c r="C70" s="101" t="s">
        <v>80</v>
      </c>
      <c r="D70" s="101" t="s">
        <v>22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45">
        <f t="shared" si="2"/>
        <v>0</v>
      </c>
      <c r="AP70" s="8">
        <f t="shared" si="0"/>
        <v>0</v>
      </c>
      <c r="AQ70" s="9">
        <f t="shared" si="1"/>
        <v>0</v>
      </c>
      <c r="AR70" s="63">
        <f t="shared" si="3"/>
        <v>0</v>
      </c>
    </row>
    <row r="71" spans="1:44" ht="14" x14ac:dyDescent="0.2">
      <c r="A71" s="101" t="s">
        <v>807</v>
      </c>
      <c r="B71" s="47">
        <v>2591</v>
      </c>
      <c r="C71" s="101" t="s">
        <v>806</v>
      </c>
      <c r="D71" s="101" t="s">
        <v>20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45">
        <f t="shared" si="2"/>
        <v>0</v>
      </c>
      <c r="AP71" s="8">
        <f t="shared" si="0"/>
        <v>0</v>
      </c>
      <c r="AQ71" s="9">
        <f t="shared" si="1"/>
        <v>0</v>
      </c>
      <c r="AR71" s="63">
        <f t="shared" si="3"/>
        <v>0</v>
      </c>
    </row>
    <row r="72" spans="1:44" ht="14" x14ac:dyDescent="0.2">
      <c r="A72" s="101" t="s">
        <v>161</v>
      </c>
      <c r="B72" s="47">
        <v>1416</v>
      </c>
      <c r="C72" s="101" t="s">
        <v>28</v>
      </c>
      <c r="D72" s="101" t="s">
        <v>479</v>
      </c>
      <c r="E72" s="7"/>
      <c r="F72" s="7"/>
      <c r="G72" s="7"/>
      <c r="H72" s="10"/>
      <c r="I72" s="10"/>
      <c r="J72" s="10"/>
      <c r="K72" s="7"/>
      <c r="L72" s="7"/>
      <c r="M72" s="7"/>
      <c r="N72" s="7"/>
      <c r="O72" s="7"/>
      <c r="P72" s="7"/>
      <c r="Q72" s="7"/>
      <c r="R72" s="7"/>
      <c r="S72" s="7"/>
      <c r="T72" s="10"/>
      <c r="U72" s="10"/>
      <c r="V72" s="10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45">
        <f t="shared" si="2"/>
        <v>0</v>
      </c>
      <c r="AP72" s="8">
        <f t="shared" ref="AP72:AP137" si="4">SUM(E72:P72)</f>
        <v>0</v>
      </c>
      <c r="AQ72" s="9">
        <f t="shared" si="1"/>
        <v>0</v>
      </c>
      <c r="AR72" s="63">
        <f t="shared" si="3"/>
        <v>0</v>
      </c>
    </row>
    <row r="73" spans="1:44" ht="14" x14ac:dyDescent="0.2">
      <c r="A73" s="101" t="s">
        <v>48</v>
      </c>
      <c r="B73" s="47">
        <v>1000</v>
      </c>
      <c r="C73" s="101" t="s">
        <v>9</v>
      </c>
      <c r="D73" s="101" t="s">
        <v>32</v>
      </c>
      <c r="E73" s="7"/>
      <c r="F73" s="10"/>
      <c r="G73" s="7"/>
      <c r="H73" s="10"/>
      <c r="I73" s="10"/>
      <c r="J73" s="10"/>
      <c r="K73" s="7"/>
      <c r="L73" s="7"/>
      <c r="M73" s="7"/>
      <c r="N73" s="7"/>
      <c r="O73" s="7"/>
      <c r="P73" s="7"/>
      <c r="Q73" s="7"/>
      <c r="R73" s="10"/>
      <c r="S73" s="7"/>
      <c r="T73" s="10"/>
      <c r="U73" s="10"/>
      <c r="V73" s="10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45">
        <f t="shared" si="2"/>
        <v>0</v>
      </c>
      <c r="AP73" s="8">
        <f t="shared" si="4"/>
        <v>0</v>
      </c>
      <c r="AQ73" s="9">
        <f t="shared" ref="AQ73:AQ138" si="5">SUM(Q73:AB73)</f>
        <v>0</v>
      </c>
      <c r="AR73" s="63">
        <f t="shared" si="3"/>
        <v>0</v>
      </c>
    </row>
    <row r="74" spans="1:44" ht="14" x14ac:dyDescent="0.2">
      <c r="A74" s="101" t="s">
        <v>164</v>
      </c>
      <c r="B74" s="47">
        <v>1204</v>
      </c>
      <c r="C74" s="101" t="s">
        <v>28</v>
      </c>
      <c r="D74" s="101" t="s">
        <v>479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45">
        <f t="shared" si="2"/>
        <v>0</v>
      </c>
      <c r="AP74" s="8">
        <f t="shared" si="4"/>
        <v>0</v>
      </c>
      <c r="AQ74" s="9">
        <f t="shared" si="5"/>
        <v>0</v>
      </c>
      <c r="AR74" s="63">
        <f t="shared" si="3"/>
        <v>0</v>
      </c>
    </row>
    <row r="75" spans="1:44" ht="14" x14ac:dyDescent="0.2">
      <c r="A75" s="101" t="s">
        <v>488</v>
      </c>
      <c r="B75" s="47">
        <v>2523</v>
      </c>
      <c r="C75" s="101" t="s">
        <v>468</v>
      </c>
      <c r="D75" s="101" t="s">
        <v>95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45">
        <f t="shared" ref="AO75:AO140" si="6">SUM(AP75:AR75)</f>
        <v>0</v>
      </c>
      <c r="AP75" s="8">
        <f t="shared" si="4"/>
        <v>0</v>
      </c>
      <c r="AQ75" s="9">
        <f t="shared" si="5"/>
        <v>0</v>
      </c>
      <c r="AR75" s="63">
        <f t="shared" ref="AR75:AR140" si="7">SUM(AC75:AN75)</f>
        <v>0</v>
      </c>
    </row>
    <row r="76" spans="1:44" ht="14" x14ac:dyDescent="0.2">
      <c r="A76" s="101" t="s">
        <v>51</v>
      </c>
      <c r="B76" s="47">
        <v>1322</v>
      </c>
      <c r="C76" s="101" t="s">
        <v>28</v>
      </c>
      <c r="D76" s="101" t="s">
        <v>22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45">
        <f t="shared" si="6"/>
        <v>0</v>
      </c>
      <c r="AP76" s="8">
        <f t="shared" si="4"/>
        <v>0</v>
      </c>
      <c r="AQ76" s="9">
        <f t="shared" si="5"/>
        <v>0</v>
      </c>
      <c r="AR76" s="63">
        <f t="shared" si="7"/>
        <v>0</v>
      </c>
    </row>
    <row r="77" spans="1:44" ht="14" x14ac:dyDescent="0.2">
      <c r="A77" s="101" t="s">
        <v>167</v>
      </c>
      <c r="B77" s="47">
        <v>1299</v>
      </c>
      <c r="C77" s="101" t="s">
        <v>9</v>
      </c>
      <c r="D77" s="101" t="s">
        <v>22</v>
      </c>
      <c r="E77" s="7"/>
      <c r="F77" s="7"/>
      <c r="G77" s="7"/>
      <c r="H77" s="10"/>
      <c r="I77" s="10"/>
      <c r="J77" s="10"/>
      <c r="K77" s="7"/>
      <c r="L77" s="7"/>
      <c r="M77" s="7"/>
      <c r="N77" s="7"/>
      <c r="O77" s="7"/>
      <c r="P77" s="7"/>
      <c r="Q77" s="7"/>
      <c r="R77" s="7"/>
      <c r="S77" s="7"/>
      <c r="T77" s="10"/>
      <c r="U77" s="10"/>
      <c r="V77" s="10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45">
        <f t="shared" si="6"/>
        <v>0</v>
      </c>
      <c r="AP77" s="8">
        <f t="shared" si="4"/>
        <v>0</v>
      </c>
      <c r="AQ77" s="9">
        <f t="shared" si="5"/>
        <v>0</v>
      </c>
      <c r="AR77" s="63">
        <f t="shared" si="7"/>
        <v>0</v>
      </c>
    </row>
    <row r="78" spans="1:44" ht="14" x14ac:dyDescent="0.2">
      <c r="A78" s="101" t="s">
        <v>35</v>
      </c>
      <c r="B78" s="47">
        <v>2020</v>
      </c>
      <c r="C78" s="101" t="s">
        <v>36</v>
      </c>
      <c r="D78" s="101" t="s">
        <v>20</v>
      </c>
      <c r="E78" s="7"/>
      <c r="F78" s="7"/>
      <c r="G78" s="7"/>
      <c r="H78" s="10"/>
      <c r="I78" s="10"/>
      <c r="J78" s="10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45">
        <f t="shared" si="6"/>
        <v>0</v>
      </c>
      <c r="AP78" s="8">
        <f t="shared" si="4"/>
        <v>0</v>
      </c>
      <c r="AQ78" s="9">
        <f t="shared" si="5"/>
        <v>0</v>
      </c>
      <c r="AR78" s="63">
        <f t="shared" si="7"/>
        <v>0</v>
      </c>
    </row>
    <row r="79" spans="1:44" ht="14" x14ac:dyDescent="0.2">
      <c r="A79" s="104" t="s">
        <v>173</v>
      </c>
      <c r="B79" s="47">
        <v>1034</v>
      </c>
      <c r="C79" s="101" t="s">
        <v>9</v>
      </c>
      <c r="D79" s="101" t="s">
        <v>37</v>
      </c>
      <c r="E79" s="7"/>
      <c r="F79" s="7">
        <v>264</v>
      </c>
      <c r="G79" s="7">
        <v>5618</v>
      </c>
      <c r="H79" s="7"/>
      <c r="I79" s="7"/>
      <c r="J79" s="7"/>
      <c r="K79" s="7"/>
      <c r="L79" s="7">
        <v>4029</v>
      </c>
      <c r="M79" s="7">
        <v>2221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45">
        <f t="shared" si="6"/>
        <v>12132</v>
      </c>
      <c r="AP79" s="8">
        <f t="shared" si="4"/>
        <v>12132</v>
      </c>
      <c r="AQ79" s="9">
        <f t="shared" si="5"/>
        <v>0</v>
      </c>
      <c r="AR79" s="63">
        <f t="shared" si="7"/>
        <v>0</v>
      </c>
    </row>
    <row r="80" spans="1:44" ht="14" x14ac:dyDescent="0.2">
      <c r="A80" s="101" t="s">
        <v>182</v>
      </c>
      <c r="B80" s="47">
        <v>1436</v>
      </c>
      <c r="C80" s="101" t="s">
        <v>28</v>
      </c>
      <c r="D80" s="101" t="s">
        <v>461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45">
        <f t="shared" si="6"/>
        <v>0</v>
      </c>
      <c r="AP80" s="8">
        <f t="shared" si="4"/>
        <v>0</v>
      </c>
      <c r="AQ80" s="9">
        <f t="shared" si="5"/>
        <v>0</v>
      </c>
      <c r="AR80" s="63">
        <f t="shared" si="7"/>
        <v>0</v>
      </c>
    </row>
    <row r="81" spans="1:44" ht="14" x14ac:dyDescent="0.2">
      <c r="A81" s="101" t="s">
        <v>515</v>
      </c>
      <c r="B81" s="47">
        <v>2539</v>
      </c>
      <c r="C81" s="101" t="s">
        <v>497</v>
      </c>
      <c r="D81" s="101" t="s">
        <v>20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45">
        <f t="shared" si="6"/>
        <v>0</v>
      </c>
      <c r="AP81" s="8">
        <f t="shared" si="4"/>
        <v>0</v>
      </c>
      <c r="AQ81" s="9">
        <f t="shared" si="5"/>
        <v>0</v>
      </c>
      <c r="AR81" s="63">
        <f t="shared" si="7"/>
        <v>0</v>
      </c>
    </row>
    <row r="82" spans="1:44" ht="14" x14ac:dyDescent="0.2">
      <c r="A82" s="101" t="s">
        <v>767</v>
      </c>
      <c r="B82" s="47">
        <v>2586</v>
      </c>
      <c r="C82" s="101" t="s">
        <v>561</v>
      </c>
      <c r="D82" s="101" t="s">
        <v>32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45">
        <f t="shared" si="6"/>
        <v>0</v>
      </c>
      <c r="AP82" s="8">
        <f t="shared" si="4"/>
        <v>0</v>
      </c>
      <c r="AQ82" s="9">
        <f t="shared" si="5"/>
        <v>0</v>
      </c>
      <c r="AR82" s="63">
        <f t="shared" si="7"/>
        <v>0</v>
      </c>
    </row>
    <row r="83" spans="1:44" ht="14" x14ac:dyDescent="0.2">
      <c r="A83" s="101" t="s">
        <v>40</v>
      </c>
      <c r="B83" s="47">
        <v>1425</v>
      </c>
      <c r="C83" s="101" t="s">
        <v>28</v>
      </c>
      <c r="D83" s="101" t="s">
        <v>20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45">
        <f t="shared" si="6"/>
        <v>0</v>
      </c>
      <c r="AP83" s="8">
        <f t="shared" si="4"/>
        <v>0</v>
      </c>
      <c r="AQ83" s="9">
        <f t="shared" si="5"/>
        <v>0</v>
      </c>
      <c r="AR83" s="63">
        <f t="shared" si="7"/>
        <v>0</v>
      </c>
    </row>
    <row r="84" spans="1:44" ht="14" x14ac:dyDescent="0.2">
      <c r="A84" s="101" t="s">
        <v>54</v>
      </c>
      <c r="B84" s="47">
        <v>2009</v>
      </c>
      <c r="C84" s="101" t="s">
        <v>36</v>
      </c>
      <c r="D84" s="105" t="s">
        <v>14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45">
        <f t="shared" si="6"/>
        <v>0</v>
      </c>
      <c r="AP84" s="8">
        <f t="shared" si="4"/>
        <v>0</v>
      </c>
      <c r="AQ84" s="9">
        <f t="shared" si="5"/>
        <v>0</v>
      </c>
      <c r="AR84" s="63">
        <f t="shared" si="7"/>
        <v>0</v>
      </c>
    </row>
    <row r="85" spans="1:44" ht="14" x14ac:dyDescent="0.2">
      <c r="A85" s="101" t="s">
        <v>189</v>
      </c>
      <c r="B85" s="47">
        <v>1563</v>
      </c>
      <c r="C85" s="101" t="s">
        <v>61</v>
      </c>
      <c r="D85" s="101" t="s">
        <v>32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45">
        <f t="shared" si="6"/>
        <v>0</v>
      </c>
      <c r="AP85" s="8">
        <f t="shared" si="4"/>
        <v>0</v>
      </c>
      <c r="AQ85" s="9">
        <f t="shared" si="5"/>
        <v>0</v>
      </c>
      <c r="AR85" s="63">
        <f t="shared" si="7"/>
        <v>0</v>
      </c>
    </row>
    <row r="86" spans="1:44" ht="14" x14ac:dyDescent="0.2">
      <c r="A86" s="101" t="s">
        <v>58</v>
      </c>
      <c r="B86" s="47">
        <v>1264</v>
      </c>
      <c r="C86" s="101" t="s">
        <v>28</v>
      </c>
      <c r="D86" s="101" t="s">
        <v>463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45">
        <f t="shared" si="6"/>
        <v>0</v>
      </c>
      <c r="AP86" s="8">
        <f t="shared" si="4"/>
        <v>0</v>
      </c>
      <c r="AQ86" s="9">
        <f t="shared" si="5"/>
        <v>0</v>
      </c>
      <c r="AR86" s="63">
        <f t="shared" si="7"/>
        <v>0</v>
      </c>
    </row>
    <row r="87" spans="1:44" ht="14" x14ac:dyDescent="0.2">
      <c r="A87" s="101" t="s">
        <v>64</v>
      </c>
      <c r="B87" s="47">
        <v>1430</v>
      </c>
      <c r="C87" s="101" t="s">
        <v>36</v>
      </c>
      <c r="D87" s="101" t="s">
        <v>462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45">
        <f t="shared" si="6"/>
        <v>0</v>
      </c>
      <c r="AP87" s="8">
        <f t="shared" si="4"/>
        <v>0</v>
      </c>
      <c r="AQ87" s="9">
        <f t="shared" si="5"/>
        <v>0</v>
      </c>
      <c r="AR87" s="63">
        <f t="shared" si="7"/>
        <v>0</v>
      </c>
    </row>
    <row r="88" spans="1:44" ht="14" x14ac:dyDescent="0.2">
      <c r="A88" s="101" t="s">
        <v>195</v>
      </c>
      <c r="B88" s="47">
        <v>1134</v>
      </c>
      <c r="C88" s="101" t="s">
        <v>9</v>
      </c>
      <c r="D88" s="101" t="s">
        <v>37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45">
        <f t="shared" si="6"/>
        <v>0</v>
      </c>
      <c r="AP88" s="8">
        <f t="shared" si="4"/>
        <v>0</v>
      </c>
      <c r="AQ88" s="9">
        <f t="shared" si="5"/>
        <v>0</v>
      </c>
      <c r="AR88" s="63">
        <f t="shared" si="7"/>
        <v>0</v>
      </c>
    </row>
    <row r="89" spans="1:44" ht="14" x14ac:dyDescent="0.2">
      <c r="A89" s="101" t="s">
        <v>197</v>
      </c>
      <c r="B89" s="47">
        <v>1374</v>
      </c>
      <c r="C89" s="101" t="s">
        <v>28</v>
      </c>
      <c r="D89" s="101" t="s">
        <v>32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45">
        <f t="shared" si="6"/>
        <v>0</v>
      </c>
      <c r="AP89" s="8">
        <f t="shared" si="4"/>
        <v>0</v>
      </c>
      <c r="AQ89" s="9">
        <f t="shared" si="5"/>
        <v>0</v>
      </c>
      <c r="AR89" s="63">
        <f t="shared" si="7"/>
        <v>0</v>
      </c>
    </row>
    <row r="90" spans="1:44" ht="14" x14ac:dyDescent="0.2">
      <c r="A90" s="101" t="s">
        <v>199</v>
      </c>
      <c r="B90" s="47">
        <v>1663</v>
      </c>
      <c r="C90" s="101" t="s">
        <v>36</v>
      </c>
      <c r="D90" s="101" t="s">
        <v>62</v>
      </c>
      <c r="E90" s="7"/>
      <c r="F90" s="7"/>
      <c r="G90" s="7"/>
      <c r="H90" s="10"/>
      <c r="I90" s="10"/>
      <c r="J90" s="10"/>
      <c r="K90" s="7"/>
      <c r="L90" s="7"/>
      <c r="M90" s="7"/>
      <c r="N90" s="7"/>
      <c r="O90" s="7"/>
      <c r="P90" s="7"/>
      <c r="Q90" s="7"/>
      <c r="R90" s="7"/>
      <c r="S90" s="7"/>
      <c r="T90" s="10"/>
      <c r="U90" s="10"/>
      <c r="V90" s="10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45">
        <f t="shared" si="6"/>
        <v>0</v>
      </c>
      <c r="AP90" s="8">
        <f t="shared" si="4"/>
        <v>0</v>
      </c>
      <c r="AQ90" s="9">
        <f t="shared" si="5"/>
        <v>0</v>
      </c>
      <c r="AR90" s="63">
        <f t="shared" si="7"/>
        <v>0</v>
      </c>
    </row>
    <row r="91" spans="1:44" ht="14" x14ac:dyDescent="0.2">
      <c r="A91" s="101" t="s">
        <v>66</v>
      </c>
      <c r="B91" s="47">
        <v>1569</v>
      </c>
      <c r="C91" s="101" t="s">
        <v>30</v>
      </c>
      <c r="D91" s="101" t="s">
        <v>37</v>
      </c>
      <c r="E91" s="7"/>
      <c r="F91" s="7"/>
      <c r="G91" s="7"/>
      <c r="H91" s="10"/>
      <c r="I91" s="10"/>
      <c r="J91" s="10"/>
      <c r="K91" s="7"/>
      <c r="L91" s="7"/>
      <c r="M91" s="7"/>
      <c r="N91" s="7"/>
      <c r="O91" s="7"/>
      <c r="P91" s="7"/>
      <c r="Q91" s="7"/>
      <c r="R91" s="7"/>
      <c r="S91" s="7"/>
      <c r="T91" s="10"/>
      <c r="U91" s="10"/>
      <c r="V91" s="10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45">
        <f t="shared" si="6"/>
        <v>0</v>
      </c>
      <c r="AP91" s="8">
        <f t="shared" si="4"/>
        <v>0</v>
      </c>
      <c r="AQ91" s="9">
        <f t="shared" si="5"/>
        <v>0</v>
      </c>
      <c r="AR91" s="63">
        <f t="shared" si="7"/>
        <v>0</v>
      </c>
    </row>
    <row r="92" spans="1:44" ht="14" x14ac:dyDescent="0.2">
      <c r="A92" s="101" t="s">
        <v>125</v>
      </c>
      <c r="B92" s="47">
        <v>1227</v>
      </c>
      <c r="C92" s="101" t="s">
        <v>28</v>
      </c>
      <c r="D92" s="101" t="s">
        <v>13</v>
      </c>
      <c r="E92" s="7"/>
      <c r="F92" s="7"/>
      <c r="G92" s="7"/>
      <c r="H92" s="10"/>
      <c r="I92" s="10"/>
      <c r="J92" s="10"/>
      <c r="K92" s="7"/>
      <c r="L92" s="7"/>
      <c r="M92" s="7"/>
      <c r="N92" s="7"/>
      <c r="O92" s="7"/>
      <c r="P92" s="7"/>
      <c r="Q92" s="7"/>
      <c r="R92" s="7"/>
      <c r="S92" s="7"/>
      <c r="T92" s="10"/>
      <c r="U92" s="10"/>
      <c r="V92" s="10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45">
        <f t="shared" si="6"/>
        <v>0</v>
      </c>
      <c r="AP92" s="8">
        <f t="shared" si="4"/>
        <v>0</v>
      </c>
      <c r="AQ92" s="9">
        <f t="shared" si="5"/>
        <v>0</v>
      </c>
      <c r="AR92" s="63">
        <f t="shared" si="7"/>
        <v>0</v>
      </c>
    </row>
    <row r="93" spans="1:44" ht="14" x14ac:dyDescent="0.2">
      <c r="A93" s="101" t="s">
        <v>69</v>
      </c>
      <c r="B93" s="47">
        <v>1394</v>
      </c>
      <c r="C93" s="101" t="s">
        <v>28</v>
      </c>
      <c r="D93" s="101" t="s">
        <v>14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45">
        <f t="shared" si="6"/>
        <v>0</v>
      </c>
      <c r="AP93" s="8">
        <f t="shared" si="4"/>
        <v>0</v>
      </c>
      <c r="AQ93" s="9">
        <f t="shared" si="5"/>
        <v>0</v>
      </c>
      <c r="AR93" s="63">
        <f t="shared" si="7"/>
        <v>0</v>
      </c>
    </row>
    <row r="94" spans="1:44" ht="14" x14ac:dyDescent="0.2">
      <c r="A94" s="101" t="s">
        <v>73</v>
      </c>
      <c r="B94" s="47">
        <v>2016</v>
      </c>
      <c r="C94" s="101" t="s">
        <v>36</v>
      </c>
      <c r="D94" s="101" t="s">
        <v>37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45">
        <f t="shared" si="6"/>
        <v>0</v>
      </c>
      <c r="AP94" s="8">
        <f t="shared" si="4"/>
        <v>0</v>
      </c>
      <c r="AQ94" s="9">
        <f t="shared" si="5"/>
        <v>0</v>
      </c>
      <c r="AR94" s="63">
        <f t="shared" si="7"/>
        <v>0</v>
      </c>
    </row>
    <row r="95" spans="1:44" ht="14" x14ac:dyDescent="0.2">
      <c r="A95" s="101" t="s">
        <v>208</v>
      </c>
      <c r="B95" s="47">
        <v>1174</v>
      </c>
      <c r="C95" s="101" t="s">
        <v>28</v>
      </c>
      <c r="D95" s="101" t="s">
        <v>461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45">
        <f t="shared" si="6"/>
        <v>0</v>
      </c>
      <c r="AP95" s="8">
        <f t="shared" si="4"/>
        <v>0</v>
      </c>
      <c r="AQ95" s="9">
        <f t="shared" si="5"/>
        <v>0</v>
      </c>
      <c r="AR95" s="63">
        <f t="shared" si="7"/>
        <v>0</v>
      </c>
    </row>
    <row r="96" spans="1:44" ht="14" x14ac:dyDescent="0.2">
      <c r="A96" s="101" t="s">
        <v>211</v>
      </c>
      <c r="B96" s="47">
        <v>1473</v>
      </c>
      <c r="C96" s="101" t="s">
        <v>28</v>
      </c>
      <c r="D96" s="101" t="s">
        <v>62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45">
        <f t="shared" si="6"/>
        <v>0</v>
      </c>
      <c r="AP96" s="8">
        <f t="shared" si="4"/>
        <v>0</v>
      </c>
      <c r="AQ96" s="9">
        <f t="shared" si="5"/>
        <v>0</v>
      </c>
      <c r="AR96" s="63">
        <f t="shared" si="7"/>
        <v>0</v>
      </c>
    </row>
    <row r="97" spans="1:44" ht="14" x14ac:dyDescent="0.2">
      <c r="A97" s="101" t="s">
        <v>498</v>
      </c>
      <c r="B97" s="47">
        <v>2528</v>
      </c>
      <c r="C97" s="101" t="s">
        <v>497</v>
      </c>
      <c r="D97" s="101" t="s">
        <v>462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45">
        <f t="shared" si="6"/>
        <v>0</v>
      </c>
      <c r="AP97" s="8">
        <f t="shared" si="4"/>
        <v>0</v>
      </c>
      <c r="AQ97" s="9">
        <f t="shared" si="5"/>
        <v>0</v>
      </c>
      <c r="AR97" s="63">
        <f t="shared" si="7"/>
        <v>0</v>
      </c>
    </row>
    <row r="98" spans="1:44" ht="14" x14ac:dyDescent="0.2">
      <c r="A98" s="101" t="s">
        <v>201</v>
      </c>
      <c r="B98" s="47">
        <v>1393</v>
      </c>
      <c r="C98" s="101" t="s">
        <v>80</v>
      </c>
      <c r="D98" s="101" t="s">
        <v>72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45">
        <f t="shared" si="6"/>
        <v>0</v>
      </c>
      <c r="AP98" s="8">
        <f t="shared" si="4"/>
        <v>0</v>
      </c>
      <c r="AQ98" s="9">
        <f t="shared" si="5"/>
        <v>0</v>
      </c>
      <c r="AR98" s="63">
        <f t="shared" si="7"/>
        <v>0</v>
      </c>
    </row>
    <row r="99" spans="1:44" ht="14" x14ac:dyDescent="0.2">
      <c r="A99" s="101" t="s">
        <v>216</v>
      </c>
      <c r="B99" s="47">
        <v>1220</v>
      </c>
      <c r="C99" s="101" t="s">
        <v>28</v>
      </c>
      <c r="D99" s="101" t="s">
        <v>95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45">
        <f t="shared" si="6"/>
        <v>0</v>
      </c>
      <c r="AP99" s="8">
        <f t="shared" si="4"/>
        <v>0</v>
      </c>
      <c r="AQ99" s="9">
        <f t="shared" si="5"/>
        <v>0</v>
      </c>
      <c r="AR99" s="63">
        <f t="shared" si="7"/>
        <v>0</v>
      </c>
    </row>
    <row r="100" spans="1:44" ht="14" x14ac:dyDescent="0.2">
      <c r="A100" s="101" t="s">
        <v>43</v>
      </c>
      <c r="B100" s="47">
        <v>1367</v>
      </c>
      <c r="C100" s="101" t="s">
        <v>9</v>
      </c>
      <c r="D100" s="101" t="s">
        <v>20</v>
      </c>
      <c r="E100" s="7"/>
      <c r="F100" s="7">
        <v>7806</v>
      </c>
      <c r="G100" s="7">
        <v>1794</v>
      </c>
      <c r="H100" s="7">
        <v>12681</v>
      </c>
      <c r="I100" s="7">
        <v>119</v>
      </c>
      <c r="J100" s="7"/>
      <c r="K100" s="7"/>
      <c r="L100" s="7">
        <v>5623</v>
      </c>
      <c r="M100" s="7">
        <v>7177</v>
      </c>
      <c r="N100" s="7">
        <v>5012</v>
      </c>
      <c r="O100" s="7">
        <v>7146</v>
      </c>
      <c r="P100" s="7">
        <v>642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45">
        <f t="shared" si="6"/>
        <v>48000</v>
      </c>
      <c r="AP100" s="8">
        <f t="shared" si="4"/>
        <v>48000</v>
      </c>
      <c r="AQ100" s="9">
        <f t="shared" si="5"/>
        <v>0</v>
      </c>
      <c r="AR100" s="63">
        <f t="shared" si="7"/>
        <v>0</v>
      </c>
    </row>
    <row r="101" spans="1:44" ht="14" x14ac:dyDescent="0.2">
      <c r="A101" s="101" t="s">
        <v>219</v>
      </c>
      <c r="B101" s="47">
        <v>1157</v>
      </c>
      <c r="C101" s="101" t="s">
        <v>9</v>
      </c>
      <c r="D101" s="101" t="s">
        <v>37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45">
        <f t="shared" si="6"/>
        <v>0</v>
      </c>
      <c r="AP101" s="8">
        <f t="shared" si="4"/>
        <v>0</v>
      </c>
      <c r="AQ101" s="9">
        <f t="shared" si="5"/>
        <v>0</v>
      </c>
      <c r="AR101" s="63">
        <f t="shared" si="7"/>
        <v>0</v>
      </c>
    </row>
    <row r="102" spans="1:44" ht="14" x14ac:dyDescent="0.2">
      <c r="A102" s="104" t="s">
        <v>127</v>
      </c>
      <c r="B102" s="48">
        <v>1562</v>
      </c>
      <c r="C102" s="101" t="s">
        <v>30</v>
      </c>
      <c r="D102" s="101" t="s">
        <v>480</v>
      </c>
      <c r="E102" s="7"/>
      <c r="F102" s="7"/>
      <c r="G102" s="7"/>
      <c r="H102" s="10"/>
      <c r="I102" s="10"/>
      <c r="J102" s="10"/>
      <c r="K102" s="7"/>
      <c r="L102" s="7"/>
      <c r="M102" s="7"/>
      <c r="N102" s="7"/>
      <c r="O102" s="7"/>
      <c r="P102" s="7"/>
      <c r="Q102" s="7"/>
      <c r="R102" s="7"/>
      <c r="S102" s="7"/>
      <c r="T102" s="10"/>
      <c r="U102" s="10"/>
      <c r="V102" s="10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45">
        <f t="shared" si="6"/>
        <v>0</v>
      </c>
      <c r="AP102" s="8">
        <f t="shared" si="4"/>
        <v>0</v>
      </c>
      <c r="AQ102" s="9">
        <f t="shared" si="5"/>
        <v>0</v>
      </c>
      <c r="AR102" s="63">
        <f t="shared" si="7"/>
        <v>0</v>
      </c>
    </row>
    <row r="103" spans="1:44" ht="14" x14ac:dyDescent="0.2">
      <c r="A103" s="101" t="s">
        <v>226</v>
      </c>
      <c r="B103" s="47">
        <v>1403</v>
      </c>
      <c r="C103" s="101" t="s">
        <v>28</v>
      </c>
      <c r="D103" s="101" t="s">
        <v>22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45">
        <f t="shared" si="6"/>
        <v>0</v>
      </c>
      <c r="AP103" s="8">
        <f t="shared" si="4"/>
        <v>0</v>
      </c>
      <c r="AQ103" s="9">
        <f t="shared" si="5"/>
        <v>0</v>
      </c>
      <c r="AR103" s="63">
        <f t="shared" si="7"/>
        <v>0</v>
      </c>
    </row>
    <row r="104" spans="1:44" ht="14" x14ac:dyDescent="0.2">
      <c r="A104" s="101" t="s">
        <v>75</v>
      </c>
      <c r="B104" s="47">
        <v>1087</v>
      </c>
      <c r="C104" s="101" t="s">
        <v>28</v>
      </c>
      <c r="D104" s="101" t="s">
        <v>72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45">
        <f t="shared" si="6"/>
        <v>0</v>
      </c>
      <c r="AP104" s="8">
        <f t="shared" si="4"/>
        <v>0</v>
      </c>
      <c r="AQ104" s="9">
        <f t="shared" si="5"/>
        <v>0</v>
      </c>
      <c r="AR104" s="63">
        <f t="shared" si="7"/>
        <v>0</v>
      </c>
    </row>
    <row r="105" spans="1:44" ht="14" x14ac:dyDescent="0.2">
      <c r="A105" s="101" t="s">
        <v>229</v>
      </c>
      <c r="B105" s="47">
        <v>1464</v>
      </c>
      <c r="C105" s="101" t="s">
        <v>9</v>
      </c>
      <c r="D105" s="101" t="s">
        <v>24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45">
        <f t="shared" si="6"/>
        <v>0</v>
      </c>
      <c r="AP105" s="8">
        <f t="shared" si="4"/>
        <v>0</v>
      </c>
      <c r="AQ105" s="9">
        <f t="shared" si="5"/>
        <v>0</v>
      </c>
      <c r="AR105" s="63">
        <f t="shared" si="7"/>
        <v>0</v>
      </c>
    </row>
    <row r="106" spans="1:44" ht="14" x14ac:dyDescent="0.2">
      <c r="A106" s="101" t="s">
        <v>204</v>
      </c>
      <c r="B106" s="47">
        <v>1209</v>
      </c>
      <c r="C106" s="101" t="s">
        <v>28</v>
      </c>
      <c r="D106" s="101" t="s">
        <v>72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45">
        <f t="shared" si="6"/>
        <v>0</v>
      </c>
      <c r="AP106" s="8">
        <f t="shared" si="4"/>
        <v>0</v>
      </c>
      <c r="AQ106" s="9">
        <f t="shared" si="5"/>
        <v>0</v>
      </c>
      <c r="AR106" s="63">
        <f t="shared" si="7"/>
        <v>0</v>
      </c>
    </row>
    <row r="107" spans="1:44" ht="14" x14ac:dyDescent="0.2">
      <c r="A107" s="101" t="s">
        <v>516</v>
      </c>
      <c r="B107" s="47">
        <v>2550</v>
      </c>
      <c r="C107" s="101" t="s">
        <v>497</v>
      </c>
      <c r="D107" s="101" t="s">
        <v>32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45">
        <f t="shared" si="6"/>
        <v>0</v>
      </c>
      <c r="AP107" s="8">
        <f t="shared" si="4"/>
        <v>0</v>
      </c>
      <c r="AQ107" s="9">
        <f t="shared" si="5"/>
        <v>0</v>
      </c>
      <c r="AR107" s="63">
        <f t="shared" si="7"/>
        <v>0</v>
      </c>
    </row>
    <row r="108" spans="1:44" ht="14" x14ac:dyDescent="0.2">
      <c r="A108" s="101" t="s">
        <v>543</v>
      </c>
      <c r="B108" s="47">
        <v>2558</v>
      </c>
      <c r="C108" s="101" t="s">
        <v>542</v>
      </c>
      <c r="D108" s="101" t="s">
        <v>480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45">
        <f t="shared" si="6"/>
        <v>0</v>
      </c>
      <c r="AP108" s="8">
        <f t="shared" si="4"/>
        <v>0</v>
      </c>
      <c r="AQ108" s="9">
        <f t="shared" si="5"/>
        <v>0</v>
      </c>
      <c r="AR108" s="63">
        <f t="shared" si="7"/>
        <v>0</v>
      </c>
    </row>
    <row r="109" spans="1:44" ht="14" x14ac:dyDescent="0.2">
      <c r="A109" s="101" t="s">
        <v>232</v>
      </c>
      <c r="B109" s="47">
        <v>1560</v>
      </c>
      <c r="C109" s="101" t="s">
        <v>36</v>
      </c>
      <c r="D109" s="101" t="s">
        <v>37</v>
      </c>
      <c r="E109" s="7"/>
      <c r="F109" s="10"/>
      <c r="G109" s="7"/>
      <c r="H109" s="10"/>
      <c r="I109" s="10"/>
      <c r="J109" s="10"/>
      <c r="K109" s="7"/>
      <c r="L109" s="7"/>
      <c r="M109" s="7"/>
      <c r="N109" s="7"/>
      <c r="O109" s="7"/>
      <c r="P109" s="7"/>
      <c r="Q109" s="7"/>
      <c r="R109" s="10"/>
      <c r="S109" s="7"/>
      <c r="T109" s="10"/>
      <c r="U109" s="10"/>
      <c r="V109" s="10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45">
        <f t="shared" si="6"/>
        <v>0</v>
      </c>
      <c r="AP109" s="8">
        <f t="shared" si="4"/>
        <v>0</v>
      </c>
      <c r="AQ109" s="9">
        <f t="shared" si="5"/>
        <v>0</v>
      </c>
      <c r="AR109" s="63">
        <f t="shared" si="7"/>
        <v>0</v>
      </c>
    </row>
    <row r="110" spans="1:44" ht="14" x14ac:dyDescent="0.2">
      <c r="A110" s="101" t="s">
        <v>234</v>
      </c>
      <c r="B110" s="47">
        <v>1431</v>
      </c>
      <c r="C110" s="101" t="s">
        <v>30</v>
      </c>
      <c r="D110" s="101" t="s">
        <v>14</v>
      </c>
      <c r="E110" s="7"/>
      <c r="F110" s="10"/>
      <c r="G110" s="7"/>
      <c r="H110" s="10"/>
      <c r="I110" s="10"/>
      <c r="J110" s="10"/>
      <c r="K110" s="7"/>
      <c r="L110" s="7"/>
      <c r="M110" s="7"/>
      <c r="N110" s="7"/>
      <c r="O110" s="7"/>
      <c r="P110" s="7"/>
      <c r="Q110" s="7"/>
      <c r="R110" s="10"/>
      <c r="S110" s="7"/>
      <c r="T110" s="10"/>
      <c r="U110" s="10"/>
      <c r="V110" s="10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45">
        <f t="shared" si="6"/>
        <v>0</v>
      </c>
      <c r="AP110" s="8">
        <f t="shared" si="4"/>
        <v>0</v>
      </c>
      <c r="AQ110" s="9">
        <f t="shared" si="5"/>
        <v>0</v>
      </c>
      <c r="AR110" s="63">
        <f t="shared" si="7"/>
        <v>0</v>
      </c>
    </row>
    <row r="111" spans="1:44" ht="14" x14ac:dyDescent="0.2">
      <c r="A111" s="101" t="s">
        <v>236</v>
      </c>
      <c r="B111" s="47">
        <v>1333</v>
      </c>
      <c r="C111" s="101" t="s">
        <v>9</v>
      </c>
      <c r="D111" s="101" t="s">
        <v>14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45">
        <f t="shared" si="6"/>
        <v>0</v>
      </c>
      <c r="AP111" s="8">
        <f t="shared" si="4"/>
        <v>0</v>
      </c>
      <c r="AQ111" s="9">
        <f t="shared" si="5"/>
        <v>0</v>
      </c>
      <c r="AR111" s="63">
        <f t="shared" si="7"/>
        <v>0</v>
      </c>
    </row>
    <row r="112" spans="1:44" ht="14" x14ac:dyDescent="0.2">
      <c r="A112" s="101" t="s">
        <v>45</v>
      </c>
      <c r="B112" s="47">
        <v>1281</v>
      </c>
      <c r="C112" s="101" t="s">
        <v>28</v>
      </c>
      <c r="D112" s="101" t="s">
        <v>20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45">
        <f t="shared" si="6"/>
        <v>0</v>
      </c>
      <c r="AP112" s="8">
        <f t="shared" si="4"/>
        <v>0</v>
      </c>
      <c r="AQ112" s="9">
        <f t="shared" si="5"/>
        <v>0</v>
      </c>
      <c r="AR112" s="63">
        <f t="shared" si="7"/>
        <v>0</v>
      </c>
    </row>
    <row r="113" spans="1:44" ht="14" x14ac:dyDescent="0.2">
      <c r="A113" s="101" t="s">
        <v>238</v>
      </c>
      <c r="B113" s="47">
        <v>1656</v>
      </c>
      <c r="C113" s="101" t="s">
        <v>11</v>
      </c>
      <c r="D113" s="101" t="s">
        <v>14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45">
        <f t="shared" si="6"/>
        <v>0</v>
      </c>
      <c r="AP113" s="8">
        <f t="shared" si="4"/>
        <v>0</v>
      </c>
      <c r="AQ113" s="9">
        <f t="shared" si="5"/>
        <v>0</v>
      </c>
      <c r="AR113" s="63">
        <f t="shared" si="7"/>
        <v>0</v>
      </c>
    </row>
    <row r="114" spans="1:44" ht="14" x14ac:dyDescent="0.2">
      <c r="A114" s="101" t="s">
        <v>240</v>
      </c>
      <c r="B114" s="47">
        <v>1011</v>
      </c>
      <c r="C114" s="101" t="s">
        <v>28</v>
      </c>
      <c r="D114" s="101" t="s">
        <v>479</v>
      </c>
      <c r="E114" s="7"/>
      <c r="F114" s="10"/>
      <c r="G114" s="10"/>
      <c r="H114" s="10"/>
      <c r="I114" s="10"/>
      <c r="J114" s="10"/>
      <c r="K114" s="7"/>
      <c r="L114" s="7"/>
      <c r="M114" s="7"/>
      <c r="N114" s="7"/>
      <c r="O114" s="7"/>
      <c r="P114" s="7"/>
      <c r="Q114" s="7"/>
      <c r="R114" s="10"/>
      <c r="S114" s="10"/>
      <c r="T114" s="10"/>
      <c r="U114" s="10"/>
      <c r="V114" s="10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45">
        <f t="shared" si="6"/>
        <v>0</v>
      </c>
      <c r="AP114" s="8">
        <f t="shared" si="4"/>
        <v>0</v>
      </c>
      <c r="AQ114" s="9">
        <f t="shared" si="5"/>
        <v>0</v>
      </c>
      <c r="AR114" s="63">
        <f t="shared" si="7"/>
        <v>0</v>
      </c>
    </row>
    <row r="115" spans="1:44" ht="14" x14ac:dyDescent="0.2">
      <c r="A115" s="101" t="s">
        <v>242</v>
      </c>
      <c r="B115" s="47">
        <v>1054</v>
      </c>
      <c r="C115" s="101" t="s">
        <v>9</v>
      </c>
      <c r="D115" s="101" t="s">
        <v>481</v>
      </c>
      <c r="E115" s="7"/>
      <c r="F115" s="10"/>
      <c r="G115" s="10"/>
      <c r="H115" s="10"/>
      <c r="I115" s="10"/>
      <c r="J115" s="10"/>
      <c r="K115" s="7"/>
      <c r="L115" s="7"/>
      <c r="M115" s="7"/>
      <c r="N115" s="7"/>
      <c r="O115" s="7"/>
      <c r="P115" s="7"/>
      <c r="Q115" s="7"/>
      <c r="R115" s="10"/>
      <c r="S115" s="10"/>
      <c r="T115" s="10"/>
      <c r="U115" s="10"/>
      <c r="V115" s="10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45">
        <f t="shared" si="6"/>
        <v>0</v>
      </c>
      <c r="AP115" s="8">
        <f t="shared" si="4"/>
        <v>0</v>
      </c>
      <c r="AQ115" s="9">
        <f t="shared" si="5"/>
        <v>0</v>
      </c>
      <c r="AR115" s="63">
        <f t="shared" si="7"/>
        <v>0</v>
      </c>
    </row>
    <row r="116" spans="1:44" ht="14" x14ac:dyDescent="0.2">
      <c r="A116" s="101" t="s">
        <v>47</v>
      </c>
      <c r="B116" s="47">
        <v>1658</v>
      </c>
      <c r="C116" s="101" t="s">
        <v>11</v>
      </c>
      <c r="D116" s="101" t="s">
        <v>20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45">
        <f t="shared" si="6"/>
        <v>0</v>
      </c>
      <c r="AP116" s="8">
        <f t="shared" si="4"/>
        <v>0</v>
      </c>
      <c r="AQ116" s="9">
        <f t="shared" si="5"/>
        <v>0</v>
      </c>
      <c r="AR116" s="63">
        <f t="shared" si="7"/>
        <v>0</v>
      </c>
    </row>
    <row r="117" spans="1:44" ht="14" x14ac:dyDescent="0.2">
      <c r="A117" s="101" t="s">
        <v>245</v>
      </c>
      <c r="B117" s="47">
        <v>1055</v>
      </c>
      <c r="C117" s="101" t="s">
        <v>28</v>
      </c>
      <c r="D117" s="101" t="s">
        <v>463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45">
        <f t="shared" si="6"/>
        <v>0</v>
      </c>
      <c r="AP117" s="8">
        <f t="shared" si="4"/>
        <v>0</v>
      </c>
      <c r="AQ117" s="9">
        <f t="shared" si="5"/>
        <v>0</v>
      </c>
      <c r="AR117" s="63">
        <f t="shared" si="7"/>
        <v>0</v>
      </c>
    </row>
    <row r="118" spans="1:44" ht="14" x14ac:dyDescent="0.2">
      <c r="A118" s="101" t="s">
        <v>246</v>
      </c>
      <c r="B118" s="47">
        <v>1494</v>
      </c>
      <c r="C118" s="101" t="s">
        <v>80</v>
      </c>
      <c r="D118" s="101" t="s">
        <v>22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45">
        <f t="shared" si="6"/>
        <v>0</v>
      </c>
      <c r="AP118" s="8">
        <f t="shared" si="4"/>
        <v>0</v>
      </c>
      <c r="AQ118" s="9">
        <f t="shared" si="5"/>
        <v>0</v>
      </c>
      <c r="AR118" s="63">
        <f t="shared" si="7"/>
        <v>0</v>
      </c>
    </row>
    <row r="119" spans="1:44" ht="14" x14ac:dyDescent="0.2">
      <c r="A119" s="101" t="s">
        <v>247</v>
      </c>
      <c r="B119" s="47">
        <v>1379</v>
      </c>
      <c r="C119" s="101" t="s">
        <v>9</v>
      </c>
      <c r="D119" s="101" t="s">
        <v>32</v>
      </c>
      <c r="E119" s="7"/>
      <c r="F119" s="7"/>
      <c r="G119" s="7"/>
      <c r="H119" s="10"/>
      <c r="I119" s="10"/>
      <c r="J119" s="10"/>
      <c r="K119" s="7"/>
      <c r="L119" s="7"/>
      <c r="M119" s="7"/>
      <c r="N119" s="7"/>
      <c r="O119" s="7"/>
      <c r="P119" s="7"/>
      <c r="Q119" s="7"/>
      <c r="R119" s="7"/>
      <c r="S119" s="7"/>
      <c r="T119" s="10"/>
      <c r="U119" s="10"/>
      <c r="V119" s="10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45">
        <f t="shared" si="6"/>
        <v>0</v>
      </c>
      <c r="AP119" s="8">
        <f t="shared" si="4"/>
        <v>0</v>
      </c>
      <c r="AQ119" s="9">
        <f t="shared" si="5"/>
        <v>0</v>
      </c>
      <c r="AR119" s="63">
        <f t="shared" si="7"/>
        <v>0</v>
      </c>
    </row>
    <row r="120" spans="1:44" ht="14" x14ac:dyDescent="0.2">
      <c r="A120" s="101" t="s">
        <v>79</v>
      </c>
      <c r="B120" s="47">
        <v>1522</v>
      </c>
      <c r="C120" s="101" t="s">
        <v>80</v>
      </c>
      <c r="D120" s="101" t="s">
        <v>32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45">
        <f t="shared" si="6"/>
        <v>0</v>
      </c>
      <c r="AP120" s="8">
        <f t="shared" si="4"/>
        <v>0</v>
      </c>
      <c r="AQ120" s="9">
        <f t="shared" si="5"/>
        <v>0</v>
      </c>
      <c r="AR120" s="63">
        <f t="shared" si="7"/>
        <v>0</v>
      </c>
    </row>
    <row r="121" spans="1:44" ht="14" x14ac:dyDescent="0.2">
      <c r="A121" s="101" t="s">
        <v>248</v>
      </c>
      <c r="B121" s="47">
        <v>1413</v>
      </c>
      <c r="C121" s="101" t="s">
        <v>28</v>
      </c>
      <c r="D121" s="101" t="s">
        <v>62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45">
        <f t="shared" si="6"/>
        <v>0</v>
      </c>
      <c r="AP121" s="8">
        <f t="shared" si="4"/>
        <v>0</v>
      </c>
      <c r="AQ121" s="9">
        <f t="shared" si="5"/>
        <v>0</v>
      </c>
      <c r="AR121" s="63">
        <f t="shared" si="7"/>
        <v>0</v>
      </c>
    </row>
    <row r="122" spans="1:44" ht="14" x14ac:dyDescent="0.2">
      <c r="A122" s="101" t="s">
        <v>249</v>
      </c>
      <c r="B122" s="47">
        <v>1107</v>
      </c>
      <c r="C122" s="101" t="s">
        <v>28</v>
      </c>
      <c r="D122" s="101" t="s">
        <v>32</v>
      </c>
      <c r="E122" s="7"/>
      <c r="F122" s="10"/>
      <c r="G122" s="7"/>
      <c r="H122" s="10"/>
      <c r="I122" s="10"/>
      <c r="J122" s="10"/>
      <c r="K122" s="7"/>
      <c r="L122" s="7"/>
      <c r="M122" s="7"/>
      <c r="N122" s="7"/>
      <c r="O122" s="7"/>
      <c r="P122" s="7"/>
      <c r="Q122" s="7"/>
      <c r="R122" s="10"/>
      <c r="S122" s="7"/>
      <c r="T122" s="10"/>
      <c r="U122" s="10"/>
      <c r="V122" s="10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45">
        <f t="shared" si="6"/>
        <v>0</v>
      </c>
      <c r="AP122" s="8">
        <f t="shared" si="4"/>
        <v>0</v>
      </c>
      <c r="AQ122" s="9">
        <f t="shared" si="5"/>
        <v>0</v>
      </c>
      <c r="AR122" s="63">
        <f t="shared" si="7"/>
        <v>0</v>
      </c>
    </row>
    <row r="123" spans="1:44" ht="14" x14ac:dyDescent="0.2">
      <c r="A123" s="101" t="s">
        <v>50</v>
      </c>
      <c r="B123" s="47">
        <v>1296</v>
      </c>
      <c r="C123" s="101" t="s">
        <v>28</v>
      </c>
      <c r="D123" s="101" t="s">
        <v>20</v>
      </c>
      <c r="E123" s="7"/>
      <c r="F123" s="10"/>
      <c r="G123" s="7"/>
      <c r="H123" s="10"/>
      <c r="I123" s="10"/>
      <c r="J123" s="10"/>
      <c r="K123" s="7"/>
      <c r="L123" s="7"/>
      <c r="M123" s="7"/>
      <c r="N123" s="7"/>
      <c r="O123" s="7"/>
      <c r="P123" s="7"/>
      <c r="Q123" s="7"/>
      <c r="R123" s="10"/>
      <c r="S123" s="7"/>
      <c r="T123" s="10"/>
      <c r="U123" s="10"/>
      <c r="V123" s="10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45">
        <f t="shared" si="6"/>
        <v>0</v>
      </c>
      <c r="AP123" s="8">
        <f t="shared" si="4"/>
        <v>0</v>
      </c>
      <c r="AQ123" s="9">
        <f t="shared" si="5"/>
        <v>0</v>
      </c>
      <c r="AR123" s="63">
        <f t="shared" si="7"/>
        <v>0</v>
      </c>
    </row>
    <row r="124" spans="1:44" ht="14" x14ac:dyDescent="0.2">
      <c r="A124" s="101" t="s">
        <v>250</v>
      </c>
      <c r="B124" s="47">
        <v>1193</v>
      </c>
      <c r="C124" s="101" t="s">
        <v>28</v>
      </c>
      <c r="D124" s="101" t="s">
        <v>62</v>
      </c>
      <c r="E124" s="7"/>
      <c r="F124" s="10"/>
      <c r="G124" s="7"/>
      <c r="H124" s="7"/>
      <c r="I124" s="10"/>
      <c r="J124" s="10"/>
      <c r="K124" s="7"/>
      <c r="L124" s="7"/>
      <c r="M124" s="7"/>
      <c r="N124" s="7"/>
      <c r="O124" s="7"/>
      <c r="P124" s="7"/>
      <c r="Q124" s="7"/>
      <c r="R124" s="10"/>
      <c r="S124" s="7"/>
      <c r="T124" s="7"/>
      <c r="U124" s="10"/>
      <c r="V124" s="10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45">
        <f t="shared" si="6"/>
        <v>0</v>
      </c>
      <c r="AP124" s="8">
        <f t="shared" si="4"/>
        <v>0</v>
      </c>
      <c r="AQ124" s="9">
        <f t="shared" si="5"/>
        <v>0</v>
      </c>
      <c r="AR124" s="63">
        <f t="shared" si="7"/>
        <v>0</v>
      </c>
    </row>
    <row r="125" spans="1:44" ht="14" x14ac:dyDescent="0.2">
      <c r="A125" s="101" t="s">
        <v>251</v>
      </c>
      <c r="B125" s="47">
        <v>1353</v>
      </c>
      <c r="C125" s="101" t="s">
        <v>28</v>
      </c>
      <c r="D125" s="101" t="s">
        <v>22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45">
        <f t="shared" si="6"/>
        <v>0</v>
      </c>
      <c r="AP125" s="8">
        <f t="shared" si="4"/>
        <v>0</v>
      </c>
      <c r="AQ125" s="9">
        <f t="shared" si="5"/>
        <v>0</v>
      </c>
      <c r="AR125" s="63">
        <f t="shared" si="7"/>
        <v>0</v>
      </c>
    </row>
    <row r="126" spans="1:44" ht="14" x14ac:dyDescent="0.2">
      <c r="A126" s="101" t="s">
        <v>252</v>
      </c>
      <c r="B126" s="47">
        <v>1066</v>
      </c>
      <c r="C126" s="101" t="s">
        <v>28</v>
      </c>
      <c r="D126" s="101" t="s">
        <v>20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45">
        <f t="shared" si="6"/>
        <v>0</v>
      </c>
      <c r="AP126" s="8">
        <f t="shared" si="4"/>
        <v>0</v>
      </c>
      <c r="AQ126" s="9">
        <f t="shared" si="5"/>
        <v>0</v>
      </c>
      <c r="AR126" s="63">
        <f t="shared" si="7"/>
        <v>0</v>
      </c>
    </row>
    <row r="127" spans="1:44" ht="14" x14ac:dyDescent="0.2">
      <c r="A127" s="101" t="s">
        <v>253</v>
      </c>
      <c r="B127" s="47">
        <v>1170</v>
      </c>
      <c r="C127" s="101" t="s">
        <v>28</v>
      </c>
      <c r="D127" s="101" t="s">
        <v>32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45">
        <f t="shared" si="6"/>
        <v>0</v>
      </c>
      <c r="AP127" s="8">
        <f t="shared" si="4"/>
        <v>0</v>
      </c>
      <c r="AQ127" s="9">
        <f t="shared" si="5"/>
        <v>0</v>
      </c>
      <c r="AR127" s="63">
        <f t="shared" si="7"/>
        <v>0</v>
      </c>
    </row>
    <row r="128" spans="1:44" ht="14" x14ac:dyDescent="0.2">
      <c r="A128" s="101" t="s">
        <v>81</v>
      </c>
      <c r="B128" s="47">
        <v>1396</v>
      </c>
      <c r="C128" s="101" t="s">
        <v>28</v>
      </c>
      <c r="D128" s="101" t="s">
        <v>15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45">
        <f t="shared" si="6"/>
        <v>0</v>
      </c>
      <c r="AP128" s="8">
        <f t="shared" si="4"/>
        <v>0</v>
      </c>
      <c r="AQ128" s="9">
        <f t="shared" si="5"/>
        <v>0</v>
      </c>
      <c r="AR128" s="63">
        <f t="shared" si="7"/>
        <v>0</v>
      </c>
    </row>
    <row r="129" spans="1:44" ht="14" x14ac:dyDescent="0.2">
      <c r="A129" s="101" t="s">
        <v>254</v>
      </c>
      <c r="B129" s="47">
        <v>1300</v>
      </c>
      <c r="C129" s="101" t="s">
        <v>9</v>
      </c>
      <c r="D129" s="101" t="s">
        <v>62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45">
        <f t="shared" si="6"/>
        <v>0</v>
      </c>
      <c r="AP129" s="8">
        <f t="shared" si="4"/>
        <v>0</v>
      </c>
      <c r="AQ129" s="9">
        <f t="shared" si="5"/>
        <v>0</v>
      </c>
      <c r="AR129" s="63">
        <f t="shared" si="7"/>
        <v>0</v>
      </c>
    </row>
    <row r="130" spans="1:44" ht="14" x14ac:dyDescent="0.2">
      <c r="A130" s="101" t="s">
        <v>255</v>
      </c>
      <c r="B130" s="47">
        <v>2003</v>
      </c>
      <c r="C130" s="101" t="s">
        <v>36</v>
      </c>
      <c r="D130" s="101" t="s">
        <v>15</v>
      </c>
      <c r="E130" s="10"/>
      <c r="F130" s="7"/>
      <c r="G130" s="10"/>
      <c r="H130" s="7"/>
      <c r="I130" s="7"/>
      <c r="J130" s="7"/>
      <c r="K130" s="7"/>
      <c r="L130" s="7"/>
      <c r="M130" s="7"/>
      <c r="N130" s="7"/>
      <c r="O130" s="7"/>
      <c r="P130" s="7"/>
      <c r="Q130" s="10"/>
      <c r="R130" s="7">
        <v>1890</v>
      </c>
      <c r="S130" s="10">
        <v>7582</v>
      </c>
      <c r="T130" s="7">
        <v>1953</v>
      </c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45">
        <f t="shared" si="6"/>
        <v>11425</v>
      </c>
      <c r="AP130" s="8">
        <f t="shared" si="4"/>
        <v>0</v>
      </c>
      <c r="AQ130" s="9">
        <f t="shared" si="5"/>
        <v>11425</v>
      </c>
      <c r="AR130" s="63">
        <f t="shared" si="7"/>
        <v>0</v>
      </c>
    </row>
    <row r="131" spans="1:44" ht="14" x14ac:dyDescent="0.2">
      <c r="A131" s="101" t="s">
        <v>803</v>
      </c>
      <c r="B131" s="47">
        <v>2590</v>
      </c>
      <c r="C131" s="101" t="s">
        <v>561</v>
      </c>
      <c r="D131" s="101" t="s">
        <v>95</v>
      </c>
      <c r="E131" s="10"/>
      <c r="F131" s="7"/>
      <c r="G131" s="10"/>
      <c r="H131" s="7"/>
      <c r="I131" s="7"/>
      <c r="J131" s="7"/>
      <c r="K131" s="7"/>
      <c r="L131" s="7"/>
      <c r="M131" s="7"/>
      <c r="N131" s="7"/>
      <c r="O131" s="7"/>
      <c r="P131" s="7"/>
      <c r="Q131" s="10"/>
      <c r="R131" s="7"/>
      <c r="S131" s="10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45">
        <f t="shared" si="6"/>
        <v>0</v>
      </c>
      <c r="AP131" s="8">
        <f t="shared" si="4"/>
        <v>0</v>
      </c>
      <c r="AQ131" s="9">
        <f t="shared" si="5"/>
        <v>0</v>
      </c>
      <c r="AR131" s="63">
        <f t="shared" si="7"/>
        <v>0</v>
      </c>
    </row>
    <row r="132" spans="1:44" ht="14" x14ac:dyDescent="0.2">
      <c r="A132" s="101" t="s">
        <v>82</v>
      </c>
      <c r="B132" s="47">
        <v>1514</v>
      </c>
      <c r="C132" s="101" t="s">
        <v>80</v>
      </c>
      <c r="D132" s="101" t="s">
        <v>37</v>
      </c>
      <c r="E132" s="10"/>
      <c r="F132" s="7"/>
      <c r="G132" s="10"/>
      <c r="H132" s="7"/>
      <c r="I132" s="7"/>
      <c r="J132" s="7"/>
      <c r="K132" s="7"/>
      <c r="L132" s="7"/>
      <c r="M132" s="7"/>
      <c r="N132" s="7"/>
      <c r="O132" s="7"/>
      <c r="P132" s="7"/>
      <c r="Q132" s="10"/>
      <c r="R132" s="7"/>
      <c r="S132" s="10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45">
        <f t="shared" si="6"/>
        <v>0</v>
      </c>
      <c r="AP132" s="8">
        <f t="shared" si="4"/>
        <v>0</v>
      </c>
      <c r="AQ132" s="9">
        <f t="shared" si="5"/>
        <v>0</v>
      </c>
      <c r="AR132" s="63">
        <f t="shared" si="7"/>
        <v>0</v>
      </c>
    </row>
    <row r="133" spans="1:44" ht="14" x14ac:dyDescent="0.2">
      <c r="A133" s="104" t="s">
        <v>256</v>
      </c>
      <c r="B133" s="48">
        <v>1661</v>
      </c>
      <c r="C133" s="101" t="s">
        <v>36</v>
      </c>
      <c r="D133" s="101" t="s">
        <v>62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45">
        <f t="shared" si="6"/>
        <v>0</v>
      </c>
      <c r="AP133" s="8">
        <f t="shared" si="4"/>
        <v>0</v>
      </c>
      <c r="AQ133" s="9">
        <f t="shared" si="5"/>
        <v>0</v>
      </c>
      <c r="AR133" s="63">
        <f t="shared" si="7"/>
        <v>0</v>
      </c>
    </row>
    <row r="134" spans="1:44" ht="14" x14ac:dyDescent="0.2">
      <c r="A134" s="104" t="s">
        <v>257</v>
      </c>
      <c r="B134" s="48">
        <v>1269</v>
      </c>
      <c r="C134" s="101" t="s">
        <v>28</v>
      </c>
      <c r="D134" s="101" t="s">
        <v>15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45">
        <f t="shared" si="6"/>
        <v>0</v>
      </c>
      <c r="AP134" s="8">
        <f t="shared" si="4"/>
        <v>0</v>
      </c>
      <c r="AQ134" s="9">
        <f t="shared" si="5"/>
        <v>0</v>
      </c>
      <c r="AR134" s="63">
        <f t="shared" si="7"/>
        <v>0</v>
      </c>
    </row>
    <row r="135" spans="1:44" ht="14" x14ac:dyDescent="0.2">
      <c r="A135" s="101" t="s">
        <v>258</v>
      </c>
      <c r="B135" s="47">
        <v>1279</v>
      </c>
      <c r="C135" s="101" t="s">
        <v>9</v>
      </c>
      <c r="D135" s="101" t="s">
        <v>14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>
        <v>24155</v>
      </c>
      <c r="P135" s="7">
        <v>7273</v>
      </c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45">
        <f t="shared" si="6"/>
        <v>31428</v>
      </c>
      <c r="AP135" s="8">
        <f t="shared" si="4"/>
        <v>31428</v>
      </c>
      <c r="AQ135" s="9">
        <f t="shared" si="5"/>
        <v>0</v>
      </c>
      <c r="AR135" s="63">
        <f t="shared" si="7"/>
        <v>0</v>
      </c>
    </row>
    <row r="136" spans="1:44" ht="14" x14ac:dyDescent="0.2">
      <c r="A136" s="101" t="s">
        <v>260</v>
      </c>
      <c r="B136" s="47">
        <v>1368</v>
      </c>
      <c r="C136" s="101" t="s">
        <v>28</v>
      </c>
      <c r="D136" s="101" t="s">
        <v>14</v>
      </c>
      <c r="E136" s="7"/>
      <c r="F136" s="7"/>
      <c r="G136" s="7"/>
      <c r="H136" s="10"/>
      <c r="I136" s="10"/>
      <c r="J136" s="10"/>
      <c r="K136" s="7"/>
      <c r="L136" s="7"/>
      <c r="M136" s="7"/>
      <c r="N136" s="7"/>
      <c r="O136" s="7"/>
      <c r="P136" s="7"/>
      <c r="Q136" s="7"/>
      <c r="R136" s="7"/>
      <c r="S136" s="7"/>
      <c r="T136" s="10"/>
      <c r="U136" s="10"/>
      <c r="V136" s="10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45">
        <f t="shared" si="6"/>
        <v>0</v>
      </c>
      <c r="AP136" s="8">
        <f t="shared" si="4"/>
        <v>0</v>
      </c>
      <c r="AQ136" s="9">
        <f t="shared" si="5"/>
        <v>0</v>
      </c>
      <c r="AR136" s="63">
        <f t="shared" si="7"/>
        <v>0</v>
      </c>
    </row>
    <row r="137" spans="1:44" ht="14" x14ac:dyDescent="0.2">
      <c r="A137" s="101" t="s">
        <v>259</v>
      </c>
      <c r="B137" s="47">
        <v>1076</v>
      </c>
      <c r="C137" s="101" t="s">
        <v>28</v>
      </c>
      <c r="D137" s="101" t="s">
        <v>62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45">
        <f t="shared" si="6"/>
        <v>0</v>
      </c>
      <c r="AP137" s="8">
        <f t="shared" si="4"/>
        <v>0</v>
      </c>
      <c r="AQ137" s="9">
        <f t="shared" si="5"/>
        <v>0</v>
      </c>
      <c r="AR137" s="63">
        <f t="shared" si="7"/>
        <v>0</v>
      </c>
    </row>
    <row r="138" spans="1:44" ht="14" x14ac:dyDescent="0.2">
      <c r="A138" s="101" t="s">
        <v>261</v>
      </c>
      <c r="B138" s="47">
        <v>1112</v>
      </c>
      <c r="C138" s="101" t="s">
        <v>28</v>
      </c>
      <c r="D138" s="101" t="s">
        <v>62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45">
        <f t="shared" si="6"/>
        <v>0</v>
      </c>
      <c r="AP138" s="8">
        <f t="shared" ref="AP138:AP201" si="8">SUM(E138:P138)</f>
        <v>0</v>
      </c>
      <c r="AQ138" s="9">
        <f t="shared" si="5"/>
        <v>0</v>
      </c>
      <c r="AR138" s="63">
        <f t="shared" si="7"/>
        <v>0</v>
      </c>
    </row>
    <row r="139" spans="1:44" ht="14" x14ac:dyDescent="0.2">
      <c r="A139" s="101" t="s">
        <v>263</v>
      </c>
      <c r="B139" s="47">
        <v>1676</v>
      </c>
      <c r="C139" s="101" t="s">
        <v>36</v>
      </c>
      <c r="D139" s="101" t="s">
        <v>62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45">
        <f t="shared" si="6"/>
        <v>0</v>
      </c>
      <c r="AP139" s="8">
        <f t="shared" si="8"/>
        <v>0</v>
      </c>
      <c r="AQ139" s="9">
        <f t="shared" ref="AQ139:AQ202" si="9">SUM(Q139:AB139)</f>
        <v>0</v>
      </c>
      <c r="AR139" s="63">
        <f t="shared" si="7"/>
        <v>0</v>
      </c>
    </row>
    <row r="140" spans="1:44" ht="14" x14ac:dyDescent="0.2">
      <c r="A140" s="101" t="s">
        <v>85</v>
      </c>
      <c r="B140" s="47">
        <v>2015</v>
      </c>
      <c r="C140" s="101" t="s">
        <v>36</v>
      </c>
      <c r="D140" s="101" t="s">
        <v>37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45">
        <f t="shared" si="6"/>
        <v>0</v>
      </c>
      <c r="AP140" s="8">
        <f t="shared" si="8"/>
        <v>0</v>
      </c>
      <c r="AQ140" s="9">
        <f t="shared" si="9"/>
        <v>0</v>
      </c>
      <c r="AR140" s="63">
        <f t="shared" si="7"/>
        <v>0</v>
      </c>
    </row>
    <row r="141" spans="1:44" ht="14" x14ac:dyDescent="0.2">
      <c r="A141" s="101" t="s">
        <v>269</v>
      </c>
      <c r="B141" s="47">
        <v>1370</v>
      </c>
      <c r="C141" s="101" t="s">
        <v>28</v>
      </c>
      <c r="D141" s="101" t="s">
        <v>461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45">
        <f t="shared" ref="AO141:AO204" si="10">SUM(AP141:AR141)</f>
        <v>0</v>
      </c>
      <c r="AP141" s="8">
        <f t="shared" si="8"/>
        <v>0</v>
      </c>
      <c r="AQ141" s="9">
        <f t="shared" si="9"/>
        <v>0</v>
      </c>
      <c r="AR141" s="63">
        <f t="shared" ref="AR141:AR204" si="11">SUM(AC141:AN141)</f>
        <v>0</v>
      </c>
    </row>
    <row r="142" spans="1:44" ht="14" x14ac:dyDescent="0.2">
      <c r="A142" s="101" t="s">
        <v>53</v>
      </c>
      <c r="B142" s="49">
        <v>1669</v>
      </c>
      <c r="C142" s="101" t="s">
        <v>11</v>
      </c>
      <c r="D142" s="101" t="s">
        <v>20</v>
      </c>
      <c r="E142" s="7"/>
      <c r="F142" s="10"/>
      <c r="G142" s="7"/>
      <c r="H142" s="10"/>
      <c r="I142" s="10"/>
      <c r="J142" s="10"/>
      <c r="K142" s="7"/>
      <c r="L142" s="7"/>
      <c r="M142" s="7"/>
      <c r="N142" s="7"/>
      <c r="O142" s="7"/>
      <c r="P142" s="7"/>
      <c r="Q142" s="7"/>
      <c r="R142" s="10"/>
      <c r="S142" s="7"/>
      <c r="T142" s="10"/>
      <c r="U142" s="10"/>
      <c r="V142" s="10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45">
        <f t="shared" si="10"/>
        <v>0</v>
      </c>
      <c r="AP142" s="8">
        <f t="shared" si="8"/>
        <v>0</v>
      </c>
      <c r="AQ142" s="9">
        <f t="shared" si="9"/>
        <v>0</v>
      </c>
      <c r="AR142" s="63">
        <f t="shared" si="11"/>
        <v>0</v>
      </c>
    </row>
    <row r="143" spans="1:44" ht="14" x14ac:dyDescent="0.2">
      <c r="A143" s="101" t="s">
        <v>88</v>
      </c>
      <c r="B143" s="47">
        <v>1329</v>
      </c>
      <c r="C143" s="100" t="s">
        <v>9</v>
      </c>
      <c r="D143" s="101" t="s">
        <v>15</v>
      </c>
      <c r="E143" s="7"/>
      <c r="F143" s="10"/>
      <c r="G143" s="7"/>
      <c r="H143" s="10"/>
      <c r="I143" s="10"/>
      <c r="J143" s="10"/>
      <c r="K143" s="7"/>
      <c r="L143" s="7"/>
      <c r="M143" s="7"/>
      <c r="N143" s="7"/>
      <c r="O143" s="7"/>
      <c r="P143" s="7"/>
      <c r="Q143" s="7"/>
      <c r="R143" s="10"/>
      <c r="S143" s="7"/>
      <c r="T143" s="10"/>
      <c r="U143" s="10"/>
      <c r="V143" s="10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45">
        <f t="shared" si="10"/>
        <v>0</v>
      </c>
      <c r="AP143" s="8">
        <f t="shared" si="8"/>
        <v>0</v>
      </c>
      <c r="AQ143" s="9">
        <f t="shared" si="9"/>
        <v>0</v>
      </c>
      <c r="AR143" s="63">
        <f t="shared" si="11"/>
        <v>0</v>
      </c>
    </row>
    <row r="144" spans="1:44" ht="14" x14ac:dyDescent="0.2">
      <c r="A144" s="101" t="s">
        <v>264</v>
      </c>
      <c r="B144" s="47">
        <v>1123</v>
      </c>
      <c r="C144" s="101" t="s">
        <v>28</v>
      </c>
      <c r="D144" s="101" t="s">
        <v>62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45">
        <f t="shared" si="10"/>
        <v>0</v>
      </c>
      <c r="AP144" s="8">
        <f t="shared" si="8"/>
        <v>0</v>
      </c>
      <c r="AQ144" s="9">
        <f t="shared" si="9"/>
        <v>0</v>
      </c>
      <c r="AR144" s="63">
        <f t="shared" si="11"/>
        <v>0</v>
      </c>
    </row>
    <row r="145" spans="1:44" ht="14" x14ac:dyDescent="0.2">
      <c r="A145" s="101" t="s">
        <v>136</v>
      </c>
      <c r="B145" s="47">
        <v>1501</v>
      </c>
      <c r="C145" s="101" t="s">
        <v>9</v>
      </c>
      <c r="D145" s="101" t="s">
        <v>13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45">
        <f t="shared" si="10"/>
        <v>0</v>
      </c>
      <c r="AP145" s="8">
        <f t="shared" si="8"/>
        <v>0</v>
      </c>
      <c r="AQ145" s="9">
        <f t="shared" si="9"/>
        <v>0</v>
      </c>
      <c r="AR145" s="63">
        <f t="shared" si="11"/>
        <v>0</v>
      </c>
    </row>
    <row r="146" spans="1:44" ht="14" x14ac:dyDescent="0.2">
      <c r="A146" s="101" t="s">
        <v>188</v>
      </c>
      <c r="B146" s="47">
        <v>1175</v>
      </c>
      <c r="C146" s="101" t="s">
        <v>28</v>
      </c>
      <c r="D146" s="101" t="s">
        <v>24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45">
        <f t="shared" si="10"/>
        <v>0</v>
      </c>
      <c r="AP146" s="8">
        <f t="shared" si="8"/>
        <v>0</v>
      </c>
      <c r="AQ146" s="9">
        <f t="shared" si="9"/>
        <v>0</v>
      </c>
      <c r="AR146" s="63">
        <f t="shared" si="11"/>
        <v>0</v>
      </c>
    </row>
    <row r="147" spans="1:44" ht="14" x14ac:dyDescent="0.2">
      <c r="A147" s="101" t="s">
        <v>190</v>
      </c>
      <c r="B147" s="47">
        <v>1175</v>
      </c>
      <c r="C147" s="101" t="s">
        <v>28</v>
      </c>
      <c r="D147" s="101" t="s">
        <v>24</v>
      </c>
      <c r="E147" s="7"/>
      <c r="F147" s="7"/>
      <c r="G147" s="7"/>
      <c r="H147" s="10"/>
      <c r="I147" s="10"/>
      <c r="J147" s="10"/>
      <c r="K147" s="7"/>
      <c r="L147" s="7"/>
      <c r="M147" s="7"/>
      <c r="N147" s="7"/>
      <c r="O147" s="7"/>
      <c r="P147" s="7"/>
      <c r="Q147" s="7"/>
      <c r="R147" s="7"/>
      <c r="S147" s="7"/>
      <c r="T147" s="10"/>
      <c r="U147" s="10"/>
      <c r="V147" s="10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45">
        <f t="shared" si="10"/>
        <v>0</v>
      </c>
      <c r="AP147" s="8">
        <f t="shared" si="8"/>
        <v>0</v>
      </c>
      <c r="AQ147" s="9">
        <f t="shared" si="9"/>
        <v>0</v>
      </c>
      <c r="AR147" s="63">
        <f t="shared" si="11"/>
        <v>0</v>
      </c>
    </row>
    <row r="148" spans="1:44" ht="14" x14ac:dyDescent="0.2">
      <c r="A148" s="101" t="s">
        <v>206</v>
      </c>
      <c r="B148" s="47">
        <v>1024</v>
      </c>
      <c r="C148" s="101" t="s">
        <v>28</v>
      </c>
      <c r="D148" s="101" t="s">
        <v>72</v>
      </c>
      <c r="E148" s="7"/>
      <c r="F148" s="10"/>
      <c r="G148" s="7"/>
      <c r="H148" s="10"/>
      <c r="I148" s="10"/>
      <c r="J148" s="10"/>
      <c r="K148" s="7"/>
      <c r="L148" s="7"/>
      <c r="M148" s="7"/>
      <c r="N148" s="7"/>
      <c r="O148" s="7"/>
      <c r="P148" s="7"/>
      <c r="Q148" s="7"/>
      <c r="R148" s="10"/>
      <c r="S148" s="7"/>
      <c r="T148" s="10"/>
      <c r="U148" s="10"/>
      <c r="V148" s="10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45">
        <f t="shared" si="10"/>
        <v>0</v>
      </c>
      <c r="AP148" s="8">
        <f t="shared" si="8"/>
        <v>0</v>
      </c>
      <c r="AQ148" s="9">
        <f t="shared" si="9"/>
        <v>0</v>
      </c>
      <c r="AR148" s="63">
        <f t="shared" si="11"/>
        <v>0</v>
      </c>
    </row>
    <row r="149" spans="1:44" ht="14" x14ac:dyDescent="0.2">
      <c r="A149" s="104" t="s">
        <v>280</v>
      </c>
      <c r="B149" s="48">
        <v>1363</v>
      </c>
      <c r="C149" s="101" t="s">
        <v>28</v>
      </c>
      <c r="D149" s="101" t="s">
        <v>22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45">
        <f t="shared" si="10"/>
        <v>0</v>
      </c>
      <c r="AP149" s="8">
        <f t="shared" si="8"/>
        <v>0</v>
      </c>
      <c r="AQ149" s="9">
        <f t="shared" si="9"/>
        <v>0</v>
      </c>
      <c r="AR149" s="63">
        <f t="shared" si="11"/>
        <v>0</v>
      </c>
    </row>
    <row r="150" spans="1:44" ht="14" x14ac:dyDescent="0.2">
      <c r="A150" s="101" t="s">
        <v>56</v>
      </c>
      <c r="B150" s="47">
        <v>1377</v>
      </c>
      <c r="C150" s="101" t="s">
        <v>9</v>
      </c>
      <c r="D150" s="101" t="s">
        <v>20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45">
        <f t="shared" si="10"/>
        <v>0</v>
      </c>
      <c r="AP150" s="8">
        <f t="shared" si="8"/>
        <v>0</v>
      </c>
      <c r="AQ150" s="9">
        <f t="shared" si="9"/>
        <v>0</v>
      </c>
      <c r="AR150" s="63">
        <f t="shared" si="11"/>
        <v>0</v>
      </c>
    </row>
    <row r="151" spans="1:44" ht="14" x14ac:dyDescent="0.2">
      <c r="A151" s="101" t="s">
        <v>262</v>
      </c>
      <c r="B151" s="47">
        <v>1343</v>
      </c>
      <c r="C151" s="101" t="s">
        <v>9</v>
      </c>
      <c r="D151" s="101" t="s">
        <v>14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45">
        <f t="shared" si="10"/>
        <v>0</v>
      </c>
      <c r="AP151" s="8">
        <f t="shared" si="8"/>
        <v>0</v>
      </c>
      <c r="AQ151" s="9">
        <f t="shared" si="9"/>
        <v>0</v>
      </c>
      <c r="AR151" s="63">
        <f t="shared" si="11"/>
        <v>0</v>
      </c>
    </row>
    <row r="152" spans="1:44" ht="14" x14ac:dyDescent="0.2">
      <c r="A152" s="101" t="s">
        <v>59</v>
      </c>
      <c r="B152" s="47">
        <v>1328</v>
      </c>
      <c r="C152" s="101" t="s">
        <v>28</v>
      </c>
      <c r="D152" s="101" t="s">
        <v>480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45">
        <f t="shared" si="10"/>
        <v>0</v>
      </c>
      <c r="AP152" s="8">
        <f t="shared" si="8"/>
        <v>0</v>
      </c>
      <c r="AQ152" s="9">
        <f t="shared" si="9"/>
        <v>0</v>
      </c>
      <c r="AR152" s="63">
        <f t="shared" si="11"/>
        <v>0</v>
      </c>
    </row>
    <row r="153" spans="1:44" ht="14" x14ac:dyDescent="0.2">
      <c r="A153" s="101" t="s">
        <v>92</v>
      </c>
      <c r="B153" s="47">
        <v>1575</v>
      </c>
      <c r="C153" s="101" t="s">
        <v>30</v>
      </c>
      <c r="D153" s="101" t="s">
        <v>15</v>
      </c>
      <c r="E153" s="7"/>
      <c r="F153" s="10"/>
      <c r="G153" s="7"/>
      <c r="H153" s="10"/>
      <c r="I153" s="10"/>
      <c r="J153" s="10"/>
      <c r="K153" s="7"/>
      <c r="L153" s="7"/>
      <c r="M153" s="7"/>
      <c r="N153" s="7"/>
      <c r="O153" s="7"/>
      <c r="P153" s="7"/>
      <c r="Q153" s="7"/>
      <c r="R153" s="10"/>
      <c r="S153" s="7"/>
      <c r="T153" s="10"/>
      <c r="U153" s="10"/>
      <c r="V153" s="10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45">
        <f t="shared" si="10"/>
        <v>0</v>
      </c>
      <c r="AP153" s="8">
        <f t="shared" si="8"/>
        <v>0</v>
      </c>
      <c r="AQ153" s="9">
        <f t="shared" si="9"/>
        <v>0</v>
      </c>
      <c r="AR153" s="63">
        <f t="shared" si="11"/>
        <v>0</v>
      </c>
    </row>
    <row r="154" spans="1:44" ht="14" x14ac:dyDescent="0.2">
      <c r="A154" s="101" t="s">
        <v>265</v>
      </c>
      <c r="B154" s="47">
        <v>1437</v>
      </c>
      <c r="C154" s="101" t="s">
        <v>9</v>
      </c>
      <c r="D154" s="101" t="s">
        <v>481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45">
        <f t="shared" si="10"/>
        <v>0</v>
      </c>
      <c r="AP154" s="8">
        <f t="shared" si="8"/>
        <v>0</v>
      </c>
      <c r="AQ154" s="9">
        <f t="shared" si="9"/>
        <v>0</v>
      </c>
      <c r="AR154" s="63">
        <f t="shared" si="11"/>
        <v>0</v>
      </c>
    </row>
    <row r="155" spans="1:44" ht="14" x14ac:dyDescent="0.2">
      <c r="A155" s="101" t="s">
        <v>266</v>
      </c>
      <c r="B155" s="47">
        <v>1022</v>
      </c>
      <c r="C155" s="101" t="s">
        <v>28</v>
      </c>
      <c r="D155" s="101" t="s">
        <v>32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45">
        <f t="shared" si="10"/>
        <v>0</v>
      </c>
      <c r="AP155" s="8">
        <f t="shared" si="8"/>
        <v>0</v>
      </c>
      <c r="AQ155" s="9">
        <f t="shared" si="9"/>
        <v>0</v>
      </c>
      <c r="AR155" s="63">
        <f t="shared" si="11"/>
        <v>0</v>
      </c>
    </row>
    <row r="156" spans="1:44" ht="14" x14ac:dyDescent="0.2">
      <c r="A156" s="101" t="s">
        <v>517</v>
      </c>
      <c r="B156" s="47">
        <v>2547</v>
      </c>
      <c r="C156" s="101" t="s">
        <v>497</v>
      </c>
      <c r="D156" s="101" t="s">
        <v>518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45">
        <f t="shared" si="10"/>
        <v>0</v>
      </c>
      <c r="AP156" s="8">
        <f t="shared" si="8"/>
        <v>0</v>
      </c>
      <c r="AQ156" s="9">
        <f t="shared" si="9"/>
        <v>0</v>
      </c>
      <c r="AR156" s="63">
        <f t="shared" si="11"/>
        <v>0</v>
      </c>
    </row>
    <row r="157" spans="1:44" ht="14" x14ac:dyDescent="0.2">
      <c r="A157" s="101" t="s">
        <v>296</v>
      </c>
      <c r="B157" s="47">
        <v>1068</v>
      </c>
      <c r="C157" s="101" t="s">
        <v>28</v>
      </c>
      <c r="D157" s="101" t="s">
        <v>463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45">
        <f t="shared" si="10"/>
        <v>0</v>
      </c>
      <c r="AP157" s="8">
        <f t="shared" si="8"/>
        <v>0</v>
      </c>
      <c r="AQ157" s="9">
        <f t="shared" si="9"/>
        <v>0</v>
      </c>
      <c r="AR157" s="63">
        <f t="shared" si="11"/>
        <v>0</v>
      </c>
    </row>
    <row r="158" spans="1:44" ht="14" x14ac:dyDescent="0.2">
      <c r="A158" s="101" t="s">
        <v>94</v>
      </c>
      <c r="B158" s="47">
        <v>1317</v>
      </c>
      <c r="C158" s="101" t="s">
        <v>9</v>
      </c>
      <c r="D158" s="101" t="s">
        <v>95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45">
        <f t="shared" si="10"/>
        <v>0</v>
      </c>
      <c r="AP158" s="8">
        <f t="shared" si="8"/>
        <v>0</v>
      </c>
      <c r="AQ158" s="9">
        <f t="shared" si="9"/>
        <v>0</v>
      </c>
      <c r="AR158" s="63">
        <f t="shared" si="11"/>
        <v>0</v>
      </c>
    </row>
    <row r="159" spans="1:44" ht="14" x14ac:dyDescent="0.2">
      <c r="A159" s="101" t="s">
        <v>802</v>
      </c>
      <c r="B159" s="47">
        <v>2582</v>
      </c>
      <c r="C159" s="101" t="s">
        <v>561</v>
      </c>
      <c r="D159" s="101" t="s">
        <v>20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45">
        <f t="shared" si="10"/>
        <v>0</v>
      </c>
      <c r="AP159" s="8">
        <f t="shared" si="8"/>
        <v>0</v>
      </c>
      <c r="AQ159" s="9">
        <f t="shared" si="9"/>
        <v>0</v>
      </c>
      <c r="AR159" s="63">
        <f t="shared" si="11"/>
        <v>0</v>
      </c>
    </row>
    <row r="160" spans="1:44" ht="14" x14ac:dyDescent="0.2">
      <c r="A160" s="101" t="s">
        <v>299</v>
      </c>
      <c r="B160" s="47">
        <v>1015</v>
      </c>
      <c r="C160" s="101" t="s">
        <v>28</v>
      </c>
      <c r="D160" s="101" t="s">
        <v>22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45">
        <f t="shared" si="10"/>
        <v>0</v>
      </c>
      <c r="AP160" s="8">
        <f t="shared" si="8"/>
        <v>0</v>
      </c>
      <c r="AQ160" s="9">
        <f t="shared" si="9"/>
        <v>0</v>
      </c>
      <c r="AR160" s="63">
        <f t="shared" si="11"/>
        <v>0</v>
      </c>
    </row>
    <row r="161" spans="1:44" ht="14" x14ac:dyDescent="0.2">
      <c r="A161" s="101" t="s">
        <v>16</v>
      </c>
      <c r="B161" s="47">
        <v>1438</v>
      </c>
      <c r="C161" s="101" t="s">
        <v>9</v>
      </c>
      <c r="D161" s="101" t="s">
        <v>32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45">
        <f t="shared" si="10"/>
        <v>0</v>
      </c>
      <c r="AP161" s="8">
        <f t="shared" si="8"/>
        <v>0</v>
      </c>
      <c r="AQ161" s="9">
        <f t="shared" si="9"/>
        <v>0</v>
      </c>
      <c r="AR161" s="63">
        <f t="shared" si="11"/>
        <v>0</v>
      </c>
    </row>
    <row r="162" spans="1:44" ht="14" x14ac:dyDescent="0.2">
      <c r="A162" s="101" t="s">
        <v>519</v>
      </c>
      <c r="B162" s="47">
        <v>2551</v>
      </c>
      <c r="C162" s="101" t="s">
        <v>497</v>
      </c>
      <c r="D162" s="101" t="s">
        <v>481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45">
        <f t="shared" si="10"/>
        <v>0</v>
      </c>
      <c r="AP162" s="8">
        <f t="shared" si="8"/>
        <v>0</v>
      </c>
      <c r="AQ162" s="9">
        <f t="shared" si="9"/>
        <v>0</v>
      </c>
      <c r="AR162" s="63">
        <f t="shared" si="11"/>
        <v>0</v>
      </c>
    </row>
    <row r="163" spans="1:44" ht="14" x14ac:dyDescent="0.2">
      <c r="A163" s="101" t="s">
        <v>483</v>
      </c>
      <c r="B163" s="47">
        <v>2033</v>
      </c>
      <c r="C163" s="101" t="s">
        <v>468</v>
      </c>
      <c r="D163" s="101" t="s">
        <v>62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45">
        <f t="shared" si="10"/>
        <v>0</v>
      </c>
      <c r="AP163" s="8">
        <f t="shared" si="8"/>
        <v>0</v>
      </c>
      <c r="AQ163" s="9">
        <f t="shared" si="9"/>
        <v>0</v>
      </c>
      <c r="AR163" s="63">
        <f t="shared" si="11"/>
        <v>0</v>
      </c>
    </row>
    <row r="164" spans="1:44" ht="14" x14ac:dyDescent="0.2">
      <c r="A164" s="101" t="s">
        <v>303</v>
      </c>
      <c r="B164" s="47">
        <v>1524</v>
      </c>
      <c r="C164" s="101" t="s">
        <v>80</v>
      </c>
      <c r="D164" s="101" t="s">
        <v>22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45">
        <f t="shared" si="10"/>
        <v>0</v>
      </c>
      <c r="AP164" s="8">
        <f t="shared" si="8"/>
        <v>0</v>
      </c>
      <c r="AQ164" s="9">
        <f t="shared" si="9"/>
        <v>0</v>
      </c>
      <c r="AR164" s="63">
        <f t="shared" si="11"/>
        <v>0</v>
      </c>
    </row>
    <row r="165" spans="1:44" ht="14" x14ac:dyDescent="0.2">
      <c r="A165" s="101" t="s">
        <v>464</v>
      </c>
      <c r="B165" s="47">
        <v>2024</v>
      </c>
      <c r="C165" s="101" t="s">
        <v>454</v>
      </c>
      <c r="D165" s="101" t="s">
        <v>20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45">
        <f t="shared" si="10"/>
        <v>0</v>
      </c>
      <c r="AP165" s="8">
        <f t="shared" si="8"/>
        <v>0</v>
      </c>
      <c r="AQ165" s="9">
        <f t="shared" si="9"/>
        <v>0</v>
      </c>
      <c r="AR165" s="63">
        <f t="shared" si="11"/>
        <v>0</v>
      </c>
    </row>
    <row r="166" spans="1:44" ht="14" x14ac:dyDescent="0.2">
      <c r="A166" s="101" t="s">
        <v>97</v>
      </c>
      <c r="B166" s="47">
        <v>1632</v>
      </c>
      <c r="C166" s="101" t="s">
        <v>11</v>
      </c>
      <c r="D166" s="101" t="s">
        <v>481</v>
      </c>
      <c r="E166" s="10"/>
      <c r="F166" s="7"/>
      <c r="G166" s="10"/>
      <c r="H166" s="10"/>
      <c r="I166" s="10"/>
      <c r="J166" s="10"/>
      <c r="K166" s="7"/>
      <c r="L166" s="7"/>
      <c r="M166" s="7"/>
      <c r="N166" s="7"/>
      <c r="O166" s="7"/>
      <c r="P166" s="7"/>
      <c r="Q166" s="10"/>
      <c r="R166" s="7"/>
      <c r="S166" s="10"/>
      <c r="T166" s="10"/>
      <c r="U166" s="10"/>
      <c r="V166" s="10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45">
        <f t="shared" si="10"/>
        <v>0</v>
      </c>
      <c r="AP166" s="8">
        <f t="shared" si="8"/>
        <v>0</v>
      </c>
      <c r="AQ166" s="9">
        <f t="shared" si="9"/>
        <v>0</v>
      </c>
      <c r="AR166" s="63">
        <f t="shared" si="11"/>
        <v>0</v>
      </c>
    </row>
    <row r="167" spans="1:44" ht="14" x14ac:dyDescent="0.2">
      <c r="A167" s="101" t="s">
        <v>467</v>
      </c>
      <c r="B167" s="47">
        <v>2037</v>
      </c>
      <c r="C167" s="101" t="s">
        <v>468</v>
      </c>
      <c r="D167" s="101" t="s">
        <v>14</v>
      </c>
      <c r="E167" s="10"/>
      <c r="F167" s="7"/>
      <c r="G167" s="10"/>
      <c r="H167" s="10"/>
      <c r="I167" s="10"/>
      <c r="J167" s="10"/>
      <c r="K167" s="7"/>
      <c r="L167" s="7"/>
      <c r="M167" s="7"/>
      <c r="N167" s="7"/>
      <c r="O167" s="7"/>
      <c r="P167" s="7"/>
      <c r="Q167" s="10"/>
      <c r="R167" s="7"/>
      <c r="S167" s="10"/>
      <c r="T167" s="10"/>
      <c r="U167" s="10"/>
      <c r="V167" s="10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45">
        <f t="shared" si="10"/>
        <v>0</v>
      </c>
      <c r="AP167" s="8">
        <f t="shared" si="8"/>
        <v>0</v>
      </c>
      <c r="AQ167" s="9">
        <f t="shared" si="9"/>
        <v>0</v>
      </c>
      <c r="AR167" s="63">
        <f t="shared" si="11"/>
        <v>0</v>
      </c>
    </row>
    <row r="168" spans="1:44" ht="14" x14ac:dyDescent="0.2">
      <c r="A168" s="101" t="s">
        <v>267</v>
      </c>
      <c r="B168" s="47">
        <v>1222</v>
      </c>
      <c r="C168" s="101" t="s">
        <v>28</v>
      </c>
      <c r="D168" s="101" t="s">
        <v>479</v>
      </c>
      <c r="E168" s="10"/>
      <c r="F168" s="7"/>
      <c r="G168" s="10"/>
      <c r="H168" s="10"/>
      <c r="I168" s="10"/>
      <c r="J168" s="10"/>
      <c r="K168" s="7"/>
      <c r="L168" s="7"/>
      <c r="M168" s="7"/>
      <c r="N168" s="7"/>
      <c r="O168" s="7"/>
      <c r="P168" s="7"/>
      <c r="Q168" s="10"/>
      <c r="R168" s="7"/>
      <c r="S168" s="10"/>
      <c r="T168" s="10"/>
      <c r="U168" s="10"/>
      <c r="V168" s="10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45">
        <f t="shared" si="10"/>
        <v>0</v>
      </c>
      <c r="AP168" s="8">
        <f t="shared" si="8"/>
        <v>0</v>
      </c>
      <c r="AQ168" s="9">
        <f t="shared" si="9"/>
        <v>0</v>
      </c>
      <c r="AR168" s="63">
        <f t="shared" si="11"/>
        <v>0</v>
      </c>
    </row>
    <row r="169" spans="1:44" ht="14" x14ac:dyDescent="0.2">
      <c r="A169" s="101" t="s">
        <v>310</v>
      </c>
      <c r="B169" s="47">
        <v>1535</v>
      </c>
      <c r="C169" s="101" t="s">
        <v>80</v>
      </c>
      <c r="D169" s="101" t="s">
        <v>37</v>
      </c>
      <c r="E169" s="7"/>
      <c r="F169" s="10"/>
      <c r="G169" s="10"/>
      <c r="H169" s="10"/>
      <c r="I169" s="10"/>
      <c r="J169" s="10"/>
      <c r="K169" s="7"/>
      <c r="L169" s="7"/>
      <c r="M169" s="7"/>
      <c r="N169" s="7"/>
      <c r="O169" s="7"/>
      <c r="P169" s="7"/>
      <c r="Q169" s="7"/>
      <c r="R169" s="10"/>
      <c r="S169" s="10"/>
      <c r="T169" s="10"/>
      <c r="U169" s="10"/>
      <c r="V169" s="10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45">
        <f t="shared" si="10"/>
        <v>0</v>
      </c>
      <c r="AP169" s="8">
        <f t="shared" si="8"/>
        <v>0</v>
      </c>
      <c r="AQ169" s="9">
        <f t="shared" si="9"/>
        <v>0</v>
      </c>
      <c r="AR169" s="63">
        <f t="shared" si="11"/>
        <v>0</v>
      </c>
    </row>
    <row r="170" spans="1:44" ht="14" x14ac:dyDescent="0.2">
      <c r="A170" s="101" t="s">
        <v>313</v>
      </c>
      <c r="B170" s="47">
        <v>1551</v>
      </c>
      <c r="C170" s="101" t="s">
        <v>30</v>
      </c>
      <c r="D170" s="101" t="s">
        <v>24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45">
        <f t="shared" si="10"/>
        <v>0</v>
      </c>
      <c r="AP170" s="8">
        <f t="shared" si="8"/>
        <v>0</v>
      </c>
      <c r="AQ170" s="9">
        <f t="shared" si="9"/>
        <v>0</v>
      </c>
      <c r="AR170" s="63">
        <f t="shared" si="11"/>
        <v>0</v>
      </c>
    </row>
    <row r="171" spans="1:44" ht="14" x14ac:dyDescent="0.2">
      <c r="A171" s="101" t="s">
        <v>271</v>
      </c>
      <c r="B171" s="47">
        <v>1203</v>
      </c>
      <c r="C171" s="101" t="s">
        <v>28</v>
      </c>
      <c r="D171" s="101" t="s">
        <v>24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45">
        <f t="shared" si="10"/>
        <v>0</v>
      </c>
      <c r="AP171" s="8">
        <f t="shared" si="8"/>
        <v>0</v>
      </c>
      <c r="AQ171" s="9">
        <f t="shared" si="9"/>
        <v>0</v>
      </c>
      <c r="AR171" s="63">
        <f t="shared" si="11"/>
        <v>0</v>
      </c>
    </row>
    <row r="172" spans="1:44" ht="14" x14ac:dyDescent="0.2">
      <c r="A172" s="101" t="s">
        <v>273</v>
      </c>
      <c r="B172" s="47">
        <v>1266</v>
      </c>
      <c r="C172" s="101" t="s">
        <v>28</v>
      </c>
      <c r="D172" s="101" t="s">
        <v>463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45">
        <f t="shared" si="10"/>
        <v>0</v>
      </c>
      <c r="AP172" s="8">
        <f t="shared" si="8"/>
        <v>0</v>
      </c>
      <c r="AQ172" s="9">
        <f t="shared" si="9"/>
        <v>0</v>
      </c>
      <c r="AR172" s="63">
        <f t="shared" si="11"/>
        <v>0</v>
      </c>
    </row>
    <row r="173" spans="1:44" ht="14" x14ac:dyDescent="0.2">
      <c r="A173" s="101" t="s">
        <v>17</v>
      </c>
      <c r="B173" s="47">
        <v>1074</v>
      </c>
      <c r="C173" s="101" t="s">
        <v>28</v>
      </c>
      <c r="D173" s="101" t="s">
        <v>32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45">
        <f t="shared" si="10"/>
        <v>0</v>
      </c>
      <c r="AP173" s="8">
        <f t="shared" si="8"/>
        <v>0</v>
      </c>
      <c r="AQ173" s="9">
        <f t="shared" si="9"/>
        <v>0</v>
      </c>
      <c r="AR173" s="63">
        <f t="shared" si="11"/>
        <v>0</v>
      </c>
    </row>
    <row r="174" spans="1:44" ht="14" x14ac:dyDescent="0.2">
      <c r="A174" s="101" t="s">
        <v>318</v>
      </c>
      <c r="B174" s="47">
        <v>1617</v>
      </c>
      <c r="C174" s="101" t="s">
        <v>61</v>
      </c>
      <c r="D174" s="101" t="s">
        <v>22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45">
        <f t="shared" si="10"/>
        <v>0</v>
      </c>
      <c r="AP174" s="8">
        <f t="shared" si="8"/>
        <v>0</v>
      </c>
      <c r="AQ174" s="9">
        <f t="shared" si="9"/>
        <v>0</v>
      </c>
      <c r="AR174" s="63">
        <f t="shared" si="11"/>
        <v>0</v>
      </c>
    </row>
    <row r="175" spans="1:44" ht="14" x14ac:dyDescent="0.2">
      <c r="A175" s="101" t="s">
        <v>63</v>
      </c>
      <c r="B175" s="47">
        <v>1043</v>
      </c>
      <c r="C175" s="101" t="s">
        <v>28</v>
      </c>
      <c r="D175" s="101" t="s">
        <v>20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45">
        <f t="shared" si="10"/>
        <v>0</v>
      </c>
      <c r="AP175" s="8">
        <f t="shared" si="8"/>
        <v>0</v>
      </c>
      <c r="AQ175" s="9">
        <f t="shared" si="9"/>
        <v>0</v>
      </c>
      <c r="AR175" s="63">
        <f t="shared" si="11"/>
        <v>0</v>
      </c>
    </row>
    <row r="176" spans="1:44" ht="14" x14ac:dyDescent="0.2">
      <c r="A176" s="101" t="s">
        <v>268</v>
      </c>
      <c r="B176" s="47">
        <v>1530</v>
      </c>
      <c r="C176" s="101" t="s">
        <v>80</v>
      </c>
      <c r="D176" s="101" t="s">
        <v>32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45">
        <f t="shared" si="10"/>
        <v>0</v>
      </c>
      <c r="AP176" s="8">
        <f t="shared" si="8"/>
        <v>0</v>
      </c>
      <c r="AQ176" s="9">
        <f t="shared" si="9"/>
        <v>0</v>
      </c>
      <c r="AR176" s="63">
        <f t="shared" si="11"/>
        <v>0</v>
      </c>
    </row>
    <row r="177" spans="1:44" ht="14" x14ac:dyDescent="0.2">
      <c r="A177" s="101" t="s">
        <v>209</v>
      </c>
      <c r="B177" s="47">
        <v>1191</v>
      </c>
      <c r="C177" s="101" t="s">
        <v>28</v>
      </c>
      <c r="D177" s="101" t="s">
        <v>72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45">
        <f t="shared" si="10"/>
        <v>0</v>
      </c>
      <c r="AP177" s="8">
        <f t="shared" si="8"/>
        <v>0</v>
      </c>
      <c r="AQ177" s="9">
        <f t="shared" si="9"/>
        <v>0</v>
      </c>
      <c r="AR177" s="63">
        <f t="shared" si="11"/>
        <v>0</v>
      </c>
    </row>
    <row r="178" spans="1:44" ht="14" x14ac:dyDescent="0.2">
      <c r="A178" s="101" t="s">
        <v>270</v>
      </c>
      <c r="B178" s="47">
        <v>1622</v>
      </c>
      <c r="C178" s="101" t="s">
        <v>9</v>
      </c>
      <c r="D178" s="101" t="s">
        <v>32</v>
      </c>
      <c r="E178" s="7"/>
      <c r="F178" s="7"/>
      <c r="G178" s="7"/>
      <c r="H178" s="7"/>
      <c r="I178" s="7"/>
      <c r="J178" s="7"/>
      <c r="K178" s="7"/>
      <c r="L178" s="7"/>
      <c r="M178" s="7">
        <v>3353</v>
      </c>
      <c r="N178" s="7">
        <v>14233</v>
      </c>
      <c r="O178" s="7">
        <v>15538</v>
      </c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45">
        <f t="shared" si="10"/>
        <v>33124</v>
      </c>
      <c r="AP178" s="8">
        <f t="shared" si="8"/>
        <v>33124</v>
      </c>
      <c r="AQ178" s="9">
        <f t="shared" si="9"/>
        <v>0</v>
      </c>
      <c r="AR178" s="63">
        <f t="shared" si="11"/>
        <v>0</v>
      </c>
    </row>
    <row r="179" spans="1:44" ht="14" x14ac:dyDescent="0.2">
      <c r="A179" s="101" t="s">
        <v>272</v>
      </c>
      <c r="B179" s="47">
        <v>1678</v>
      </c>
      <c r="C179" s="101" t="s">
        <v>36</v>
      </c>
      <c r="D179" s="101" t="s">
        <v>463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45">
        <f t="shared" si="10"/>
        <v>0</v>
      </c>
      <c r="AP179" s="8">
        <f t="shared" si="8"/>
        <v>0</v>
      </c>
      <c r="AQ179" s="9">
        <f t="shared" si="9"/>
        <v>0</v>
      </c>
      <c r="AR179" s="63">
        <f t="shared" si="11"/>
        <v>0</v>
      </c>
    </row>
    <row r="180" spans="1:44" ht="14" x14ac:dyDescent="0.2">
      <c r="A180" s="101" t="s">
        <v>139</v>
      </c>
      <c r="B180" s="47">
        <v>1385</v>
      </c>
      <c r="C180" s="101" t="s">
        <v>9</v>
      </c>
      <c r="D180" s="101" t="s">
        <v>13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45">
        <f t="shared" si="10"/>
        <v>0</v>
      </c>
      <c r="AP180" s="8">
        <f t="shared" si="8"/>
        <v>0</v>
      </c>
      <c r="AQ180" s="9">
        <f t="shared" si="9"/>
        <v>0</v>
      </c>
      <c r="AR180" s="63">
        <f t="shared" si="11"/>
        <v>0</v>
      </c>
    </row>
    <row r="181" spans="1:44" ht="14" x14ac:dyDescent="0.2">
      <c r="A181" s="101" t="s">
        <v>274</v>
      </c>
      <c r="B181" s="47">
        <v>1623</v>
      </c>
      <c r="C181" s="101" t="s">
        <v>61</v>
      </c>
      <c r="D181" s="101" t="s">
        <v>15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45">
        <f t="shared" si="10"/>
        <v>0</v>
      </c>
      <c r="AP181" s="8">
        <f t="shared" si="8"/>
        <v>0</v>
      </c>
      <c r="AQ181" s="9">
        <f t="shared" si="9"/>
        <v>0</v>
      </c>
      <c r="AR181" s="63">
        <f t="shared" si="11"/>
        <v>0</v>
      </c>
    </row>
    <row r="182" spans="1:44" ht="14" x14ac:dyDescent="0.2">
      <c r="A182" s="101" t="s">
        <v>275</v>
      </c>
      <c r="B182" s="47">
        <v>1187</v>
      </c>
      <c r="C182" s="101" t="s">
        <v>28</v>
      </c>
      <c r="D182" s="101" t="s">
        <v>62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45">
        <f t="shared" si="10"/>
        <v>0</v>
      </c>
      <c r="AP182" s="8">
        <f t="shared" si="8"/>
        <v>0</v>
      </c>
      <c r="AQ182" s="9">
        <f t="shared" si="9"/>
        <v>0</v>
      </c>
      <c r="AR182" s="63">
        <f t="shared" si="11"/>
        <v>0</v>
      </c>
    </row>
    <row r="183" spans="1:44" ht="14" x14ac:dyDescent="0.2">
      <c r="A183" s="101" t="s">
        <v>332</v>
      </c>
      <c r="B183" s="47">
        <v>1161</v>
      </c>
      <c r="C183" s="101" t="s">
        <v>28</v>
      </c>
      <c r="D183" s="101" t="s">
        <v>22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45">
        <f t="shared" si="10"/>
        <v>0</v>
      </c>
      <c r="AP183" s="8">
        <f t="shared" si="8"/>
        <v>0</v>
      </c>
      <c r="AQ183" s="9">
        <f t="shared" si="9"/>
        <v>0</v>
      </c>
      <c r="AR183" s="63">
        <f t="shared" si="11"/>
        <v>0</v>
      </c>
    </row>
    <row r="184" spans="1:44" ht="14" x14ac:dyDescent="0.2">
      <c r="A184" s="101" t="s">
        <v>212</v>
      </c>
      <c r="B184" s="47">
        <v>1118</v>
      </c>
      <c r="C184" s="101" t="s">
        <v>28</v>
      </c>
      <c r="D184" s="101" t="s">
        <v>72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45">
        <f t="shared" si="10"/>
        <v>0</v>
      </c>
      <c r="AP184" s="8">
        <f t="shared" si="8"/>
        <v>0</v>
      </c>
      <c r="AQ184" s="9">
        <f t="shared" si="9"/>
        <v>0</v>
      </c>
      <c r="AR184" s="63">
        <f t="shared" si="11"/>
        <v>0</v>
      </c>
    </row>
    <row r="185" spans="1:44" ht="14" x14ac:dyDescent="0.2">
      <c r="A185" s="101" t="s">
        <v>277</v>
      </c>
      <c r="B185" s="47">
        <v>1167</v>
      </c>
      <c r="C185" s="101" t="s">
        <v>30</v>
      </c>
      <c r="D185" s="101" t="s">
        <v>481</v>
      </c>
      <c r="E185" s="7"/>
      <c r="F185" s="10"/>
      <c r="G185" s="10"/>
      <c r="H185" s="10"/>
      <c r="I185" s="10"/>
      <c r="J185" s="10"/>
      <c r="K185" s="7"/>
      <c r="L185" s="7"/>
      <c r="M185" s="7"/>
      <c r="N185" s="7"/>
      <c r="O185" s="7"/>
      <c r="P185" s="7"/>
      <c r="Q185" s="7"/>
      <c r="R185" s="10"/>
      <c r="S185" s="10"/>
      <c r="T185" s="10"/>
      <c r="U185" s="10"/>
      <c r="V185" s="10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45">
        <f t="shared" si="10"/>
        <v>0</v>
      </c>
      <c r="AP185" s="8">
        <f t="shared" si="8"/>
        <v>0</v>
      </c>
      <c r="AQ185" s="9">
        <f t="shared" si="9"/>
        <v>0</v>
      </c>
      <c r="AR185" s="63">
        <f t="shared" si="11"/>
        <v>0</v>
      </c>
    </row>
    <row r="186" spans="1:44" ht="14" x14ac:dyDescent="0.2">
      <c r="A186" s="101" t="s">
        <v>142</v>
      </c>
      <c r="B186" s="47">
        <v>1511</v>
      </c>
      <c r="C186" s="101" t="s">
        <v>9</v>
      </c>
      <c r="D186" s="101" t="s">
        <v>14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45">
        <f t="shared" si="10"/>
        <v>0</v>
      </c>
      <c r="AP186" s="8">
        <f t="shared" si="8"/>
        <v>0</v>
      </c>
      <c r="AQ186" s="9">
        <f t="shared" si="9"/>
        <v>0</v>
      </c>
      <c r="AR186" s="63">
        <f t="shared" si="11"/>
        <v>0</v>
      </c>
    </row>
    <row r="187" spans="1:44" ht="14" x14ac:dyDescent="0.2">
      <c r="A187" s="101" t="s">
        <v>562</v>
      </c>
      <c r="B187" s="47">
        <v>2581</v>
      </c>
      <c r="C187" s="101" t="s">
        <v>561</v>
      </c>
      <c r="D187" s="101" t="s">
        <v>20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45">
        <f t="shared" si="10"/>
        <v>0</v>
      </c>
      <c r="AP187" s="8">
        <f t="shared" si="8"/>
        <v>0</v>
      </c>
      <c r="AQ187" s="9">
        <f t="shared" si="9"/>
        <v>0</v>
      </c>
      <c r="AR187" s="63">
        <f t="shared" si="11"/>
        <v>0</v>
      </c>
    </row>
    <row r="188" spans="1:44" ht="14" x14ac:dyDescent="0.2">
      <c r="A188" s="101" t="s">
        <v>67</v>
      </c>
      <c r="B188" s="47">
        <v>1271</v>
      </c>
      <c r="C188" s="101" t="s">
        <v>28</v>
      </c>
      <c r="D188" s="101" t="s">
        <v>20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45">
        <f t="shared" si="10"/>
        <v>0</v>
      </c>
      <c r="AP188" s="8">
        <f t="shared" si="8"/>
        <v>0</v>
      </c>
      <c r="AQ188" s="9">
        <f t="shared" si="9"/>
        <v>0</v>
      </c>
      <c r="AR188" s="63">
        <f t="shared" si="11"/>
        <v>0</v>
      </c>
    </row>
    <row r="189" spans="1:44" ht="14" x14ac:dyDescent="0.2">
      <c r="A189" s="101" t="s">
        <v>278</v>
      </c>
      <c r="B189" s="47">
        <v>1336</v>
      </c>
      <c r="C189" s="101" t="s">
        <v>28</v>
      </c>
      <c r="D189" s="101" t="s">
        <v>37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45">
        <f t="shared" si="10"/>
        <v>0</v>
      </c>
      <c r="AP189" s="8">
        <f t="shared" si="8"/>
        <v>0</v>
      </c>
      <c r="AQ189" s="9">
        <f t="shared" si="9"/>
        <v>0</v>
      </c>
      <c r="AR189" s="63">
        <f t="shared" si="11"/>
        <v>0</v>
      </c>
    </row>
    <row r="190" spans="1:44" ht="14" x14ac:dyDescent="0.2">
      <c r="A190" s="101" t="s">
        <v>340</v>
      </c>
      <c r="B190" s="47">
        <v>1007</v>
      </c>
      <c r="C190" s="101" t="s">
        <v>9</v>
      </c>
      <c r="D190" s="101" t="s">
        <v>463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45">
        <f t="shared" si="10"/>
        <v>0</v>
      </c>
      <c r="AP190" s="8">
        <f t="shared" si="8"/>
        <v>0</v>
      </c>
      <c r="AQ190" s="9">
        <f t="shared" si="9"/>
        <v>0</v>
      </c>
      <c r="AR190" s="63">
        <f t="shared" si="11"/>
        <v>0</v>
      </c>
    </row>
    <row r="191" spans="1:44" ht="14" x14ac:dyDescent="0.2">
      <c r="A191" s="101" t="s">
        <v>344</v>
      </c>
      <c r="B191" s="47">
        <v>1003</v>
      </c>
      <c r="C191" s="101" t="s">
        <v>28</v>
      </c>
      <c r="D191" s="101" t="s">
        <v>463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45">
        <f t="shared" si="10"/>
        <v>0</v>
      </c>
      <c r="AP191" s="8">
        <f t="shared" si="8"/>
        <v>0</v>
      </c>
      <c r="AQ191" s="9">
        <f t="shared" si="9"/>
        <v>0</v>
      </c>
      <c r="AR191" s="63">
        <f t="shared" si="11"/>
        <v>0</v>
      </c>
    </row>
    <row r="192" spans="1:44" ht="14" x14ac:dyDescent="0.2">
      <c r="A192" s="101" t="s">
        <v>489</v>
      </c>
      <c r="B192" s="47">
        <v>2501</v>
      </c>
      <c r="C192" s="101" t="s">
        <v>468</v>
      </c>
      <c r="D192" s="101" t="s">
        <v>95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45">
        <f t="shared" si="10"/>
        <v>0</v>
      </c>
      <c r="AP192" s="8">
        <f t="shared" si="8"/>
        <v>0</v>
      </c>
      <c r="AQ192" s="9">
        <f t="shared" si="9"/>
        <v>0</v>
      </c>
      <c r="AR192" s="63">
        <f t="shared" si="11"/>
        <v>0</v>
      </c>
    </row>
    <row r="193" spans="1:44" ht="14" x14ac:dyDescent="0.2">
      <c r="A193" s="101" t="s">
        <v>214</v>
      </c>
      <c r="B193" s="47">
        <v>1448</v>
      </c>
      <c r="C193" s="101" t="s">
        <v>28</v>
      </c>
      <c r="D193" s="101" t="s">
        <v>72</v>
      </c>
      <c r="E193" s="7"/>
      <c r="F193" s="10"/>
      <c r="G193" s="10"/>
      <c r="H193" s="10"/>
      <c r="I193" s="10"/>
      <c r="J193" s="10"/>
      <c r="K193" s="7"/>
      <c r="L193" s="7"/>
      <c r="M193" s="7"/>
      <c r="N193" s="7"/>
      <c r="O193" s="7"/>
      <c r="P193" s="7"/>
      <c r="Q193" s="7"/>
      <c r="R193" s="10"/>
      <c r="S193" s="10"/>
      <c r="T193" s="10"/>
      <c r="U193" s="10"/>
      <c r="V193" s="10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45">
        <f t="shared" si="10"/>
        <v>0</v>
      </c>
      <c r="AP193" s="8">
        <f t="shared" si="8"/>
        <v>0</v>
      </c>
      <c r="AQ193" s="9">
        <f t="shared" si="9"/>
        <v>0</v>
      </c>
      <c r="AR193" s="63">
        <f t="shared" si="11"/>
        <v>0</v>
      </c>
    </row>
    <row r="194" spans="1:44" ht="14" x14ac:dyDescent="0.2">
      <c r="A194" s="101" t="s">
        <v>347</v>
      </c>
      <c r="B194" s="47">
        <v>1248</v>
      </c>
      <c r="C194" s="101" t="s">
        <v>28</v>
      </c>
      <c r="D194" s="101" t="s">
        <v>461</v>
      </c>
      <c r="E194" s="7"/>
      <c r="F194" s="7"/>
      <c r="G194" s="7"/>
      <c r="H194" s="10"/>
      <c r="I194" s="10"/>
      <c r="J194" s="10"/>
      <c r="K194" s="7"/>
      <c r="L194" s="7"/>
      <c r="M194" s="7"/>
      <c r="N194" s="7"/>
      <c r="O194" s="7"/>
      <c r="P194" s="7"/>
      <c r="Q194" s="7"/>
      <c r="R194" s="7"/>
      <c r="S194" s="7"/>
      <c r="T194" s="10"/>
      <c r="U194" s="10"/>
      <c r="V194" s="10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45">
        <f t="shared" si="10"/>
        <v>0</v>
      </c>
      <c r="AP194" s="8">
        <f t="shared" si="8"/>
        <v>0</v>
      </c>
      <c r="AQ194" s="9">
        <f t="shared" si="9"/>
        <v>0</v>
      </c>
      <c r="AR194" s="63">
        <f t="shared" si="11"/>
        <v>0</v>
      </c>
    </row>
    <row r="195" spans="1:44" ht="14" x14ac:dyDescent="0.2">
      <c r="A195" s="101" t="s">
        <v>499</v>
      </c>
      <c r="B195" s="47">
        <v>2536</v>
      </c>
      <c r="C195" s="101" t="s">
        <v>497</v>
      </c>
      <c r="D195" s="101" t="s">
        <v>62</v>
      </c>
      <c r="E195" s="7"/>
      <c r="F195" s="7"/>
      <c r="G195" s="7"/>
      <c r="H195" s="10"/>
      <c r="I195" s="10"/>
      <c r="J195" s="10"/>
      <c r="K195" s="7"/>
      <c r="L195" s="7"/>
      <c r="M195" s="7"/>
      <c r="N195" s="7"/>
      <c r="O195" s="7"/>
      <c r="P195" s="7"/>
      <c r="Q195" s="7"/>
      <c r="R195" s="7"/>
      <c r="S195" s="7"/>
      <c r="T195" s="10"/>
      <c r="U195" s="10"/>
      <c r="V195" s="10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45">
        <f t="shared" si="10"/>
        <v>0</v>
      </c>
      <c r="AP195" s="8">
        <f t="shared" si="8"/>
        <v>0</v>
      </c>
      <c r="AQ195" s="9">
        <f t="shared" si="9"/>
        <v>0</v>
      </c>
      <c r="AR195" s="63">
        <f t="shared" si="11"/>
        <v>0</v>
      </c>
    </row>
    <row r="196" spans="1:44" ht="14" x14ac:dyDescent="0.2">
      <c r="A196" s="101" t="s">
        <v>350</v>
      </c>
      <c r="B196" s="47">
        <v>1594</v>
      </c>
      <c r="C196" s="101" t="s">
        <v>61</v>
      </c>
      <c r="D196" s="101" t="s">
        <v>22</v>
      </c>
      <c r="E196" s="7"/>
      <c r="F196" s="7"/>
      <c r="G196" s="7"/>
      <c r="H196" s="10"/>
      <c r="I196" s="10"/>
      <c r="J196" s="10"/>
      <c r="K196" s="7"/>
      <c r="L196" s="7"/>
      <c r="M196" s="7"/>
      <c r="N196" s="7"/>
      <c r="O196" s="7"/>
      <c r="P196" s="7"/>
      <c r="Q196" s="7"/>
      <c r="R196" s="7"/>
      <c r="S196" s="7"/>
      <c r="T196" s="10"/>
      <c r="U196" s="10"/>
      <c r="V196" s="10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45">
        <f t="shared" si="10"/>
        <v>0</v>
      </c>
      <c r="AP196" s="8">
        <f t="shared" si="8"/>
        <v>0</v>
      </c>
      <c r="AQ196" s="9">
        <f t="shared" si="9"/>
        <v>0</v>
      </c>
      <c r="AR196" s="63">
        <f t="shared" si="11"/>
        <v>0</v>
      </c>
    </row>
    <row r="197" spans="1:44" ht="14" x14ac:dyDescent="0.2">
      <c r="A197" s="101" t="s">
        <v>351</v>
      </c>
      <c r="B197" s="47">
        <v>1183</v>
      </c>
      <c r="C197" s="101" t="s">
        <v>28</v>
      </c>
      <c r="D197" s="101" t="s">
        <v>22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45">
        <f t="shared" si="10"/>
        <v>0</v>
      </c>
      <c r="AP197" s="8">
        <f t="shared" si="8"/>
        <v>0</v>
      </c>
      <c r="AQ197" s="9">
        <f t="shared" si="9"/>
        <v>0</v>
      </c>
      <c r="AR197" s="63">
        <f t="shared" si="11"/>
        <v>0</v>
      </c>
    </row>
    <row r="198" spans="1:44" ht="14" x14ac:dyDescent="0.2">
      <c r="A198" s="101" t="s">
        <v>352</v>
      </c>
      <c r="B198" s="47">
        <v>1639</v>
      </c>
      <c r="C198" s="101" t="s">
        <v>9</v>
      </c>
      <c r="D198" s="101" t="s">
        <v>24</v>
      </c>
      <c r="E198" s="7"/>
      <c r="F198" s="7"/>
      <c r="G198" s="7"/>
      <c r="H198" s="10"/>
      <c r="I198" s="10"/>
      <c r="J198" s="10"/>
      <c r="K198" s="7"/>
      <c r="L198" s="7"/>
      <c r="M198" s="7"/>
      <c r="N198" s="7"/>
      <c r="O198" s="7"/>
      <c r="P198" s="7"/>
      <c r="Q198" s="7"/>
      <c r="R198" s="7"/>
      <c r="S198" s="7"/>
      <c r="T198" s="10"/>
      <c r="U198" s="10"/>
      <c r="V198" s="10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45">
        <f t="shared" si="10"/>
        <v>0</v>
      </c>
      <c r="AP198" s="8">
        <f t="shared" si="8"/>
        <v>0</v>
      </c>
      <c r="AQ198" s="9">
        <f t="shared" si="9"/>
        <v>0</v>
      </c>
      <c r="AR198" s="63">
        <f t="shared" si="11"/>
        <v>0</v>
      </c>
    </row>
    <row r="199" spans="1:44" ht="14" x14ac:dyDescent="0.2">
      <c r="A199" s="101" t="s">
        <v>355</v>
      </c>
      <c r="B199" s="47">
        <v>1320</v>
      </c>
      <c r="C199" s="101" t="s">
        <v>9</v>
      </c>
      <c r="D199" s="101" t="s">
        <v>22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45">
        <f t="shared" si="10"/>
        <v>0</v>
      </c>
      <c r="AP199" s="8">
        <f t="shared" si="8"/>
        <v>0</v>
      </c>
      <c r="AQ199" s="9">
        <f t="shared" si="9"/>
        <v>0</v>
      </c>
      <c r="AR199" s="63">
        <f t="shared" si="11"/>
        <v>0</v>
      </c>
    </row>
    <row r="200" spans="1:44" ht="14" x14ac:dyDescent="0.2">
      <c r="A200" s="101" t="s">
        <v>357</v>
      </c>
      <c r="B200" s="47">
        <v>1549</v>
      </c>
      <c r="C200" s="101" t="s">
        <v>80</v>
      </c>
      <c r="D200" s="101" t="s">
        <v>22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45">
        <f t="shared" si="10"/>
        <v>0</v>
      </c>
      <c r="AP200" s="8">
        <f t="shared" si="8"/>
        <v>0</v>
      </c>
      <c r="AQ200" s="9">
        <f t="shared" si="9"/>
        <v>0</v>
      </c>
      <c r="AR200" s="63">
        <f t="shared" si="11"/>
        <v>0</v>
      </c>
    </row>
    <row r="201" spans="1:44" ht="14" x14ac:dyDescent="0.2">
      <c r="A201" s="101" t="s">
        <v>358</v>
      </c>
      <c r="B201" s="47">
        <v>1039</v>
      </c>
      <c r="C201" s="101" t="s">
        <v>28</v>
      </c>
      <c r="D201" s="101" t="s">
        <v>22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45">
        <f t="shared" si="10"/>
        <v>0</v>
      </c>
      <c r="AP201" s="8">
        <f t="shared" si="8"/>
        <v>0</v>
      </c>
      <c r="AQ201" s="9">
        <f t="shared" si="9"/>
        <v>0</v>
      </c>
      <c r="AR201" s="63">
        <f t="shared" si="11"/>
        <v>0</v>
      </c>
    </row>
    <row r="202" spans="1:44" ht="14" x14ac:dyDescent="0.2">
      <c r="A202" s="101" t="s">
        <v>552</v>
      </c>
      <c r="B202" s="47">
        <v>2567</v>
      </c>
      <c r="C202" s="101" t="s">
        <v>542</v>
      </c>
      <c r="D202" s="101" t="s">
        <v>32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45">
        <f t="shared" si="10"/>
        <v>0</v>
      </c>
      <c r="AP202" s="8">
        <f t="shared" ref="AP202:AP266" si="12">SUM(E202:P202)</f>
        <v>0</v>
      </c>
      <c r="AQ202" s="9">
        <f t="shared" si="9"/>
        <v>0</v>
      </c>
      <c r="AR202" s="63">
        <f t="shared" si="11"/>
        <v>0</v>
      </c>
    </row>
    <row r="203" spans="1:44" ht="14" x14ac:dyDescent="0.2">
      <c r="A203" s="101" t="s">
        <v>102</v>
      </c>
      <c r="B203" s="47">
        <v>1215</v>
      </c>
      <c r="C203" s="101" t="s">
        <v>28</v>
      </c>
      <c r="D203" s="101" t="s">
        <v>463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45">
        <f t="shared" si="10"/>
        <v>0</v>
      </c>
      <c r="AP203" s="8">
        <f t="shared" si="12"/>
        <v>0</v>
      </c>
      <c r="AQ203" s="9">
        <f t="shared" ref="AQ203:AQ267" si="13">SUM(Q203:AB203)</f>
        <v>0</v>
      </c>
      <c r="AR203" s="63">
        <f t="shared" si="11"/>
        <v>0</v>
      </c>
    </row>
    <row r="204" spans="1:44" ht="14" x14ac:dyDescent="0.2">
      <c r="A204" s="101" t="s">
        <v>105</v>
      </c>
      <c r="B204" s="47">
        <v>1347</v>
      </c>
      <c r="C204" s="101" t="s">
        <v>28</v>
      </c>
      <c r="D204" s="101" t="s">
        <v>72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45">
        <f t="shared" si="10"/>
        <v>0</v>
      </c>
      <c r="AP204" s="8">
        <f t="shared" si="12"/>
        <v>0</v>
      </c>
      <c r="AQ204" s="9">
        <f t="shared" si="13"/>
        <v>0</v>
      </c>
      <c r="AR204" s="63">
        <f t="shared" si="11"/>
        <v>0</v>
      </c>
    </row>
    <row r="205" spans="1:44" ht="14" x14ac:dyDescent="0.2">
      <c r="A205" s="101" t="s">
        <v>362</v>
      </c>
      <c r="B205" s="47">
        <v>1457</v>
      </c>
      <c r="C205" s="101" t="s">
        <v>9</v>
      </c>
      <c r="D205" s="101" t="s">
        <v>15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45">
        <f t="shared" ref="AO205:AO269" si="14">SUM(AP205:AR205)</f>
        <v>0</v>
      </c>
      <c r="AP205" s="8">
        <f t="shared" si="12"/>
        <v>0</v>
      </c>
      <c r="AQ205" s="9">
        <f t="shared" si="13"/>
        <v>0</v>
      </c>
      <c r="AR205" s="63">
        <f t="shared" ref="AR205:AR269" si="15">SUM(AC205:AN205)</f>
        <v>0</v>
      </c>
    </row>
    <row r="206" spans="1:44" ht="14" x14ac:dyDescent="0.2">
      <c r="A206" s="101" t="s">
        <v>276</v>
      </c>
      <c r="B206" s="47">
        <v>1013</v>
      </c>
      <c r="C206" s="101" t="s">
        <v>9</v>
      </c>
      <c r="D206" s="101" t="s">
        <v>479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45">
        <f t="shared" si="14"/>
        <v>0</v>
      </c>
      <c r="AP206" s="8">
        <f t="shared" si="12"/>
        <v>0</v>
      </c>
      <c r="AQ206" s="9">
        <f t="shared" si="13"/>
        <v>0</v>
      </c>
      <c r="AR206" s="63">
        <f t="shared" si="15"/>
        <v>0</v>
      </c>
    </row>
    <row r="207" spans="1:44" ht="14" x14ac:dyDescent="0.2">
      <c r="A207" s="101" t="s">
        <v>107</v>
      </c>
      <c r="B207" s="47">
        <v>1291</v>
      </c>
      <c r="C207" s="101" t="s">
        <v>28</v>
      </c>
      <c r="D207" s="101" t="s">
        <v>62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45">
        <f t="shared" si="14"/>
        <v>0</v>
      </c>
      <c r="AP207" s="8">
        <f t="shared" si="12"/>
        <v>0</v>
      </c>
      <c r="AQ207" s="9">
        <f t="shared" si="13"/>
        <v>0</v>
      </c>
      <c r="AR207" s="63">
        <f t="shared" si="15"/>
        <v>0</v>
      </c>
    </row>
    <row r="208" spans="1:44" ht="14" x14ac:dyDescent="0.2">
      <c r="A208" s="101" t="s">
        <v>109</v>
      </c>
      <c r="B208" s="47">
        <v>1250</v>
      </c>
      <c r="C208" s="101" t="s">
        <v>28</v>
      </c>
      <c r="D208" s="101" t="s">
        <v>480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45">
        <f t="shared" si="14"/>
        <v>0</v>
      </c>
      <c r="AP208" s="8">
        <f t="shared" si="12"/>
        <v>0</v>
      </c>
      <c r="AQ208" s="9">
        <f t="shared" si="13"/>
        <v>0</v>
      </c>
      <c r="AR208" s="63">
        <f t="shared" si="15"/>
        <v>0</v>
      </c>
    </row>
    <row r="209" spans="1:44" ht="14" x14ac:dyDescent="0.2">
      <c r="A209" s="101" t="s">
        <v>111</v>
      </c>
      <c r="B209" s="47">
        <v>1136</v>
      </c>
      <c r="C209" s="101" t="s">
        <v>28</v>
      </c>
      <c r="D209" s="101" t="s">
        <v>22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45">
        <f t="shared" si="14"/>
        <v>0</v>
      </c>
      <c r="AP209" s="8">
        <f t="shared" si="12"/>
        <v>0</v>
      </c>
      <c r="AQ209" s="9">
        <f t="shared" si="13"/>
        <v>0</v>
      </c>
      <c r="AR209" s="63">
        <f t="shared" si="15"/>
        <v>0</v>
      </c>
    </row>
    <row r="210" spans="1:44" ht="14" x14ac:dyDescent="0.2">
      <c r="A210" s="101" t="s">
        <v>363</v>
      </c>
      <c r="B210" s="47">
        <v>1599</v>
      </c>
      <c r="C210" s="101" t="s">
        <v>30</v>
      </c>
      <c r="D210" s="101" t="s">
        <v>462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45">
        <f t="shared" si="14"/>
        <v>0</v>
      </c>
      <c r="AP210" s="8">
        <f t="shared" si="12"/>
        <v>0</v>
      </c>
      <c r="AQ210" s="9">
        <f t="shared" si="13"/>
        <v>0</v>
      </c>
      <c r="AR210" s="63">
        <f t="shared" si="15"/>
        <v>0</v>
      </c>
    </row>
    <row r="211" spans="1:44" ht="14" x14ac:dyDescent="0.2">
      <c r="A211" s="101" t="s">
        <v>809</v>
      </c>
      <c r="B211" s="47">
        <v>2595</v>
      </c>
      <c r="C211" s="101" t="s">
        <v>806</v>
      </c>
      <c r="D211" s="101" t="s">
        <v>95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45">
        <f t="shared" si="14"/>
        <v>0</v>
      </c>
      <c r="AP211" s="8">
        <f t="shared" si="12"/>
        <v>0</v>
      </c>
      <c r="AQ211" s="9">
        <f t="shared" si="13"/>
        <v>0</v>
      </c>
      <c r="AR211" s="63">
        <f t="shared" si="15"/>
        <v>0</v>
      </c>
    </row>
    <row r="212" spans="1:44" ht="14" x14ac:dyDescent="0.2">
      <c r="A212" s="101" t="s">
        <v>364</v>
      </c>
      <c r="B212" s="47">
        <v>1194</v>
      </c>
      <c r="C212" s="101" t="s">
        <v>9</v>
      </c>
      <c r="D212" s="101" t="s">
        <v>37</v>
      </c>
      <c r="E212" s="7"/>
      <c r="F212" s="7"/>
      <c r="G212" s="7"/>
      <c r="H212" s="7">
        <v>98</v>
      </c>
      <c r="I212" s="7">
        <v>26</v>
      </c>
      <c r="J212" s="7">
        <v>27</v>
      </c>
      <c r="K212" s="7">
        <v>133</v>
      </c>
      <c r="L212" s="7">
        <v>167</v>
      </c>
      <c r="M212" s="7">
        <v>156</v>
      </c>
      <c r="N212" s="7">
        <v>79</v>
      </c>
      <c r="O212" s="7">
        <v>83</v>
      </c>
      <c r="P212" s="7"/>
      <c r="Q212" s="7">
        <v>348</v>
      </c>
      <c r="R212" s="7">
        <v>1257</v>
      </c>
      <c r="S212" s="7">
        <v>1506</v>
      </c>
      <c r="T212" s="7">
        <v>1135</v>
      </c>
      <c r="U212" s="7">
        <v>1041</v>
      </c>
      <c r="V212" s="7">
        <v>922</v>
      </c>
      <c r="W212" s="7">
        <v>860</v>
      </c>
      <c r="X212" s="7">
        <v>321</v>
      </c>
      <c r="Y212" s="7">
        <v>1027</v>
      </c>
      <c r="Z212" s="7">
        <v>944</v>
      </c>
      <c r="AA212" s="7">
        <v>1011</v>
      </c>
      <c r="AB212" s="7">
        <v>666</v>
      </c>
      <c r="AC212" s="7">
        <v>1087</v>
      </c>
      <c r="AD212" s="7">
        <v>1353</v>
      </c>
      <c r="AE212" s="7">
        <v>1534</v>
      </c>
      <c r="AF212" s="7">
        <v>1567</v>
      </c>
      <c r="AG212" s="7">
        <v>859</v>
      </c>
      <c r="AH212" s="7">
        <v>1157</v>
      </c>
      <c r="AI212" s="7">
        <v>1116</v>
      </c>
      <c r="AJ212" s="7">
        <v>206</v>
      </c>
      <c r="AK212" s="7"/>
      <c r="AL212" s="7"/>
      <c r="AM212" s="7"/>
      <c r="AN212" s="7"/>
      <c r="AO212" s="45">
        <f t="shared" si="14"/>
        <v>20686</v>
      </c>
      <c r="AP212" s="8">
        <f t="shared" si="12"/>
        <v>769</v>
      </c>
      <c r="AQ212" s="9">
        <f t="shared" si="13"/>
        <v>11038</v>
      </c>
      <c r="AR212" s="63">
        <f t="shared" si="15"/>
        <v>8879</v>
      </c>
    </row>
    <row r="213" spans="1:44" ht="14" x14ac:dyDescent="0.2">
      <c r="A213" s="101" t="s">
        <v>218</v>
      </c>
      <c r="B213" s="47">
        <v>1593</v>
      </c>
      <c r="C213" s="101" t="s">
        <v>61</v>
      </c>
      <c r="D213" s="101" t="s">
        <v>72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45">
        <f t="shared" si="14"/>
        <v>0</v>
      </c>
      <c r="AP213" s="8">
        <f t="shared" si="12"/>
        <v>0</v>
      </c>
      <c r="AQ213" s="9">
        <f t="shared" si="13"/>
        <v>0</v>
      </c>
      <c r="AR213" s="63">
        <f t="shared" si="15"/>
        <v>0</v>
      </c>
    </row>
    <row r="214" spans="1:44" ht="14" x14ac:dyDescent="0.2">
      <c r="A214" s="101" t="s">
        <v>532</v>
      </c>
      <c r="B214" s="47">
        <v>2543</v>
      </c>
      <c r="C214" s="101" t="s">
        <v>497</v>
      </c>
      <c r="D214" s="101" t="s">
        <v>509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45">
        <f t="shared" si="14"/>
        <v>0</v>
      </c>
      <c r="AP214" s="8">
        <f t="shared" si="12"/>
        <v>0</v>
      </c>
      <c r="AQ214" s="9">
        <f t="shared" si="13"/>
        <v>0</v>
      </c>
      <c r="AR214" s="63">
        <f t="shared" si="15"/>
        <v>0</v>
      </c>
    </row>
    <row r="215" spans="1:44" ht="14" x14ac:dyDescent="0.2">
      <c r="A215" s="101" t="s">
        <v>113</v>
      </c>
      <c r="B215" s="47">
        <v>1508</v>
      </c>
      <c r="C215" s="101" t="s">
        <v>80</v>
      </c>
      <c r="D215" s="101" t="s">
        <v>15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45">
        <f t="shared" si="14"/>
        <v>0</v>
      </c>
      <c r="AP215" s="8">
        <f t="shared" si="12"/>
        <v>0</v>
      </c>
      <c r="AQ215" s="9">
        <f t="shared" si="13"/>
        <v>0</v>
      </c>
      <c r="AR215" s="63">
        <f t="shared" si="15"/>
        <v>0</v>
      </c>
    </row>
    <row r="216" spans="1:44" ht="14" x14ac:dyDescent="0.2">
      <c r="A216" s="101" t="s">
        <v>553</v>
      </c>
      <c r="B216" s="47">
        <v>2566</v>
      </c>
      <c r="C216" s="101" t="s">
        <v>542</v>
      </c>
      <c r="D216" s="101" t="s">
        <v>481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45">
        <f t="shared" si="14"/>
        <v>0</v>
      </c>
      <c r="AP216" s="8">
        <f t="shared" si="12"/>
        <v>0</v>
      </c>
      <c r="AQ216" s="9">
        <f t="shared" si="13"/>
        <v>0</v>
      </c>
      <c r="AR216" s="63">
        <f t="shared" si="15"/>
        <v>0</v>
      </c>
    </row>
    <row r="217" spans="1:44" ht="14" x14ac:dyDescent="0.2">
      <c r="A217" s="101" t="s">
        <v>500</v>
      </c>
      <c r="B217" s="47">
        <v>2532</v>
      </c>
      <c r="C217" s="101" t="s">
        <v>497</v>
      </c>
      <c r="D217" s="101" t="s">
        <v>62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45">
        <f t="shared" si="14"/>
        <v>0</v>
      </c>
      <c r="AP217" s="8">
        <f t="shared" si="12"/>
        <v>0</v>
      </c>
      <c r="AQ217" s="9">
        <f t="shared" si="13"/>
        <v>0</v>
      </c>
      <c r="AR217" s="63">
        <f t="shared" si="15"/>
        <v>0</v>
      </c>
    </row>
    <row r="218" spans="1:44" ht="14" x14ac:dyDescent="0.2">
      <c r="A218" s="101" t="s">
        <v>520</v>
      </c>
      <c r="B218" s="47">
        <v>2533</v>
      </c>
      <c r="C218" s="101" t="s">
        <v>497</v>
      </c>
      <c r="D218" s="101" t="s">
        <v>62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45">
        <f t="shared" si="14"/>
        <v>0</v>
      </c>
      <c r="AP218" s="8">
        <f t="shared" si="12"/>
        <v>0</v>
      </c>
      <c r="AQ218" s="9">
        <f t="shared" si="13"/>
        <v>0</v>
      </c>
      <c r="AR218" s="63">
        <f t="shared" si="15"/>
        <v>0</v>
      </c>
    </row>
    <row r="219" spans="1:44" ht="14" x14ac:dyDescent="0.2">
      <c r="A219" s="101" t="s">
        <v>501</v>
      </c>
      <c r="B219" s="47">
        <v>2530</v>
      </c>
      <c r="C219" s="101" t="s">
        <v>497</v>
      </c>
      <c r="D219" s="101" t="s">
        <v>62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45">
        <f t="shared" si="14"/>
        <v>0</v>
      </c>
      <c r="AP219" s="8">
        <f t="shared" si="12"/>
        <v>0</v>
      </c>
      <c r="AQ219" s="9">
        <f t="shared" si="13"/>
        <v>0</v>
      </c>
      <c r="AR219" s="63">
        <f t="shared" si="15"/>
        <v>0</v>
      </c>
    </row>
    <row r="220" spans="1:44" ht="14" x14ac:dyDescent="0.2">
      <c r="A220" s="101" t="s">
        <v>502</v>
      </c>
      <c r="B220" s="47">
        <v>2531</v>
      </c>
      <c r="C220" s="101" t="s">
        <v>497</v>
      </c>
      <c r="D220" s="101" t="s">
        <v>62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45">
        <f t="shared" si="14"/>
        <v>0</v>
      </c>
      <c r="AP220" s="8">
        <f t="shared" si="12"/>
        <v>0</v>
      </c>
      <c r="AQ220" s="9">
        <f t="shared" si="13"/>
        <v>0</v>
      </c>
      <c r="AR220" s="63">
        <f t="shared" si="15"/>
        <v>0</v>
      </c>
    </row>
    <row r="221" spans="1:44" ht="14" x14ac:dyDescent="0.2">
      <c r="A221" s="101" t="s">
        <v>529</v>
      </c>
      <c r="B221" s="47">
        <v>2537</v>
      </c>
      <c r="C221" s="101" t="s">
        <v>497</v>
      </c>
      <c r="D221" s="101" t="s">
        <v>62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45">
        <f t="shared" si="14"/>
        <v>0</v>
      </c>
      <c r="AP221" s="8">
        <f t="shared" si="12"/>
        <v>0</v>
      </c>
      <c r="AQ221" s="9">
        <f t="shared" si="13"/>
        <v>0</v>
      </c>
      <c r="AR221" s="63">
        <f t="shared" si="15"/>
        <v>0</v>
      </c>
    </row>
    <row r="222" spans="1:44" ht="14" x14ac:dyDescent="0.2">
      <c r="A222" s="101" t="s">
        <v>281</v>
      </c>
      <c r="B222" s="47">
        <v>1231</v>
      </c>
      <c r="C222" s="101" t="s">
        <v>9</v>
      </c>
      <c r="D222" s="101" t="s">
        <v>14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45">
        <f t="shared" si="14"/>
        <v>0</v>
      </c>
      <c r="AP222" s="8">
        <f t="shared" si="12"/>
        <v>0</v>
      </c>
      <c r="AQ222" s="9">
        <f t="shared" si="13"/>
        <v>0</v>
      </c>
      <c r="AR222" s="63">
        <f t="shared" si="15"/>
        <v>0</v>
      </c>
    </row>
    <row r="223" spans="1:44" ht="14" x14ac:dyDescent="0.2">
      <c r="A223" s="101" t="s">
        <v>279</v>
      </c>
      <c r="B223" s="47">
        <v>1169</v>
      </c>
      <c r="C223" s="101" t="s">
        <v>28</v>
      </c>
      <c r="D223" s="101" t="s">
        <v>62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45">
        <f t="shared" si="14"/>
        <v>0</v>
      </c>
      <c r="AP223" s="8">
        <f t="shared" si="12"/>
        <v>0</v>
      </c>
      <c r="AQ223" s="9">
        <f t="shared" si="13"/>
        <v>0</v>
      </c>
      <c r="AR223" s="63">
        <f t="shared" si="15"/>
        <v>0</v>
      </c>
    </row>
    <row r="224" spans="1:44" ht="14" x14ac:dyDescent="0.2">
      <c r="A224" s="101" t="s">
        <v>146</v>
      </c>
      <c r="B224" s="47">
        <v>1645</v>
      </c>
      <c r="C224" s="101" t="s">
        <v>11</v>
      </c>
      <c r="D224" s="101" t="s">
        <v>13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>
        <v>58125</v>
      </c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45">
        <f t="shared" si="14"/>
        <v>58125</v>
      </c>
      <c r="AP224" s="8">
        <f t="shared" si="12"/>
        <v>58125</v>
      </c>
      <c r="AQ224" s="9">
        <f t="shared" si="13"/>
        <v>0</v>
      </c>
      <c r="AR224" s="63">
        <f t="shared" si="15"/>
        <v>0</v>
      </c>
    </row>
    <row r="225" spans="1:44" ht="14" x14ac:dyDescent="0.2">
      <c r="A225" s="101" t="s">
        <v>368</v>
      </c>
      <c r="B225" s="47">
        <v>1331</v>
      </c>
      <c r="C225" s="101" t="s">
        <v>28</v>
      </c>
      <c r="D225" s="101" t="s">
        <v>22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45">
        <f t="shared" si="14"/>
        <v>0</v>
      </c>
      <c r="AP225" s="8">
        <f t="shared" si="12"/>
        <v>0</v>
      </c>
      <c r="AQ225" s="9">
        <f t="shared" si="13"/>
        <v>0</v>
      </c>
      <c r="AR225" s="63">
        <f t="shared" si="15"/>
        <v>0</v>
      </c>
    </row>
    <row r="226" spans="1:44" ht="14" x14ac:dyDescent="0.2">
      <c r="A226" s="101" t="s">
        <v>469</v>
      </c>
      <c r="B226" s="47">
        <v>2500</v>
      </c>
      <c r="C226" s="101" t="s">
        <v>468</v>
      </c>
      <c r="D226" s="101" t="s">
        <v>462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45">
        <f t="shared" si="14"/>
        <v>0</v>
      </c>
      <c r="AP226" s="8">
        <f t="shared" si="12"/>
        <v>0</v>
      </c>
      <c r="AQ226" s="9">
        <f t="shared" si="13"/>
        <v>0</v>
      </c>
      <c r="AR226" s="63">
        <f t="shared" si="15"/>
        <v>0</v>
      </c>
    </row>
    <row r="227" spans="1:44" ht="14" x14ac:dyDescent="0.2">
      <c r="A227" s="101" t="s">
        <v>470</v>
      </c>
      <c r="B227" s="47">
        <v>1674</v>
      </c>
      <c r="C227" s="101" t="s">
        <v>468</v>
      </c>
      <c r="D227" s="101" t="s">
        <v>20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45">
        <f t="shared" si="14"/>
        <v>0</v>
      </c>
      <c r="AP227" s="8">
        <f t="shared" si="12"/>
        <v>0</v>
      </c>
      <c r="AQ227" s="9">
        <f t="shared" si="13"/>
        <v>0</v>
      </c>
      <c r="AR227" s="63">
        <f t="shared" si="15"/>
        <v>0</v>
      </c>
    </row>
    <row r="228" spans="1:44" ht="14" x14ac:dyDescent="0.2">
      <c r="A228" s="101" t="s">
        <v>221</v>
      </c>
      <c r="B228" s="47">
        <v>1108</v>
      </c>
      <c r="C228" s="101" t="s">
        <v>28</v>
      </c>
      <c r="D228" s="101" t="s">
        <v>72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45">
        <f t="shared" si="14"/>
        <v>0</v>
      </c>
      <c r="AP228" s="8">
        <f t="shared" si="12"/>
        <v>0</v>
      </c>
      <c r="AQ228" s="9">
        <f t="shared" si="13"/>
        <v>0</v>
      </c>
      <c r="AR228" s="63">
        <f t="shared" si="15"/>
        <v>0</v>
      </c>
    </row>
    <row r="229" spans="1:44" ht="14" x14ac:dyDescent="0.2">
      <c r="A229" s="101" t="s">
        <v>372</v>
      </c>
      <c r="B229" s="47">
        <v>1375</v>
      </c>
      <c r="C229" s="101" t="s">
        <v>28</v>
      </c>
      <c r="D229" s="101" t="s">
        <v>22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45">
        <f t="shared" si="14"/>
        <v>0</v>
      </c>
      <c r="AP229" s="8">
        <f t="shared" si="12"/>
        <v>0</v>
      </c>
      <c r="AQ229" s="9">
        <f t="shared" si="13"/>
        <v>0</v>
      </c>
      <c r="AR229" s="63">
        <f t="shared" si="15"/>
        <v>0</v>
      </c>
    </row>
    <row r="230" spans="1:44" ht="14" x14ac:dyDescent="0.2">
      <c r="A230" s="101" t="s">
        <v>284</v>
      </c>
      <c r="B230" s="47">
        <v>1141</v>
      </c>
      <c r="C230" s="101" t="s">
        <v>28</v>
      </c>
      <c r="D230" s="101" t="s">
        <v>32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45">
        <f t="shared" si="14"/>
        <v>0</v>
      </c>
      <c r="AP230" s="8">
        <f t="shared" si="12"/>
        <v>0</v>
      </c>
      <c r="AQ230" s="9">
        <f t="shared" si="13"/>
        <v>0</v>
      </c>
      <c r="AR230" s="63">
        <f t="shared" si="15"/>
        <v>0</v>
      </c>
    </row>
    <row r="231" spans="1:44" ht="14" x14ac:dyDescent="0.2">
      <c r="A231" s="101" t="s">
        <v>115</v>
      </c>
      <c r="B231" s="47">
        <v>1613</v>
      </c>
      <c r="C231" s="101" t="s">
        <v>61</v>
      </c>
      <c r="D231" s="101" t="s">
        <v>32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45">
        <f t="shared" si="14"/>
        <v>0</v>
      </c>
      <c r="AP231" s="8">
        <f t="shared" si="12"/>
        <v>0</v>
      </c>
      <c r="AQ231" s="9">
        <f t="shared" si="13"/>
        <v>0</v>
      </c>
      <c r="AR231" s="63">
        <f t="shared" si="15"/>
        <v>0</v>
      </c>
    </row>
    <row r="232" spans="1:44" ht="14" x14ac:dyDescent="0.2">
      <c r="A232" s="101" t="s">
        <v>375</v>
      </c>
      <c r="B232" s="47">
        <v>1472</v>
      </c>
      <c r="C232" s="101" t="s">
        <v>9</v>
      </c>
      <c r="D232" s="101" t="s">
        <v>37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45">
        <f t="shared" si="14"/>
        <v>0</v>
      </c>
      <c r="AP232" s="8">
        <f t="shared" si="12"/>
        <v>0</v>
      </c>
      <c r="AQ232" s="9">
        <f t="shared" si="13"/>
        <v>0</v>
      </c>
      <c r="AR232" s="63">
        <f t="shared" si="15"/>
        <v>0</v>
      </c>
    </row>
    <row r="233" spans="1:44" ht="14" x14ac:dyDescent="0.2">
      <c r="A233" s="101" t="s">
        <v>365</v>
      </c>
      <c r="B233" s="47">
        <v>1083</v>
      </c>
      <c r="C233" s="101" t="s">
        <v>28</v>
      </c>
      <c r="D233" s="101" t="s">
        <v>95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45">
        <f t="shared" si="14"/>
        <v>0</v>
      </c>
      <c r="AP233" s="8">
        <f t="shared" si="12"/>
        <v>0</v>
      </c>
      <c r="AQ233" s="9">
        <f t="shared" si="13"/>
        <v>0</v>
      </c>
      <c r="AR233" s="63">
        <f t="shared" si="15"/>
        <v>0</v>
      </c>
    </row>
    <row r="234" spans="1:44" ht="14" x14ac:dyDescent="0.2">
      <c r="A234" s="101" t="s">
        <v>377</v>
      </c>
      <c r="B234" s="47">
        <v>1315</v>
      </c>
      <c r="C234" s="101" t="s">
        <v>9</v>
      </c>
      <c r="D234" s="101" t="s">
        <v>14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45">
        <f t="shared" si="14"/>
        <v>0</v>
      </c>
      <c r="AP234" s="8">
        <f t="shared" si="12"/>
        <v>0</v>
      </c>
      <c r="AQ234" s="9">
        <f t="shared" si="13"/>
        <v>0</v>
      </c>
      <c r="AR234" s="63">
        <f t="shared" si="15"/>
        <v>0</v>
      </c>
    </row>
    <row r="235" spans="1:44" ht="14" x14ac:dyDescent="0.2">
      <c r="A235" s="101" t="s">
        <v>521</v>
      </c>
      <c r="B235" s="47">
        <v>2544</v>
      </c>
      <c r="C235" s="101" t="s">
        <v>497</v>
      </c>
      <c r="D235" s="101" t="s">
        <v>462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45">
        <f t="shared" si="14"/>
        <v>0</v>
      </c>
      <c r="AP235" s="8">
        <f t="shared" si="12"/>
        <v>0</v>
      </c>
      <c r="AQ235" s="9">
        <f t="shared" si="13"/>
        <v>0</v>
      </c>
      <c r="AR235" s="63">
        <f t="shared" si="15"/>
        <v>0</v>
      </c>
    </row>
    <row r="236" spans="1:44" ht="14" x14ac:dyDescent="0.2">
      <c r="A236" s="101" t="s">
        <v>371</v>
      </c>
      <c r="B236" s="47">
        <v>1185</v>
      </c>
      <c r="C236" s="101" t="s">
        <v>28</v>
      </c>
      <c r="D236" s="101" t="s">
        <v>461</v>
      </c>
      <c r="E236" s="7"/>
      <c r="F236" s="7"/>
      <c r="G236" s="7"/>
      <c r="H236" s="10"/>
      <c r="I236" s="10"/>
      <c r="J236" s="10"/>
      <c r="K236" s="10"/>
      <c r="L236" s="10"/>
      <c r="M236" s="10"/>
      <c r="N236" s="10"/>
      <c r="O236" s="10"/>
      <c r="P236" s="10"/>
      <c r="Q236" s="7"/>
      <c r="R236" s="7"/>
      <c r="S236" s="7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45">
        <f t="shared" si="14"/>
        <v>0</v>
      </c>
      <c r="AP236" s="8">
        <f t="shared" si="12"/>
        <v>0</v>
      </c>
      <c r="AQ236" s="9">
        <f t="shared" si="13"/>
        <v>0</v>
      </c>
      <c r="AR236" s="63">
        <f t="shared" si="15"/>
        <v>0</v>
      </c>
    </row>
    <row r="237" spans="1:44" ht="14" x14ac:dyDescent="0.2">
      <c r="A237" s="101" t="s">
        <v>286</v>
      </c>
      <c r="B237" s="47">
        <v>1148</v>
      </c>
      <c r="C237" s="101" t="s">
        <v>28</v>
      </c>
      <c r="D237" s="101" t="s">
        <v>22</v>
      </c>
      <c r="E237" s="7"/>
      <c r="F237" s="10"/>
      <c r="G237" s="7"/>
      <c r="H237" s="7"/>
      <c r="I237" s="10"/>
      <c r="J237" s="10"/>
      <c r="K237" s="7"/>
      <c r="L237" s="7"/>
      <c r="M237" s="7"/>
      <c r="N237" s="7"/>
      <c r="O237" s="7"/>
      <c r="P237" s="7"/>
      <c r="Q237" s="7"/>
      <c r="R237" s="10"/>
      <c r="S237" s="7"/>
      <c r="T237" s="7"/>
      <c r="U237" s="10"/>
      <c r="V237" s="10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45">
        <f t="shared" si="14"/>
        <v>0</v>
      </c>
      <c r="AP237" s="8">
        <f t="shared" si="12"/>
        <v>0</v>
      </c>
      <c r="AQ237" s="9">
        <f t="shared" si="13"/>
        <v>0</v>
      </c>
      <c r="AR237" s="63">
        <f t="shared" si="15"/>
        <v>0</v>
      </c>
    </row>
    <row r="238" spans="1:44" ht="14" x14ac:dyDescent="0.2">
      <c r="A238" s="101" t="s">
        <v>381</v>
      </c>
      <c r="B238" s="47">
        <v>1465</v>
      </c>
      <c r="C238" s="101" t="s">
        <v>28</v>
      </c>
      <c r="D238" s="101" t="s">
        <v>22</v>
      </c>
      <c r="E238" s="7"/>
      <c r="F238" s="10"/>
      <c r="G238" s="7"/>
      <c r="H238" s="7"/>
      <c r="I238" s="10"/>
      <c r="J238" s="10"/>
      <c r="K238" s="7"/>
      <c r="L238" s="7"/>
      <c r="M238" s="7"/>
      <c r="N238" s="7"/>
      <c r="O238" s="7"/>
      <c r="P238" s="7"/>
      <c r="Q238" s="7"/>
      <c r="R238" s="10"/>
      <c r="S238" s="7"/>
      <c r="T238" s="7"/>
      <c r="U238" s="10"/>
      <c r="V238" s="10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45">
        <f t="shared" si="14"/>
        <v>0</v>
      </c>
      <c r="AP238" s="8">
        <f t="shared" si="12"/>
        <v>0</v>
      </c>
      <c r="AQ238" s="9">
        <f t="shared" si="13"/>
        <v>0</v>
      </c>
      <c r="AR238" s="63">
        <f t="shared" si="15"/>
        <v>0</v>
      </c>
    </row>
    <row r="239" spans="1:44" ht="14" x14ac:dyDescent="0.2">
      <c r="A239" s="101" t="s">
        <v>70</v>
      </c>
      <c r="B239" s="47">
        <v>1308</v>
      </c>
      <c r="C239" s="101" t="s">
        <v>28</v>
      </c>
      <c r="D239" s="101" t="s">
        <v>481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45">
        <f t="shared" si="14"/>
        <v>0</v>
      </c>
      <c r="AP239" s="8">
        <f t="shared" si="12"/>
        <v>0</v>
      </c>
      <c r="AQ239" s="9">
        <f t="shared" si="13"/>
        <v>0</v>
      </c>
      <c r="AR239" s="63">
        <f t="shared" si="15"/>
        <v>0</v>
      </c>
    </row>
    <row r="240" spans="1:44" ht="14" x14ac:dyDescent="0.2">
      <c r="A240" s="101" t="s">
        <v>490</v>
      </c>
      <c r="B240" s="47">
        <v>1588</v>
      </c>
      <c r="C240" s="101" t="s">
        <v>468</v>
      </c>
      <c r="D240" s="101" t="s">
        <v>479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45">
        <f t="shared" si="14"/>
        <v>0</v>
      </c>
      <c r="AP240" s="8">
        <f t="shared" si="12"/>
        <v>0</v>
      </c>
      <c r="AQ240" s="9">
        <f t="shared" si="13"/>
        <v>0</v>
      </c>
      <c r="AR240" s="63">
        <f t="shared" si="15"/>
        <v>0</v>
      </c>
    </row>
    <row r="241" spans="1:44" ht="14" x14ac:dyDescent="0.2">
      <c r="A241" s="101" t="s">
        <v>382</v>
      </c>
      <c r="B241" s="47">
        <v>1339</v>
      </c>
      <c r="C241" s="101" t="s">
        <v>9</v>
      </c>
      <c r="D241" s="101" t="s">
        <v>22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45">
        <f t="shared" si="14"/>
        <v>0</v>
      </c>
      <c r="AP241" s="8">
        <f t="shared" si="12"/>
        <v>0</v>
      </c>
      <c r="AQ241" s="9">
        <f t="shared" si="13"/>
        <v>0</v>
      </c>
      <c r="AR241" s="63">
        <f t="shared" si="15"/>
        <v>0</v>
      </c>
    </row>
    <row r="242" spans="1:44" ht="14" x14ac:dyDescent="0.2">
      <c r="A242" s="101" t="s">
        <v>118</v>
      </c>
      <c r="B242" s="47">
        <v>1135</v>
      </c>
      <c r="C242" s="101" t="s">
        <v>9</v>
      </c>
      <c r="D242" s="101" t="s">
        <v>462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45">
        <f t="shared" si="14"/>
        <v>0</v>
      </c>
      <c r="AP242" s="8">
        <f t="shared" si="12"/>
        <v>0</v>
      </c>
      <c r="AQ242" s="9">
        <f t="shared" si="13"/>
        <v>0</v>
      </c>
      <c r="AR242" s="63">
        <f t="shared" si="15"/>
        <v>0</v>
      </c>
    </row>
    <row r="243" spans="1:44" ht="14" x14ac:dyDescent="0.2">
      <c r="A243" s="101" t="s">
        <v>287</v>
      </c>
      <c r="B243" s="47">
        <v>1386</v>
      </c>
      <c r="C243" s="101" t="s">
        <v>28</v>
      </c>
      <c r="D243" s="101" t="s">
        <v>32</v>
      </c>
      <c r="E243" s="7"/>
      <c r="F243" s="7"/>
      <c r="G243" s="7"/>
      <c r="H243" s="10"/>
      <c r="I243" s="10"/>
      <c r="J243" s="10"/>
      <c r="K243" s="10"/>
      <c r="L243" s="10"/>
      <c r="M243" s="10"/>
      <c r="N243" s="10"/>
      <c r="O243" s="10"/>
      <c r="P243" s="10"/>
      <c r="Q243" s="7"/>
      <c r="R243" s="7"/>
      <c r="S243" s="7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45">
        <f t="shared" si="14"/>
        <v>0</v>
      </c>
      <c r="AP243" s="8">
        <f t="shared" si="12"/>
        <v>0</v>
      </c>
      <c r="AQ243" s="9">
        <f t="shared" si="13"/>
        <v>0</v>
      </c>
      <c r="AR243" s="63">
        <f t="shared" si="15"/>
        <v>0</v>
      </c>
    </row>
    <row r="244" spans="1:44" ht="14" x14ac:dyDescent="0.2">
      <c r="A244" s="101" t="s">
        <v>74</v>
      </c>
      <c r="B244" s="47">
        <v>1454</v>
      </c>
      <c r="C244" s="101" t="s">
        <v>28</v>
      </c>
      <c r="D244" s="101" t="s">
        <v>32</v>
      </c>
      <c r="E244" s="10"/>
      <c r="F244" s="7"/>
      <c r="G244" s="7"/>
      <c r="H244" s="10"/>
      <c r="I244" s="10"/>
      <c r="J244" s="10"/>
      <c r="K244" s="7"/>
      <c r="L244" s="7"/>
      <c r="M244" s="7"/>
      <c r="N244" s="7"/>
      <c r="O244" s="7"/>
      <c r="P244" s="7"/>
      <c r="Q244" s="10"/>
      <c r="R244" s="7"/>
      <c r="S244" s="7"/>
      <c r="T244" s="10"/>
      <c r="U244" s="10"/>
      <c r="V244" s="10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45">
        <f t="shared" si="14"/>
        <v>0</v>
      </c>
      <c r="AP244" s="8">
        <f t="shared" si="12"/>
        <v>0</v>
      </c>
      <c r="AQ244" s="9">
        <f t="shared" si="13"/>
        <v>0</v>
      </c>
      <c r="AR244" s="63">
        <f t="shared" si="15"/>
        <v>0</v>
      </c>
    </row>
    <row r="245" spans="1:44" ht="14" x14ac:dyDescent="0.2">
      <c r="A245" s="101" t="s">
        <v>122</v>
      </c>
      <c r="B245" s="47">
        <v>1608</v>
      </c>
      <c r="C245" s="101" t="s">
        <v>30</v>
      </c>
      <c r="D245" s="101" t="s">
        <v>22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45">
        <f t="shared" si="14"/>
        <v>0</v>
      </c>
      <c r="AP245" s="8">
        <f t="shared" si="12"/>
        <v>0</v>
      </c>
      <c r="AQ245" s="9">
        <f t="shared" si="13"/>
        <v>0</v>
      </c>
      <c r="AR245" s="63">
        <f t="shared" si="15"/>
        <v>0</v>
      </c>
    </row>
    <row r="246" spans="1:44" ht="14" x14ac:dyDescent="0.2">
      <c r="A246" s="104" t="s">
        <v>77</v>
      </c>
      <c r="B246" s="47">
        <v>1303</v>
      </c>
      <c r="C246" s="101" t="s">
        <v>28</v>
      </c>
      <c r="D246" s="101" t="s">
        <v>20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45">
        <f t="shared" si="14"/>
        <v>0</v>
      </c>
      <c r="AP246" s="8">
        <f t="shared" si="12"/>
        <v>0</v>
      </c>
      <c r="AQ246" s="9">
        <f t="shared" si="13"/>
        <v>0</v>
      </c>
      <c r="AR246" s="63">
        <f t="shared" si="15"/>
        <v>0</v>
      </c>
    </row>
    <row r="247" spans="1:44" ht="14" x14ac:dyDescent="0.2">
      <c r="A247" s="101" t="s">
        <v>124</v>
      </c>
      <c r="B247" s="47">
        <v>1089</v>
      </c>
      <c r="C247" s="101" t="s">
        <v>28</v>
      </c>
      <c r="D247" s="101" t="s">
        <v>15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45">
        <f t="shared" si="14"/>
        <v>0</v>
      </c>
      <c r="AP247" s="8">
        <f t="shared" si="12"/>
        <v>0</v>
      </c>
      <c r="AQ247" s="9">
        <f t="shared" si="13"/>
        <v>0</v>
      </c>
      <c r="AR247" s="63">
        <f t="shared" si="15"/>
        <v>0</v>
      </c>
    </row>
    <row r="248" spans="1:44" ht="14" x14ac:dyDescent="0.2">
      <c r="A248" s="101" t="s">
        <v>149</v>
      </c>
      <c r="B248" s="47">
        <v>1428</v>
      </c>
      <c r="C248" s="101" t="s">
        <v>9</v>
      </c>
      <c r="D248" s="101" t="s">
        <v>13</v>
      </c>
      <c r="E248" s="7">
        <v>13722</v>
      </c>
      <c r="F248" s="10"/>
      <c r="G248" s="7"/>
      <c r="H248" s="10"/>
      <c r="I248" s="10"/>
      <c r="J248" s="10"/>
      <c r="K248" s="10"/>
      <c r="L248" s="10"/>
      <c r="M248" s="10"/>
      <c r="N248" s="10"/>
      <c r="O248" s="10"/>
      <c r="P248" s="10"/>
      <c r="Q248" s="7"/>
      <c r="R248" s="10"/>
      <c r="S248" s="7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45">
        <f t="shared" si="14"/>
        <v>13722</v>
      </c>
      <c r="AP248" s="8">
        <f t="shared" si="12"/>
        <v>13722</v>
      </c>
      <c r="AQ248" s="9">
        <f t="shared" si="13"/>
        <v>0</v>
      </c>
      <c r="AR248" s="63">
        <f t="shared" si="15"/>
        <v>0</v>
      </c>
    </row>
    <row r="249" spans="1:44" ht="14" x14ac:dyDescent="0.2">
      <c r="A249" s="101" t="s">
        <v>128</v>
      </c>
      <c r="B249" s="47">
        <v>1202</v>
      </c>
      <c r="C249" s="101" t="s">
        <v>28</v>
      </c>
      <c r="D249" s="101" t="s">
        <v>62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45">
        <f t="shared" si="14"/>
        <v>0</v>
      </c>
      <c r="AP249" s="8">
        <f t="shared" si="12"/>
        <v>0</v>
      </c>
      <c r="AQ249" s="9">
        <f t="shared" si="13"/>
        <v>0</v>
      </c>
      <c r="AR249" s="63">
        <f t="shared" si="15"/>
        <v>0</v>
      </c>
    </row>
    <row r="250" spans="1:44" ht="14" x14ac:dyDescent="0.2">
      <c r="A250" s="101" t="s">
        <v>471</v>
      </c>
      <c r="B250" s="47">
        <v>2028</v>
      </c>
      <c r="C250" s="101" t="s">
        <v>468</v>
      </c>
      <c r="D250" s="101" t="s">
        <v>32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45">
        <f t="shared" si="14"/>
        <v>0</v>
      </c>
      <c r="AP250" s="8">
        <f t="shared" si="12"/>
        <v>0</v>
      </c>
      <c r="AQ250" s="9">
        <f t="shared" si="13"/>
        <v>0</v>
      </c>
      <c r="AR250" s="63">
        <f t="shared" si="15"/>
        <v>0</v>
      </c>
    </row>
    <row r="251" spans="1:44" ht="14" x14ac:dyDescent="0.2">
      <c r="A251" s="101" t="s">
        <v>129</v>
      </c>
      <c r="B251" s="47">
        <v>1047</v>
      </c>
      <c r="C251" s="101" t="s">
        <v>9</v>
      </c>
      <c r="D251" s="101" t="s">
        <v>15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45">
        <f t="shared" si="14"/>
        <v>0</v>
      </c>
      <c r="AP251" s="8">
        <f t="shared" si="12"/>
        <v>0</v>
      </c>
      <c r="AQ251" s="9">
        <f t="shared" si="13"/>
        <v>0</v>
      </c>
      <c r="AR251" s="63">
        <f t="shared" si="15"/>
        <v>0</v>
      </c>
    </row>
    <row r="252" spans="1:44" ht="14" x14ac:dyDescent="0.2">
      <c r="A252" s="101" t="s">
        <v>282</v>
      </c>
      <c r="B252" s="47">
        <v>1057</v>
      </c>
      <c r="C252" s="101" t="s">
        <v>28</v>
      </c>
      <c r="D252" s="101" t="s">
        <v>24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45">
        <f t="shared" si="14"/>
        <v>0</v>
      </c>
      <c r="AP252" s="8">
        <f t="shared" si="12"/>
        <v>0</v>
      </c>
      <c r="AQ252" s="9">
        <f t="shared" si="13"/>
        <v>0</v>
      </c>
      <c r="AR252" s="63">
        <f t="shared" si="15"/>
        <v>0</v>
      </c>
    </row>
    <row r="253" spans="1:44" ht="14" x14ac:dyDescent="0.2">
      <c r="A253" s="101" t="s">
        <v>152</v>
      </c>
      <c r="B253" s="47">
        <v>1119</v>
      </c>
      <c r="C253" s="101" t="s">
        <v>9</v>
      </c>
      <c r="D253" s="101" t="s">
        <v>13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45">
        <f t="shared" si="14"/>
        <v>0</v>
      </c>
      <c r="AP253" s="8">
        <f t="shared" si="12"/>
        <v>0</v>
      </c>
      <c r="AQ253" s="9">
        <f t="shared" si="13"/>
        <v>0</v>
      </c>
      <c r="AR253" s="63">
        <f t="shared" si="15"/>
        <v>0</v>
      </c>
    </row>
    <row r="254" spans="1:44" ht="14" x14ac:dyDescent="0.2">
      <c r="A254" s="101" t="s">
        <v>154</v>
      </c>
      <c r="B254" s="47">
        <v>1060</v>
      </c>
      <c r="C254" s="101" t="s">
        <v>28</v>
      </c>
      <c r="D254" s="101" t="s">
        <v>13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45">
        <f t="shared" si="14"/>
        <v>0</v>
      </c>
      <c r="AP254" s="8">
        <f t="shared" si="12"/>
        <v>0</v>
      </c>
      <c r="AQ254" s="9">
        <f t="shared" si="13"/>
        <v>0</v>
      </c>
      <c r="AR254" s="63">
        <f t="shared" si="15"/>
        <v>0</v>
      </c>
    </row>
    <row r="255" spans="1:44" ht="14" x14ac:dyDescent="0.2">
      <c r="A255" s="101" t="s">
        <v>289</v>
      </c>
      <c r="B255" s="47">
        <v>1571</v>
      </c>
      <c r="C255" s="101" t="s">
        <v>11</v>
      </c>
      <c r="D255" s="101" t="s">
        <v>95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45">
        <f t="shared" si="14"/>
        <v>0</v>
      </c>
      <c r="AP255" s="8">
        <f t="shared" si="12"/>
        <v>0</v>
      </c>
      <c r="AQ255" s="9">
        <f t="shared" si="13"/>
        <v>0</v>
      </c>
      <c r="AR255" s="63">
        <f t="shared" si="15"/>
        <v>0</v>
      </c>
    </row>
    <row r="256" spans="1:44" ht="14" x14ac:dyDescent="0.2">
      <c r="A256" s="101" t="s">
        <v>361</v>
      </c>
      <c r="B256" s="47">
        <v>1006</v>
      </c>
      <c r="C256" s="101" t="s">
        <v>28</v>
      </c>
      <c r="D256" s="101" t="s">
        <v>463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45">
        <f t="shared" si="14"/>
        <v>0</v>
      </c>
      <c r="AP256" s="8">
        <f t="shared" si="12"/>
        <v>0</v>
      </c>
      <c r="AQ256" s="9">
        <f t="shared" si="13"/>
        <v>0</v>
      </c>
      <c r="AR256" s="63">
        <f t="shared" si="15"/>
        <v>0</v>
      </c>
    </row>
    <row r="257" spans="1:44" ht="14" x14ac:dyDescent="0.2">
      <c r="A257" s="101" t="s">
        <v>484</v>
      </c>
      <c r="B257" s="47">
        <v>2513</v>
      </c>
      <c r="C257" s="101" t="s">
        <v>468</v>
      </c>
      <c r="D257" s="101" t="s">
        <v>95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45">
        <f t="shared" si="14"/>
        <v>0</v>
      </c>
      <c r="AP257" s="8">
        <f t="shared" si="12"/>
        <v>0</v>
      </c>
      <c r="AQ257" s="9">
        <f t="shared" si="13"/>
        <v>0</v>
      </c>
      <c r="AR257" s="63">
        <f t="shared" si="15"/>
        <v>0</v>
      </c>
    </row>
    <row r="258" spans="1:44" ht="14" x14ac:dyDescent="0.2">
      <c r="A258" s="101" t="s">
        <v>291</v>
      </c>
      <c r="B258" s="47">
        <v>1597</v>
      </c>
      <c r="C258" s="101" t="s">
        <v>30</v>
      </c>
      <c r="D258" s="101" t="s">
        <v>32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45">
        <f t="shared" si="14"/>
        <v>0</v>
      </c>
      <c r="AP258" s="8">
        <f t="shared" si="12"/>
        <v>0</v>
      </c>
      <c r="AQ258" s="9">
        <f t="shared" si="13"/>
        <v>0</v>
      </c>
      <c r="AR258" s="63">
        <f t="shared" si="15"/>
        <v>0</v>
      </c>
    </row>
    <row r="259" spans="1:44" ht="14" x14ac:dyDescent="0.2">
      <c r="A259" s="101" t="s">
        <v>810</v>
      </c>
      <c r="B259" s="47">
        <v>2594</v>
      </c>
      <c r="C259" s="101" t="s">
        <v>806</v>
      </c>
      <c r="D259" s="101" t="s">
        <v>20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45">
        <f t="shared" si="14"/>
        <v>0</v>
      </c>
      <c r="AP259" s="8">
        <f t="shared" si="12"/>
        <v>0</v>
      </c>
      <c r="AQ259" s="9">
        <f t="shared" si="13"/>
        <v>0</v>
      </c>
      <c r="AR259" s="63">
        <f t="shared" si="15"/>
        <v>0</v>
      </c>
    </row>
    <row r="260" spans="1:44" ht="14" x14ac:dyDescent="0.2">
      <c r="A260" s="101" t="s">
        <v>131</v>
      </c>
      <c r="B260" s="47">
        <v>1040</v>
      </c>
      <c r="C260" s="101" t="s">
        <v>28</v>
      </c>
      <c r="D260" s="101" t="s">
        <v>15</v>
      </c>
      <c r="E260" s="7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7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45">
        <f t="shared" si="14"/>
        <v>0</v>
      </c>
      <c r="AP260" s="8">
        <f t="shared" si="12"/>
        <v>0</v>
      </c>
      <c r="AQ260" s="9">
        <f t="shared" si="13"/>
        <v>0</v>
      </c>
      <c r="AR260" s="63">
        <f t="shared" si="15"/>
        <v>0</v>
      </c>
    </row>
    <row r="261" spans="1:44" ht="14" x14ac:dyDescent="0.2">
      <c r="A261" s="101" t="s">
        <v>293</v>
      </c>
      <c r="B261" s="47">
        <v>1365</v>
      </c>
      <c r="C261" s="101" t="s">
        <v>28</v>
      </c>
      <c r="D261" s="101" t="s">
        <v>32</v>
      </c>
      <c r="E261" s="7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7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45">
        <f t="shared" si="14"/>
        <v>0</v>
      </c>
      <c r="AP261" s="8">
        <f t="shared" si="12"/>
        <v>0</v>
      </c>
      <c r="AQ261" s="9">
        <f t="shared" si="13"/>
        <v>0</v>
      </c>
      <c r="AR261" s="63">
        <f t="shared" si="15"/>
        <v>0</v>
      </c>
    </row>
    <row r="262" spans="1:44" ht="14" x14ac:dyDescent="0.2">
      <c r="A262" s="101" t="s">
        <v>503</v>
      </c>
      <c r="B262" s="47">
        <v>2527</v>
      </c>
      <c r="C262" s="101" t="s">
        <v>497</v>
      </c>
      <c r="D262" s="101" t="s">
        <v>32</v>
      </c>
      <c r="E262" s="7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7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45">
        <f t="shared" si="14"/>
        <v>0</v>
      </c>
      <c r="AP262" s="8">
        <f t="shared" si="12"/>
        <v>0</v>
      </c>
      <c r="AQ262" s="9">
        <f t="shared" si="13"/>
        <v>0</v>
      </c>
      <c r="AR262" s="63">
        <f t="shared" si="15"/>
        <v>0</v>
      </c>
    </row>
    <row r="263" spans="1:44" ht="14" x14ac:dyDescent="0.2">
      <c r="A263" s="101" t="s">
        <v>133</v>
      </c>
      <c r="B263" s="47">
        <v>1591</v>
      </c>
      <c r="C263" s="101" t="s">
        <v>30</v>
      </c>
      <c r="D263" s="101" t="s">
        <v>22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45">
        <f t="shared" si="14"/>
        <v>0</v>
      </c>
      <c r="AP263" s="8">
        <f t="shared" si="12"/>
        <v>0</v>
      </c>
      <c r="AQ263" s="9">
        <f t="shared" si="13"/>
        <v>0</v>
      </c>
      <c r="AR263" s="63">
        <f t="shared" si="15"/>
        <v>0</v>
      </c>
    </row>
    <row r="264" spans="1:44" ht="14" x14ac:dyDescent="0.2">
      <c r="A264" s="101" t="s">
        <v>134</v>
      </c>
      <c r="B264" s="47">
        <v>1523</v>
      </c>
      <c r="C264" s="101" t="s">
        <v>80</v>
      </c>
      <c r="D264" s="101" t="s">
        <v>32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45">
        <f t="shared" si="14"/>
        <v>0</v>
      </c>
      <c r="AP264" s="8">
        <f t="shared" si="12"/>
        <v>0</v>
      </c>
      <c r="AQ264" s="9">
        <f t="shared" si="13"/>
        <v>0</v>
      </c>
      <c r="AR264" s="63">
        <f t="shared" si="15"/>
        <v>0</v>
      </c>
    </row>
    <row r="265" spans="1:44" ht="14" x14ac:dyDescent="0.2">
      <c r="A265" s="101" t="s">
        <v>138</v>
      </c>
      <c r="B265" s="47">
        <v>1634</v>
      </c>
      <c r="C265" s="101" t="s">
        <v>11</v>
      </c>
      <c r="D265" s="101" t="s">
        <v>518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45">
        <f t="shared" si="14"/>
        <v>0</v>
      </c>
      <c r="AP265" s="8">
        <f t="shared" si="12"/>
        <v>0</v>
      </c>
      <c r="AQ265" s="9">
        <f t="shared" si="13"/>
        <v>0</v>
      </c>
      <c r="AR265" s="63">
        <f t="shared" si="15"/>
        <v>0</v>
      </c>
    </row>
    <row r="266" spans="1:44" ht="14" x14ac:dyDescent="0.2">
      <c r="A266" s="101" t="s">
        <v>140</v>
      </c>
      <c r="B266" s="47">
        <v>1477</v>
      </c>
      <c r="C266" s="101" t="s">
        <v>9</v>
      </c>
      <c r="D266" s="101" t="s">
        <v>15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45">
        <f t="shared" si="14"/>
        <v>0</v>
      </c>
      <c r="AP266" s="8">
        <f t="shared" si="12"/>
        <v>0</v>
      </c>
      <c r="AQ266" s="9">
        <f t="shared" si="13"/>
        <v>0</v>
      </c>
      <c r="AR266" s="63">
        <f t="shared" si="15"/>
        <v>0</v>
      </c>
    </row>
    <row r="267" spans="1:44" ht="14" x14ac:dyDescent="0.2">
      <c r="A267" s="101" t="s">
        <v>389</v>
      </c>
      <c r="B267" s="47">
        <v>1520</v>
      </c>
      <c r="C267" s="101" t="s">
        <v>80</v>
      </c>
      <c r="D267" s="101" t="s">
        <v>22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45">
        <f t="shared" si="14"/>
        <v>0</v>
      </c>
      <c r="AP267" s="8">
        <f t="shared" ref="AP267:AP332" si="16">SUM(E267:P267)</f>
        <v>0</v>
      </c>
      <c r="AQ267" s="9">
        <f t="shared" si="13"/>
        <v>0</v>
      </c>
      <c r="AR267" s="63">
        <f t="shared" si="15"/>
        <v>0</v>
      </c>
    </row>
    <row r="268" spans="1:44" ht="14" x14ac:dyDescent="0.2">
      <c r="A268" s="101" t="s">
        <v>607</v>
      </c>
      <c r="B268" s="47">
        <v>2578</v>
      </c>
      <c r="C268" s="101" t="s">
        <v>561</v>
      </c>
      <c r="D268" s="101" t="s">
        <v>62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45">
        <f t="shared" si="14"/>
        <v>0</v>
      </c>
      <c r="AP268" s="8">
        <f t="shared" si="16"/>
        <v>0</v>
      </c>
      <c r="AQ268" s="9">
        <f t="shared" ref="AQ268:AQ333" si="17">SUM(Q268:AB268)</f>
        <v>0</v>
      </c>
      <c r="AR268" s="63">
        <f t="shared" si="15"/>
        <v>0</v>
      </c>
    </row>
    <row r="269" spans="1:44" ht="14" x14ac:dyDescent="0.2">
      <c r="A269" s="101" t="s">
        <v>156</v>
      </c>
      <c r="B269" s="47">
        <v>1309</v>
      </c>
      <c r="C269" s="101" t="s">
        <v>9</v>
      </c>
      <c r="D269" s="101" t="s">
        <v>13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45">
        <f t="shared" si="14"/>
        <v>0</v>
      </c>
      <c r="AP269" s="8">
        <f t="shared" si="16"/>
        <v>0</v>
      </c>
      <c r="AQ269" s="9">
        <f t="shared" si="17"/>
        <v>0</v>
      </c>
      <c r="AR269" s="63">
        <f t="shared" si="15"/>
        <v>0</v>
      </c>
    </row>
    <row r="270" spans="1:44" ht="14" x14ac:dyDescent="0.2">
      <c r="A270" s="101" t="s">
        <v>390</v>
      </c>
      <c r="B270" s="47">
        <v>1171</v>
      </c>
      <c r="C270" s="101" t="s">
        <v>9</v>
      </c>
      <c r="D270" s="101" t="s">
        <v>37</v>
      </c>
      <c r="E270" s="7"/>
      <c r="F270" s="10"/>
      <c r="G270" s="7"/>
      <c r="H270" s="10"/>
      <c r="I270" s="10"/>
      <c r="J270" s="10"/>
      <c r="K270" s="7"/>
      <c r="L270" s="7"/>
      <c r="M270" s="7"/>
      <c r="N270" s="7"/>
      <c r="O270" s="7"/>
      <c r="P270" s="7"/>
      <c r="Q270" s="7"/>
      <c r="R270" s="10"/>
      <c r="S270" s="7"/>
      <c r="T270" s="10"/>
      <c r="U270" s="10"/>
      <c r="V270" s="10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45">
        <f t="shared" ref="AO270:AO335" si="18">SUM(AP270:AR270)</f>
        <v>0</v>
      </c>
      <c r="AP270" s="8">
        <f t="shared" si="16"/>
        <v>0</v>
      </c>
      <c r="AQ270" s="9">
        <f t="shared" si="17"/>
        <v>0</v>
      </c>
      <c r="AR270" s="63">
        <f t="shared" ref="AR270:AR335" si="19">SUM(AC270:AN270)</f>
        <v>0</v>
      </c>
    </row>
    <row r="271" spans="1:44" ht="14" x14ac:dyDescent="0.2">
      <c r="A271" s="101" t="s">
        <v>283</v>
      </c>
      <c r="B271" s="47">
        <v>1223</v>
      </c>
      <c r="C271" s="101" t="s">
        <v>28</v>
      </c>
      <c r="D271" s="101" t="s">
        <v>463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45">
        <f t="shared" si="18"/>
        <v>0</v>
      </c>
      <c r="AP271" s="8">
        <f t="shared" si="16"/>
        <v>0</v>
      </c>
      <c r="AQ271" s="9">
        <f t="shared" si="17"/>
        <v>0</v>
      </c>
      <c r="AR271" s="63">
        <f t="shared" si="19"/>
        <v>0</v>
      </c>
    </row>
    <row r="272" spans="1:44" ht="14" x14ac:dyDescent="0.2">
      <c r="A272" s="101" t="s">
        <v>373</v>
      </c>
      <c r="B272" s="47">
        <v>1487</v>
      </c>
      <c r="C272" s="101" t="s">
        <v>9</v>
      </c>
      <c r="D272" s="101" t="s">
        <v>22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45">
        <f t="shared" si="18"/>
        <v>0</v>
      </c>
      <c r="AP272" s="8">
        <f t="shared" si="16"/>
        <v>0</v>
      </c>
      <c r="AQ272" s="9">
        <f t="shared" si="17"/>
        <v>0</v>
      </c>
      <c r="AR272" s="63">
        <f t="shared" si="19"/>
        <v>0</v>
      </c>
    </row>
    <row r="273" spans="1:44" ht="14" x14ac:dyDescent="0.2">
      <c r="A273" s="101" t="s">
        <v>294</v>
      </c>
      <c r="B273" s="47">
        <v>1327</v>
      </c>
      <c r="C273" s="101" t="s">
        <v>9</v>
      </c>
      <c r="D273" s="101" t="s">
        <v>527</v>
      </c>
      <c r="E273" s="7"/>
      <c r="F273" s="7"/>
      <c r="G273" s="7">
        <v>9719</v>
      </c>
      <c r="H273" s="10">
        <v>10621</v>
      </c>
      <c r="I273" s="10">
        <v>10143</v>
      </c>
      <c r="J273" s="10">
        <v>8461</v>
      </c>
      <c r="K273" s="10"/>
      <c r="L273" s="10"/>
      <c r="M273" s="10"/>
      <c r="N273" s="10"/>
      <c r="O273" s="10"/>
      <c r="P273" s="10"/>
      <c r="Q273" s="7"/>
      <c r="R273" s="7"/>
      <c r="S273" s="7">
        <v>5066</v>
      </c>
      <c r="T273" s="10">
        <v>5959</v>
      </c>
      <c r="U273" s="10">
        <v>5119</v>
      </c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45">
        <f t="shared" si="18"/>
        <v>55088</v>
      </c>
      <c r="AP273" s="8">
        <f t="shared" si="16"/>
        <v>38944</v>
      </c>
      <c r="AQ273" s="9">
        <f t="shared" si="17"/>
        <v>16144</v>
      </c>
      <c r="AR273" s="63">
        <f t="shared" si="19"/>
        <v>0</v>
      </c>
    </row>
    <row r="274" spans="1:44" ht="14" x14ac:dyDescent="0.2">
      <c r="A274" s="101" t="s">
        <v>297</v>
      </c>
      <c r="B274" s="47">
        <v>1638</v>
      </c>
      <c r="C274" s="101" t="s">
        <v>11</v>
      </c>
      <c r="D274" s="101" t="s">
        <v>518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45">
        <f t="shared" si="18"/>
        <v>0</v>
      </c>
      <c r="AP274" s="8">
        <f t="shared" si="16"/>
        <v>0</v>
      </c>
      <c r="AQ274" s="9">
        <f t="shared" si="17"/>
        <v>0</v>
      </c>
      <c r="AR274" s="63">
        <f t="shared" si="19"/>
        <v>0</v>
      </c>
    </row>
    <row r="275" spans="1:44" ht="14" x14ac:dyDescent="0.2">
      <c r="A275" s="101" t="s">
        <v>285</v>
      </c>
      <c r="B275" s="47">
        <v>1195</v>
      </c>
      <c r="C275" s="101" t="s">
        <v>9</v>
      </c>
      <c r="D275" s="101" t="s">
        <v>62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11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45">
        <f t="shared" si="18"/>
        <v>0</v>
      </c>
      <c r="AP275" s="8">
        <f t="shared" si="16"/>
        <v>0</v>
      </c>
      <c r="AQ275" s="9">
        <f t="shared" si="17"/>
        <v>0</v>
      </c>
      <c r="AR275" s="63">
        <f t="shared" si="19"/>
        <v>0</v>
      </c>
    </row>
    <row r="276" spans="1:44" ht="14" x14ac:dyDescent="0.2">
      <c r="A276" s="101" t="s">
        <v>288</v>
      </c>
      <c r="B276" s="47">
        <v>1295</v>
      </c>
      <c r="C276" s="101" t="s">
        <v>28</v>
      </c>
      <c r="D276" s="101" t="s">
        <v>62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12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45">
        <f t="shared" si="18"/>
        <v>0</v>
      </c>
      <c r="AP276" s="8">
        <f t="shared" si="16"/>
        <v>0</v>
      </c>
      <c r="AQ276" s="9">
        <f t="shared" si="17"/>
        <v>0</v>
      </c>
      <c r="AR276" s="63">
        <f t="shared" si="19"/>
        <v>0</v>
      </c>
    </row>
    <row r="277" spans="1:44" ht="14" x14ac:dyDescent="0.2">
      <c r="A277" s="101" t="s">
        <v>391</v>
      </c>
      <c r="B277" s="47">
        <v>1065</v>
      </c>
      <c r="C277" s="101" t="s">
        <v>9</v>
      </c>
      <c r="D277" s="101" t="s">
        <v>24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45">
        <f t="shared" si="18"/>
        <v>0</v>
      </c>
      <c r="AP277" s="8">
        <f t="shared" si="16"/>
        <v>0</v>
      </c>
      <c r="AQ277" s="9">
        <f t="shared" si="17"/>
        <v>0</v>
      </c>
      <c r="AR277" s="63">
        <f t="shared" si="19"/>
        <v>0</v>
      </c>
    </row>
    <row r="278" spans="1:44" ht="14" x14ac:dyDescent="0.2">
      <c r="A278" s="101" t="s">
        <v>392</v>
      </c>
      <c r="B278" s="47">
        <v>1539</v>
      </c>
      <c r="C278" s="101" t="s">
        <v>30</v>
      </c>
      <c r="D278" s="101" t="s">
        <v>14</v>
      </c>
      <c r="E278" s="7"/>
      <c r="F278" s="10"/>
      <c r="G278" s="7"/>
      <c r="H278" s="7"/>
      <c r="I278" s="10"/>
      <c r="J278" s="10"/>
      <c r="K278" s="7"/>
      <c r="L278" s="7"/>
      <c r="M278" s="7"/>
      <c r="N278" s="7"/>
      <c r="O278" s="7"/>
      <c r="P278" s="7"/>
      <c r="Q278" s="7"/>
      <c r="R278" s="10"/>
      <c r="S278" s="7"/>
      <c r="T278" s="7"/>
      <c r="U278" s="10"/>
      <c r="V278" s="10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45">
        <f t="shared" si="18"/>
        <v>0</v>
      </c>
      <c r="AP278" s="8">
        <f t="shared" si="16"/>
        <v>0</v>
      </c>
      <c r="AQ278" s="9">
        <f t="shared" si="17"/>
        <v>0</v>
      </c>
      <c r="AR278" s="63">
        <f t="shared" si="19"/>
        <v>0</v>
      </c>
    </row>
    <row r="279" spans="1:44" ht="14" x14ac:dyDescent="0.2">
      <c r="A279" s="101" t="s">
        <v>301</v>
      </c>
      <c r="B279" s="47">
        <v>2008</v>
      </c>
      <c r="C279" s="101" t="s">
        <v>36</v>
      </c>
      <c r="D279" s="101" t="s">
        <v>95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45">
        <f t="shared" si="18"/>
        <v>0</v>
      </c>
      <c r="AP279" s="8">
        <f t="shared" si="16"/>
        <v>0</v>
      </c>
      <c r="AQ279" s="9">
        <f t="shared" si="17"/>
        <v>0</v>
      </c>
      <c r="AR279" s="63">
        <f t="shared" si="19"/>
        <v>0</v>
      </c>
    </row>
    <row r="280" spans="1:44" ht="14" x14ac:dyDescent="0.2">
      <c r="A280" s="101" t="s">
        <v>393</v>
      </c>
      <c r="B280" s="47">
        <v>1332</v>
      </c>
      <c r="C280" s="101" t="s">
        <v>11</v>
      </c>
      <c r="D280" s="101" t="s">
        <v>95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45">
        <f t="shared" si="18"/>
        <v>0</v>
      </c>
      <c r="AP280" s="8">
        <f t="shared" si="16"/>
        <v>0</v>
      </c>
      <c r="AQ280" s="9">
        <f t="shared" si="17"/>
        <v>0</v>
      </c>
      <c r="AR280" s="63">
        <f t="shared" si="19"/>
        <v>0</v>
      </c>
    </row>
    <row r="281" spans="1:44" ht="14" x14ac:dyDescent="0.2">
      <c r="A281" s="101" t="s">
        <v>143</v>
      </c>
      <c r="B281" s="47">
        <v>1398</v>
      </c>
      <c r="C281" s="101" t="s">
        <v>28</v>
      </c>
      <c r="D281" s="101" t="s">
        <v>481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45">
        <f t="shared" si="18"/>
        <v>0</v>
      </c>
      <c r="AP281" s="8">
        <f t="shared" si="16"/>
        <v>0</v>
      </c>
      <c r="AQ281" s="9">
        <f t="shared" si="17"/>
        <v>0</v>
      </c>
      <c r="AR281" s="63">
        <f t="shared" si="19"/>
        <v>0</v>
      </c>
    </row>
    <row r="282" spans="1:44" ht="14" x14ac:dyDescent="0.2">
      <c r="A282" s="101" t="s">
        <v>394</v>
      </c>
      <c r="B282" s="47">
        <v>1245</v>
      </c>
      <c r="C282" s="101" t="s">
        <v>28</v>
      </c>
      <c r="D282" s="101" t="s">
        <v>37</v>
      </c>
      <c r="E282" s="7"/>
      <c r="F282" s="7"/>
      <c r="G282" s="7"/>
      <c r="H282" s="10"/>
      <c r="I282" s="10"/>
      <c r="J282" s="10"/>
      <c r="K282" s="10"/>
      <c r="L282" s="10"/>
      <c r="M282" s="10"/>
      <c r="N282" s="10"/>
      <c r="O282" s="10"/>
      <c r="P282" s="10"/>
      <c r="Q282" s="7"/>
      <c r="R282" s="7"/>
      <c r="S282" s="7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45">
        <f t="shared" si="18"/>
        <v>0</v>
      </c>
      <c r="AP282" s="8">
        <f t="shared" si="16"/>
        <v>0</v>
      </c>
      <c r="AQ282" s="9">
        <f t="shared" si="17"/>
        <v>0</v>
      </c>
      <c r="AR282" s="63">
        <f t="shared" si="19"/>
        <v>0</v>
      </c>
    </row>
    <row r="283" spans="1:44" ht="14" x14ac:dyDescent="0.2">
      <c r="A283" s="101" t="s">
        <v>159</v>
      </c>
      <c r="B283" s="47">
        <v>1298</v>
      </c>
      <c r="C283" s="101" t="s">
        <v>9</v>
      </c>
      <c r="D283" s="101" t="s">
        <v>14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45">
        <f t="shared" si="18"/>
        <v>0</v>
      </c>
      <c r="AP283" s="8">
        <f t="shared" si="16"/>
        <v>0</v>
      </c>
      <c r="AQ283" s="9">
        <f t="shared" si="17"/>
        <v>0</v>
      </c>
      <c r="AR283" s="63">
        <f t="shared" si="19"/>
        <v>0</v>
      </c>
    </row>
    <row r="284" spans="1:44" ht="14" x14ac:dyDescent="0.2">
      <c r="A284" s="101" t="s">
        <v>522</v>
      </c>
      <c r="B284" s="47">
        <v>2025</v>
      </c>
      <c r="C284" s="101" t="s">
        <v>497</v>
      </c>
      <c r="D284" s="101" t="s">
        <v>480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45">
        <f t="shared" si="18"/>
        <v>0</v>
      </c>
      <c r="AP284" s="8">
        <f t="shared" si="16"/>
        <v>0</v>
      </c>
      <c r="AQ284" s="9">
        <f t="shared" si="17"/>
        <v>0</v>
      </c>
      <c r="AR284" s="63">
        <f t="shared" si="19"/>
        <v>0</v>
      </c>
    </row>
    <row r="285" spans="1:44" ht="14" x14ac:dyDescent="0.2">
      <c r="A285" s="101" t="s">
        <v>223</v>
      </c>
      <c r="B285" s="47">
        <v>1536</v>
      </c>
      <c r="C285" s="101" t="s">
        <v>80</v>
      </c>
      <c r="D285" s="101" t="s">
        <v>462</v>
      </c>
      <c r="E285" s="7"/>
      <c r="F285" s="7"/>
      <c r="G285" s="7"/>
      <c r="H285" s="10"/>
      <c r="I285" s="10"/>
      <c r="J285" s="10"/>
      <c r="K285" s="10"/>
      <c r="L285" s="10"/>
      <c r="M285" s="10"/>
      <c r="N285" s="10"/>
      <c r="O285" s="10"/>
      <c r="P285" s="10"/>
      <c r="Q285" s="7"/>
      <c r="R285" s="7"/>
      <c r="S285" s="7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45">
        <f t="shared" si="18"/>
        <v>0</v>
      </c>
      <c r="AP285" s="8">
        <f t="shared" si="16"/>
        <v>0</v>
      </c>
      <c r="AQ285" s="9">
        <f t="shared" si="17"/>
        <v>0</v>
      </c>
      <c r="AR285" s="63">
        <f t="shared" si="19"/>
        <v>0</v>
      </c>
    </row>
    <row r="286" spans="1:44" ht="14" x14ac:dyDescent="0.2">
      <c r="A286" s="101" t="s">
        <v>162</v>
      </c>
      <c r="B286" s="47">
        <v>1668</v>
      </c>
      <c r="C286" s="101" t="s">
        <v>18</v>
      </c>
      <c r="D286" s="101" t="s">
        <v>32</v>
      </c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8"/>
      <c r="R286" s="108"/>
      <c r="S286" s="108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45">
        <f t="shared" si="18"/>
        <v>0</v>
      </c>
      <c r="AP286" s="8">
        <f t="shared" si="16"/>
        <v>0</v>
      </c>
      <c r="AQ286" s="9">
        <f t="shared" si="17"/>
        <v>0</v>
      </c>
      <c r="AR286" s="63">
        <f t="shared" si="19"/>
        <v>0</v>
      </c>
    </row>
    <row r="287" spans="1:44" ht="14" x14ac:dyDescent="0.2">
      <c r="A287" s="101" t="s">
        <v>290</v>
      </c>
      <c r="B287" s="47">
        <v>1079</v>
      </c>
      <c r="C287" s="101" t="s">
        <v>11</v>
      </c>
      <c r="D287" s="101" t="s">
        <v>62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45">
        <f t="shared" si="18"/>
        <v>0</v>
      </c>
      <c r="AP287" s="8">
        <f t="shared" si="16"/>
        <v>0</v>
      </c>
      <c r="AQ287" s="9">
        <f t="shared" si="17"/>
        <v>0</v>
      </c>
      <c r="AR287" s="63">
        <f t="shared" si="19"/>
        <v>0</v>
      </c>
    </row>
    <row r="288" spans="1:44" ht="14" x14ac:dyDescent="0.2">
      <c r="A288" s="101" t="s">
        <v>491</v>
      </c>
      <c r="B288" s="47">
        <v>2510</v>
      </c>
      <c r="C288" s="101" t="s">
        <v>468</v>
      </c>
      <c r="D288" s="101" t="s">
        <v>62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45">
        <f t="shared" si="18"/>
        <v>0</v>
      </c>
      <c r="AP288" s="8">
        <f t="shared" si="16"/>
        <v>0</v>
      </c>
      <c r="AQ288" s="9">
        <f t="shared" si="17"/>
        <v>0</v>
      </c>
      <c r="AR288" s="63">
        <f t="shared" si="19"/>
        <v>0</v>
      </c>
    </row>
    <row r="289" spans="1:44" ht="14" x14ac:dyDescent="0.2">
      <c r="A289" s="101" t="s">
        <v>492</v>
      </c>
      <c r="B289" s="47">
        <v>2524</v>
      </c>
      <c r="C289" s="101" t="s">
        <v>468</v>
      </c>
      <c r="D289" s="101" t="s">
        <v>480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45">
        <f t="shared" si="18"/>
        <v>0</v>
      </c>
      <c r="AP289" s="8">
        <f t="shared" si="16"/>
        <v>0</v>
      </c>
      <c r="AQ289" s="9">
        <f t="shared" si="17"/>
        <v>0</v>
      </c>
      <c r="AR289" s="63">
        <f t="shared" si="19"/>
        <v>0</v>
      </c>
    </row>
    <row r="290" spans="1:44" ht="14" x14ac:dyDescent="0.2">
      <c r="A290" s="101" t="s">
        <v>523</v>
      </c>
      <c r="B290" s="47">
        <v>2031</v>
      </c>
      <c r="C290" s="101" t="s">
        <v>497</v>
      </c>
      <c r="D290" s="101" t="s">
        <v>509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45">
        <f t="shared" si="18"/>
        <v>0</v>
      </c>
      <c r="AP290" s="8">
        <f t="shared" si="16"/>
        <v>0</v>
      </c>
      <c r="AQ290" s="9">
        <f t="shared" si="17"/>
        <v>0</v>
      </c>
      <c r="AR290" s="63">
        <f t="shared" si="19"/>
        <v>0</v>
      </c>
    </row>
    <row r="291" spans="1:44" ht="14" x14ac:dyDescent="0.2">
      <c r="A291" s="101" t="s">
        <v>395</v>
      </c>
      <c r="B291" s="47">
        <v>1041</v>
      </c>
      <c r="C291" s="101" t="s">
        <v>28</v>
      </c>
      <c r="D291" s="101" t="s">
        <v>463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45">
        <f t="shared" si="18"/>
        <v>0</v>
      </c>
      <c r="AP291" s="8">
        <f t="shared" si="16"/>
        <v>0</v>
      </c>
      <c r="AQ291" s="9">
        <f t="shared" si="17"/>
        <v>0</v>
      </c>
      <c r="AR291" s="63">
        <f t="shared" si="19"/>
        <v>0</v>
      </c>
    </row>
    <row r="292" spans="1:44" ht="14" x14ac:dyDescent="0.2">
      <c r="A292" s="101" t="s">
        <v>504</v>
      </c>
      <c r="B292" s="47">
        <v>2522</v>
      </c>
      <c r="C292" s="101" t="s">
        <v>497</v>
      </c>
      <c r="D292" s="101" t="s">
        <v>462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45">
        <f t="shared" si="18"/>
        <v>0</v>
      </c>
      <c r="AP292" s="8">
        <f t="shared" si="16"/>
        <v>0</v>
      </c>
      <c r="AQ292" s="9">
        <f t="shared" si="17"/>
        <v>0</v>
      </c>
      <c r="AR292" s="63">
        <f t="shared" si="19"/>
        <v>0</v>
      </c>
    </row>
    <row r="293" spans="1:44" ht="14" x14ac:dyDescent="0.2">
      <c r="A293" s="101" t="s">
        <v>465</v>
      </c>
      <c r="B293" s="47">
        <v>2013</v>
      </c>
      <c r="C293" s="101" t="s">
        <v>454</v>
      </c>
      <c r="D293" s="101" t="s">
        <v>14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45">
        <f t="shared" si="18"/>
        <v>0</v>
      </c>
      <c r="AP293" s="8">
        <f t="shared" si="16"/>
        <v>0</v>
      </c>
      <c r="AQ293" s="9">
        <f t="shared" si="17"/>
        <v>0</v>
      </c>
      <c r="AR293" s="63">
        <f t="shared" si="19"/>
        <v>0</v>
      </c>
    </row>
    <row r="294" spans="1:44" ht="14" x14ac:dyDescent="0.2">
      <c r="A294" s="101" t="s">
        <v>169</v>
      </c>
      <c r="B294" s="47">
        <v>1093</v>
      </c>
      <c r="C294" s="101" t="s">
        <v>28</v>
      </c>
      <c r="D294" s="101" t="s">
        <v>13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45">
        <f t="shared" si="18"/>
        <v>0</v>
      </c>
      <c r="AP294" s="8">
        <f t="shared" si="16"/>
        <v>0</v>
      </c>
      <c r="AQ294" s="9">
        <f t="shared" si="17"/>
        <v>0</v>
      </c>
      <c r="AR294" s="63">
        <f t="shared" si="19"/>
        <v>0</v>
      </c>
    </row>
    <row r="295" spans="1:44" ht="14" x14ac:dyDescent="0.2">
      <c r="A295" s="101" t="s">
        <v>374</v>
      </c>
      <c r="B295" s="47">
        <v>1340</v>
      </c>
      <c r="C295" s="101" t="s">
        <v>28</v>
      </c>
      <c r="D295" s="101" t="s">
        <v>22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45">
        <f t="shared" si="18"/>
        <v>0</v>
      </c>
      <c r="AP295" s="8">
        <f t="shared" si="16"/>
        <v>0</v>
      </c>
      <c r="AQ295" s="9">
        <f t="shared" si="17"/>
        <v>0</v>
      </c>
      <c r="AR295" s="63">
        <f t="shared" si="19"/>
        <v>0</v>
      </c>
    </row>
    <row r="296" spans="1:44" ht="14" x14ac:dyDescent="0.2">
      <c r="A296" s="101" t="s">
        <v>305</v>
      </c>
      <c r="B296" s="47">
        <v>1125</v>
      </c>
      <c r="C296" s="101" t="s">
        <v>9</v>
      </c>
      <c r="D296" s="101" t="s">
        <v>481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45">
        <f t="shared" si="18"/>
        <v>0</v>
      </c>
      <c r="AP296" s="8">
        <f t="shared" si="16"/>
        <v>0</v>
      </c>
      <c r="AQ296" s="9">
        <f t="shared" si="17"/>
        <v>0</v>
      </c>
      <c r="AR296" s="63">
        <f t="shared" si="19"/>
        <v>0</v>
      </c>
    </row>
    <row r="297" spans="1:44" ht="14" x14ac:dyDescent="0.2">
      <c r="A297" s="101" t="s">
        <v>307</v>
      </c>
      <c r="B297" s="47">
        <v>1515</v>
      </c>
      <c r="C297" s="101" t="s">
        <v>30</v>
      </c>
      <c r="D297" s="101" t="s">
        <v>32</v>
      </c>
      <c r="E297" s="7"/>
      <c r="F297" s="10"/>
      <c r="G297" s="10"/>
      <c r="H297" s="10"/>
      <c r="I297" s="10"/>
      <c r="J297" s="10"/>
      <c r="K297" s="7"/>
      <c r="L297" s="7"/>
      <c r="M297" s="7"/>
      <c r="N297" s="7"/>
      <c r="O297" s="7"/>
      <c r="P297" s="7"/>
      <c r="Q297" s="7"/>
      <c r="R297" s="10"/>
      <c r="S297" s="10"/>
      <c r="T297" s="10"/>
      <c r="U297" s="10"/>
      <c r="V297" s="10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45">
        <f t="shared" si="18"/>
        <v>0</v>
      </c>
      <c r="AP297" s="8">
        <f t="shared" si="16"/>
        <v>0</v>
      </c>
      <c r="AQ297" s="9">
        <f t="shared" si="17"/>
        <v>0</v>
      </c>
      <c r="AR297" s="63">
        <f t="shared" si="19"/>
        <v>0</v>
      </c>
    </row>
    <row r="298" spans="1:44" ht="14" x14ac:dyDescent="0.2">
      <c r="A298" s="101" t="s">
        <v>170</v>
      </c>
      <c r="B298" s="47">
        <v>1565</v>
      </c>
      <c r="C298" s="101" t="s">
        <v>30</v>
      </c>
      <c r="D298" s="101" t="s">
        <v>62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45">
        <f t="shared" si="18"/>
        <v>0</v>
      </c>
      <c r="AP298" s="8">
        <f t="shared" si="16"/>
        <v>0</v>
      </c>
      <c r="AQ298" s="9">
        <f t="shared" si="17"/>
        <v>0</v>
      </c>
      <c r="AR298" s="63">
        <f t="shared" si="19"/>
        <v>0</v>
      </c>
    </row>
    <row r="299" spans="1:44" ht="14" x14ac:dyDescent="0.2">
      <c r="A299" s="101" t="s">
        <v>593</v>
      </c>
      <c r="B299" s="47">
        <v>2575</v>
      </c>
      <c r="C299" s="101" t="s">
        <v>561</v>
      </c>
      <c r="D299" s="101" t="s">
        <v>509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45">
        <f t="shared" si="18"/>
        <v>0</v>
      </c>
      <c r="AP299" s="8">
        <f t="shared" si="16"/>
        <v>0</v>
      </c>
      <c r="AQ299" s="9">
        <f t="shared" si="17"/>
        <v>0</v>
      </c>
      <c r="AR299" s="63">
        <f t="shared" si="19"/>
        <v>0</v>
      </c>
    </row>
    <row r="300" spans="1:44" ht="14" x14ac:dyDescent="0.2">
      <c r="A300" s="104" t="s">
        <v>396</v>
      </c>
      <c r="B300" s="47">
        <v>1546</v>
      </c>
      <c r="C300" s="101" t="s">
        <v>30</v>
      </c>
      <c r="D300" s="101" t="s">
        <v>37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45">
        <f t="shared" si="18"/>
        <v>0</v>
      </c>
      <c r="AP300" s="8">
        <f t="shared" si="16"/>
        <v>0</v>
      </c>
      <c r="AQ300" s="9">
        <f t="shared" si="17"/>
        <v>0</v>
      </c>
      <c r="AR300" s="63">
        <f t="shared" si="19"/>
        <v>0</v>
      </c>
    </row>
    <row r="301" spans="1:44" ht="14" x14ac:dyDescent="0.2">
      <c r="A301" s="101" t="s">
        <v>84</v>
      </c>
      <c r="B301" s="47">
        <v>2010</v>
      </c>
      <c r="C301" s="101" t="s">
        <v>36</v>
      </c>
      <c r="D301" s="101" t="s">
        <v>20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45">
        <f t="shared" si="18"/>
        <v>0</v>
      </c>
      <c r="AP301" s="8">
        <f t="shared" si="16"/>
        <v>0</v>
      </c>
      <c r="AQ301" s="9">
        <f t="shared" si="17"/>
        <v>0</v>
      </c>
      <c r="AR301" s="63">
        <f t="shared" si="19"/>
        <v>0</v>
      </c>
    </row>
    <row r="302" spans="1:44" ht="14" x14ac:dyDescent="0.2">
      <c r="A302" s="101" t="s">
        <v>544</v>
      </c>
      <c r="B302" s="47">
        <v>2557</v>
      </c>
      <c r="C302" s="101" t="s">
        <v>542</v>
      </c>
      <c r="D302" s="101" t="s">
        <v>462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45">
        <f t="shared" si="18"/>
        <v>0</v>
      </c>
      <c r="AP302" s="8">
        <f t="shared" si="16"/>
        <v>0</v>
      </c>
      <c r="AQ302" s="9">
        <f t="shared" si="17"/>
        <v>0</v>
      </c>
      <c r="AR302" s="63">
        <f t="shared" si="19"/>
        <v>0</v>
      </c>
    </row>
    <row r="303" spans="1:44" ht="14" x14ac:dyDescent="0.2">
      <c r="A303" s="101" t="s">
        <v>309</v>
      </c>
      <c r="B303" s="47">
        <v>1110</v>
      </c>
      <c r="C303" s="101" t="s">
        <v>9</v>
      </c>
      <c r="D303" s="101" t="s">
        <v>32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45">
        <f t="shared" si="18"/>
        <v>0</v>
      </c>
      <c r="AP303" s="8">
        <f t="shared" si="16"/>
        <v>0</v>
      </c>
      <c r="AQ303" s="9">
        <f t="shared" si="17"/>
        <v>0</v>
      </c>
      <c r="AR303" s="63">
        <f t="shared" si="19"/>
        <v>0</v>
      </c>
    </row>
    <row r="304" spans="1:44" ht="14" x14ac:dyDescent="0.2">
      <c r="A304" s="101" t="s">
        <v>397</v>
      </c>
      <c r="B304" s="47">
        <v>1128</v>
      </c>
      <c r="C304" s="101" t="s">
        <v>28</v>
      </c>
      <c r="D304" s="101" t="s">
        <v>463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45">
        <f t="shared" si="18"/>
        <v>0</v>
      </c>
      <c r="AP304" s="8">
        <f t="shared" si="16"/>
        <v>0</v>
      </c>
      <c r="AQ304" s="9">
        <f t="shared" si="17"/>
        <v>0</v>
      </c>
      <c r="AR304" s="63">
        <f t="shared" si="19"/>
        <v>0</v>
      </c>
    </row>
    <row r="305" spans="1:44" ht="14" x14ac:dyDescent="0.2">
      <c r="A305" s="101" t="s">
        <v>398</v>
      </c>
      <c r="B305" s="47">
        <v>1372</v>
      </c>
      <c r="C305" s="101" t="s">
        <v>9</v>
      </c>
      <c r="D305" s="101" t="s">
        <v>24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45">
        <f t="shared" si="18"/>
        <v>0</v>
      </c>
      <c r="AP305" s="8">
        <f t="shared" si="16"/>
        <v>0</v>
      </c>
      <c r="AQ305" s="9">
        <f t="shared" si="17"/>
        <v>0</v>
      </c>
      <c r="AR305" s="63">
        <f t="shared" si="19"/>
        <v>0</v>
      </c>
    </row>
    <row r="306" spans="1:44" ht="14" x14ac:dyDescent="0.2">
      <c r="A306" s="101" t="s">
        <v>312</v>
      </c>
      <c r="B306" s="47">
        <v>1218</v>
      </c>
      <c r="C306" s="101" t="s">
        <v>28</v>
      </c>
      <c r="D306" s="101" t="s">
        <v>32</v>
      </c>
      <c r="E306" s="7"/>
      <c r="F306" s="10"/>
      <c r="G306" s="10"/>
      <c r="H306" s="10"/>
      <c r="I306" s="10"/>
      <c r="J306" s="10"/>
      <c r="K306" s="7"/>
      <c r="L306" s="7"/>
      <c r="M306" s="7"/>
      <c r="N306" s="7"/>
      <c r="O306" s="7"/>
      <c r="P306" s="7"/>
      <c r="Q306" s="7"/>
      <c r="R306" s="10"/>
      <c r="S306" s="10"/>
      <c r="T306" s="10"/>
      <c r="U306" s="10"/>
      <c r="V306" s="10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45">
        <f t="shared" si="18"/>
        <v>0</v>
      </c>
      <c r="AP306" s="8">
        <f t="shared" si="16"/>
        <v>0</v>
      </c>
      <c r="AQ306" s="9">
        <f t="shared" si="17"/>
        <v>0</v>
      </c>
      <c r="AR306" s="63">
        <f t="shared" si="19"/>
        <v>0</v>
      </c>
    </row>
    <row r="307" spans="1:44" ht="14" x14ac:dyDescent="0.2">
      <c r="A307" s="101" t="s">
        <v>399</v>
      </c>
      <c r="B307" s="47">
        <v>1442</v>
      </c>
      <c r="C307" s="101" t="s">
        <v>28</v>
      </c>
      <c r="D307" s="101" t="s">
        <v>22</v>
      </c>
      <c r="E307" s="10"/>
      <c r="F307" s="7"/>
      <c r="G307" s="7"/>
      <c r="H307" s="7"/>
      <c r="I307" s="7"/>
      <c r="J307" s="10"/>
      <c r="K307" s="7"/>
      <c r="L307" s="7"/>
      <c r="M307" s="7"/>
      <c r="N307" s="7"/>
      <c r="O307" s="7"/>
      <c r="P307" s="7"/>
      <c r="Q307" s="10"/>
      <c r="R307" s="7"/>
      <c r="S307" s="7"/>
      <c r="T307" s="7"/>
      <c r="U307" s="7"/>
      <c r="V307" s="10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45">
        <f t="shared" si="18"/>
        <v>0</v>
      </c>
      <c r="AP307" s="8">
        <f t="shared" si="16"/>
        <v>0</v>
      </c>
      <c r="AQ307" s="9">
        <f t="shared" si="17"/>
        <v>0</v>
      </c>
      <c r="AR307" s="63">
        <f t="shared" si="19"/>
        <v>0</v>
      </c>
    </row>
    <row r="308" spans="1:44" ht="14" x14ac:dyDescent="0.2">
      <c r="A308" s="101" t="s">
        <v>400</v>
      </c>
      <c r="B308" s="47">
        <v>1525</v>
      </c>
      <c r="C308" s="101" t="s">
        <v>80</v>
      </c>
      <c r="D308" s="101" t="s">
        <v>14</v>
      </c>
      <c r="E308" s="7"/>
      <c r="F308" s="7"/>
      <c r="G308" s="7"/>
      <c r="H308" s="10"/>
      <c r="I308" s="10"/>
      <c r="J308" s="10"/>
      <c r="K308" s="7"/>
      <c r="L308" s="7"/>
      <c r="M308" s="7"/>
      <c r="N308" s="7"/>
      <c r="O308" s="7"/>
      <c r="P308" s="7"/>
      <c r="Q308" s="7"/>
      <c r="R308" s="7"/>
      <c r="S308" s="7"/>
      <c r="T308" s="10"/>
      <c r="U308" s="10"/>
      <c r="V308" s="10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45">
        <f t="shared" si="18"/>
        <v>0</v>
      </c>
      <c r="AP308" s="8">
        <f t="shared" si="16"/>
        <v>0</v>
      </c>
      <c r="AQ308" s="9">
        <f t="shared" si="17"/>
        <v>0</v>
      </c>
      <c r="AR308" s="63">
        <f t="shared" si="19"/>
        <v>0</v>
      </c>
    </row>
    <row r="309" spans="1:44" ht="14" x14ac:dyDescent="0.2">
      <c r="A309" s="101" t="s">
        <v>677</v>
      </c>
      <c r="B309" s="47">
        <v>2571</v>
      </c>
      <c r="C309" s="101" t="s">
        <v>561</v>
      </c>
      <c r="D309" s="101" t="s">
        <v>95</v>
      </c>
      <c r="E309" s="7"/>
      <c r="F309" s="7"/>
      <c r="G309" s="7"/>
      <c r="H309" s="10"/>
      <c r="I309" s="10"/>
      <c r="J309" s="10"/>
      <c r="K309" s="7"/>
      <c r="L309" s="7"/>
      <c r="M309" s="7"/>
      <c r="N309" s="7"/>
      <c r="O309" s="7"/>
      <c r="P309" s="7"/>
      <c r="Q309" s="7"/>
      <c r="R309" s="7"/>
      <c r="S309" s="7"/>
      <c r="T309" s="10"/>
      <c r="U309" s="10"/>
      <c r="V309" s="10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45">
        <f t="shared" si="18"/>
        <v>0</v>
      </c>
      <c r="AP309" s="8">
        <f t="shared" si="16"/>
        <v>0</v>
      </c>
      <c r="AQ309" s="9">
        <f t="shared" si="17"/>
        <v>0</v>
      </c>
      <c r="AR309" s="63">
        <f t="shared" si="19"/>
        <v>0</v>
      </c>
    </row>
    <row r="310" spans="1:44" ht="14" x14ac:dyDescent="0.2">
      <c r="A310" s="101" t="s">
        <v>144</v>
      </c>
      <c r="B310" s="47">
        <v>2017</v>
      </c>
      <c r="C310" s="101" t="s">
        <v>36</v>
      </c>
      <c r="D310" s="101" t="s">
        <v>32</v>
      </c>
      <c r="E310" s="7"/>
      <c r="F310" s="7"/>
      <c r="G310" s="7"/>
      <c r="H310" s="10"/>
      <c r="I310" s="10"/>
      <c r="J310" s="10"/>
      <c r="K310" s="7"/>
      <c r="L310" s="7"/>
      <c r="M310" s="7"/>
      <c r="N310" s="7"/>
      <c r="O310" s="7"/>
      <c r="P310" s="7"/>
      <c r="Q310" s="7"/>
      <c r="R310" s="7"/>
      <c r="S310" s="7"/>
      <c r="T310" s="10"/>
      <c r="U310" s="10"/>
      <c r="V310" s="10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45">
        <f t="shared" si="18"/>
        <v>0</v>
      </c>
      <c r="AP310" s="8">
        <f t="shared" si="16"/>
        <v>0</v>
      </c>
      <c r="AQ310" s="9">
        <f t="shared" si="17"/>
        <v>0</v>
      </c>
      <c r="AR310" s="63">
        <f t="shared" si="19"/>
        <v>0</v>
      </c>
    </row>
    <row r="311" spans="1:44" ht="14" x14ac:dyDescent="0.2">
      <c r="A311" s="101" t="s">
        <v>172</v>
      </c>
      <c r="B311" s="47">
        <v>1242</v>
      </c>
      <c r="C311" s="101" t="s">
        <v>9</v>
      </c>
      <c r="D311" s="101" t="s">
        <v>13</v>
      </c>
      <c r="E311" s="7"/>
      <c r="F311" s="7"/>
      <c r="G311" s="7"/>
      <c r="H311" s="10"/>
      <c r="I311" s="10"/>
      <c r="J311" s="10"/>
      <c r="K311" s="7"/>
      <c r="L311" s="7"/>
      <c r="M311" s="7"/>
      <c r="N311" s="7"/>
      <c r="O311" s="7"/>
      <c r="P311" s="7"/>
      <c r="Q311" s="7"/>
      <c r="R311" s="7"/>
      <c r="S311" s="7"/>
      <c r="T311" s="10"/>
      <c r="U311" s="10"/>
      <c r="V311" s="10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45">
        <f t="shared" si="18"/>
        <v>0</v>
      </c>
      <c r="AP311" s="8">
        <f t="shared" si="16"/>
        <v>0</v>
      </c>
      <c r="AQ311" s="9">
        <f t="shared" si="17"/>
        <v>0</v>
      </c>
      <c r="AR311" s="63">
        <f t="shared" si="19"/>
        <v>0</v>
      </c>
    </row>
    <row r="312" spans="1:44" ht="14" x14ac:dyDescent="0.2">
      <c r="A312" s="101" t="s">
        <v>505</v>
      </c>
      <c r="B312" s="47">
        <v>2534</v>
      </c>
      <c r="C312" s="101" t="s">
        <v>497</v>
      </c>
      <c r="D312" s="101" t="s">
        <v>479</v>
      </c>
      <c r="E312" s="7"/>
      <c r="F312" s="7"/>
      <c r="G312" s="7"/>
      <c r="H312" s="10"/>
      <c r="I312" s="10"/>
      <c r="J312" s="10"/>
      <c r="K312" s="7"/>
      <c r="L312" s="7"/>
      <c r="M312" s="7"/>
      <c r="N312" s="7"/>
      <c r="O312" s="7"/>
      <c r="P312" s="7"/>
      <c r="Q312" s="7"/>
      <c r="R312" s="7"/>
      <c r="S312" s="7"/>
      <c r="T312" s="10"/>
      <c r="U312" s="10"/>
      <c r="V312" s="10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45">
        <f t="shared" si="18"/>
        <v>0</v>
      </c>
      <c r="AP312" s="8">
        <f t="shared" si="16"/>
        <v>0</v>
      </c>
      <c r="AQ312" s="9">
        <f t="shared" si="17"/>
        <v>0</v>
      </c>
      <c r="AR312" s="63">
        <f t="shared" si="19"/>
        <v>0</v>
      </c>
    </row>
    <row r="313" spans="1:44" ht="14" x14ac:dyDescent="0.2">
      <c r="A313" s="101" t="s">
        <v>530</v>
      </c>
      <c r="B313" s="47">
        <v>2549</v>
      </c>
      <c r="C313" s="101" t="s">
        <v>497</v>
      </c>
      <c r="D313" s="101" t="s">
        <v>32</v>
      </c>
      <c r="E313" s="7"/>
      <c r="F313" s="7"/>
      <c r="G313" s="7"/>
      <c r="H313" s="10"/>
      <c r="I313" s="10"/>
      <c r="J313" s="10"/>
      <c r="K313" s="7"/>
      <c r="L313" s="7"/>
      <c r="M313" s="7"/>
      <c r="N313" s="7"/>
      <c r="O313" s="7"/>
      <c r="P313" s="7"/>
      <c r="Q313" s="7"/>
      <c r="R313" s="7"/>
      <c r="S313" s="7"/>
      <c r="T313" s="10"/>
      <c r="U313" s="10"/>
      <c r="V313" s="10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45">
        <f t="shared" si="18"/>
        <v>0</v>
      </c>
      <c r="AP313" s="8">
        <f t="shared" si="16"/>
        <v>0</v>
      </c>
      <c r="AQ313" s="9">
        <f t="shared" si="17"/>
        <v>0</v>
      </c>
      <c r="AR313" s="63">
        <f t="shared" si="19"/>
        <v>0</v>
      </c>
    </row>
    <row r="314" spans="1:44" ht="14" x14ac:dyDescent="0.2">
      <c r="A314" s="101" t="s">
        <v>292</v>
      </c>
      <c r="B314" s="47">
        <v>1433</v>
      </c>
      <c r="C314" s="101" t="s">
        <v>9</v>
      </c>
      <c r="D314" s="101" t="s">
        <v>62</v>
      </c>
      <c r="E314" s="10"/>
      <c r="F314" s="7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7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45">
        <f t="shared" si="18"/>
        <v>0</v>
      </c>
      <c r="AP314" s="8">
        <f t="shared" si="16"/>
        <v>0</v>
      </c>
      <c r="AQ314" s="9">
        <f t="shared" si="17"/>
        <v>0</v>
      </c>
      <c r="AR314" s="63">
        <f t="shared" si="19"/>
        <v>0</v>
      </c>
    </row>
    <row r="315" spans="1:44" ht="14" x14ac:dyDescent="0.2">
      <c r="A315" s="101" t="s">
        <v>315</v>
      </c>
      <c r="B315" s="47">
        <v>1422</v>
      </c>
      <c r="C315" s="101" t="s">
        <v>28</v>
      </c>
      <c r="D315" s="101" t="s">
        <v>95</v>
      </c>
      <c r="E315" s="7"/>
      <c r="F315" s="10"/>
      <c r="G315" s="10"/>
      <c r="H315" s="10"/>
      <c r="I315" s="10"/>
      <c r="J315" s="7"/>
      <c r="K315" s="7"/>
      <c r="L315" s="7"/>
      <c r="M315" s="7"/>
      <c r="N315" s="7"/>
      <c r="O315" s="7"/>
      <c r="P315" s="7"/>
      <c r="Q315" s="7"/>
      <c r="R315" s="10"/>
      <c r="S315" s="10"/>
      <c r="T315" s="10"/>
      <c r="U315" s="10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45">
        <f t="shared" si="18"/>
        <v>0</v>
      </c>
      <c r="AP315" s="8">
        <f t="shared" si="16"/>
        <v>0</v>
      </c>
      <c r="AQ315" s="9">
        <f t="shared" si="17"/>
        <v>0</v>
      </c>
      <c r="AR315" s="63">
        <f t="shared" si="19"/>
        <v>0</v>
      </c>
    </row>
    <row r="316" spans="1:44" ht="14" x14ac:dyDescent="0.2">
      <c r="A316" s="101" t="s">
        <v>376</v>
      </c>
      <c r="B316" s="47">
        <v>1237</v>
      </c>
      <c r="C316" s="101" t="s">
        <v>28</v>
      </c>
      <c r="D316" s="101" t="s">
        <v>22</v>
      </c>
      <c r="E316" s="7"/>
      <c r="F316" s="7"/>
      <c r="G316" s="7"/>
      <c r="H316" s="10"/>
      <c r="I316" s="10"/>
      <c r="J316" s="10"/>
      <c r="K316" s="7"/>
      <c r="L316" s="7"/>
      <c r="M316" s="7"/>
      <c r="N316" s="7"/>
      <c r="O316" s="7"/>
      <c r="P316" s="7"/>
      <c r="Q316" s="7"/>
      <c r="R316" s="7"/>
      <c r="S316" s="7"/>
      <c r="T316" s="10"/>
      <c r="U316" s="10"/>
      <c r="V316" s="10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45">
        <f t="shared" si="18"/>
        <v>0</v>
      </c>
      <c r="AP316" s="8">
        <f t="shared" si="16"/>
        <v>0</v>
      </c>
      <c r="AQ316" s="9">
        <f t="shared" si="17"/>
        <v>0</v>
      </c>
      <c r="AR316" s="63">
        <f t="shared" si="19"/>
        <v>0</v>
      </c>
    </row>
    <row r="317" spans="1:44" ht="14" x14ac:dyDescent="0.2">
      <c r="A317" s="101" t="s">
        <v>401</v>
      </c>
      <c r="B317" s="47">
        <v>1411</v>
      </c>
      <c r="C317" s="101" t="s">
        <v>28</v>
      </c>
      <c r="D317" s="101" t="s">
        <v>22</v>
      </c>
      <c r="E317" s="7"/>
      <c r="F317" s="10"/>
      <c r="G317" s="10"/>
      <c r="H317" s="10"/>
      <c r="I317" s="10"/>
      <c r="J317" s="10"/>
      <c r="K317" s="7"/>
      <c r="L317" s="7"/>
      <c r="M317" s="7"/>
      <c r="N317" s="7"/>
      <c r="O317" s="7"/>
      <c r="P317" s="7"/>
      <c r="Q317" s="7"/>
      <c r="R317" s="10"/>
      <c r="S317" s="10"/>
      <c r="T317" s="10"/>
      <c r="U317" s="10"/>
      <c r="V317" s="10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45">
        <f t="shared" si="18"/>
        <v>0</v>
      </c>
      <c r="AP317" s="8">
        <f t="shared" si="16"/>
        <v>0</v>
      </c>
      <c r="AQ317" s="9">
        <f t="shared" si="17"/>
        <v>0</v>
      </c>
      <c r="AR317" s="63">
        <f t="shared" si="19"/>
        <v>0</v>
      </c>
    </row>
    <row r="318" spans="1:44" ht="14" x14ac:dyDescent="0.2">
      <c r="A318" s="101" t="s">
        <v>378</v>
      </c>
      <c r="B318" s="47">
        <v>1537</v>
      </c>
      <c r="C318" s="101" t="s">
        <v>80</v>
      </c>
      <c r="D318" s="101" t="s">
        <v>22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45">
        <f t="shared" si="18"/>
        <v>0</v>
      </c>
      <c r="AP318" s="8">
        <f t="shared" si="16"/>
        <v>0</v>
      </c>
      <c r="AQ318" s="9">
        <f t="shared" si="17"/>
        <v>0</v>
      </c>
      <c r="AR318" s="63">
        <f t="shared" si="19"/>
        <v>0</v>
      </c>
    </row>
    <row r="319" spans="1:44" ht="14" x14ac:dyDescent="0.2">
      <c r="A319" s="101" t="s">
        <v>402</v>
      </c>
      <c r="B319" s="47">
        <v>1323</v>
      </c>
      <c r="C319" s="101" t="s">
        <v>61</v>
      </c>
      <c r="D319" s="101" t="s">
        <v>37</v>
      </c>
      <c r="E319" s="7"/>
      <c r="F319" s="10"/>
      <c r="G319" s="10"/>
      <c r="H319" s="10"/>
      <c r="I319" s="10"/>
      <c r="J319" s="10"/>
      <c r="K319" s="7"/>
      <c r="L319" s="7">
        <v>11326</v>
      </c>
      <c r="M319" s="7">
        <v>8022</v>
      </c>
      <c r="N319" s="7"/>
      <c r="O319" s="7">
        <v>37800</v>
      </c>
      <c r="P319" s="7">
        <v>40939</v>
      </c>
      <c r="Q319" s="7"/>
      <c r="R319" s="10"/>
      <c r="S319" s="10"/>
      <c r="T319" s="10"/>
      <c r="U319" s="10"/>
      <c r="V319" s="10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45">
        <f t="shared" si="18"/>
        <v>98087</v>
      </c>
      <c r="AP319" s="8">
        <f t="shared" si="16"/>
        <v>98087</v>
      </c>
      <c r="AQ319" s="9">
        <f t="shared" si="17"/>
        <v>0</v>
      </c>
      <c r="AR319" s="63">
        <f t="shared" si="19"/>
        <v>0</v>
      </c>
    </row>
    <row r="320" spans="1:44" ht="14" x14ac:dyDescent="0.2">
      <c r="A320" s="101" t="s">
        <v>366</v>
      </c>
      <c r="B320" s="47">
        <v>1587</v>
      </c>
      <c r="C320" s="101" t="s">
        <v>30</v>
      </c>
      <c r="D320" s="101" t="s">
        <v>95</v>
      </c>
      <c r="E320" s="7"/>
      <c r="F320" s="10"/>
      <c r="G320" s="10"/>
      <c r="H320" s="10"/>
      <c r="I320" s="10"/>
      <c r="J320" s="10"/>
      <c r="K320" s="7"/>
      <c r="L320" s="7"/>
      <c r="M320" s="7"/>
      <c r="N320" s="7"/>
      <c r="O320" s="7"/>
      <c r="P320" s="7"/>
      <c r="Q320" s="7"/>
      <c r="R320" s="10"/>
      <c r="S320" s="10"/>
      <c r="T320" s="10"/>
      <c r="U320" s="10"/>
      <c r="V320" s="10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45">
        <f t="shared" si="18"/>
        <v>0</v>
      </c>
      <c r="AP320" s="8">
        <f t="shared" si="16"/>
        <v>0</v>
      </c>
      <c r="AQ320" s="9">
        <f t="shared" si="17"/>
        <v>0</v>
      </c>
      <c r="AR320" s="63">
        <f t="shared" si="19"/>
        <v>0</v>
      </c>
    </row>
    <row r="321" spans="1:44" ht="14" x14ac:dyDescent="0.2">
      <c r="A321" s="101" t="s">
        <v>404</v>
      </c>
      <c r="B321" s="47">
        <v>1101</v>
      </c>
      <c r="C321" s="101" t="s">
        <v>9</v>
      </c>
      <c r="D321" s="101" t="s">
        <v>37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45">
        <f t="shared" si="18"/>
        <v>0</v>
      </c>
      <c r="AP321" s="8">
        <f t="shared" si="16"/>
        <v>0</v>
      </c>
      <c r="AQ321" s="9">
        <f t="shared" si="17"/>
        <v>0</v>
      </c>
      <c r="AR321" s="63">
        <f t="shared" si="19"/>
        <v>0</v>
      </c>
    </row>
    <row r="322" spans="1:44" ht="14" x14ac:dyDescent="0.2">
      <c r="A322" s="101" t="s">
        <v>147</v>
      </c>
      <c r="B322" s="49">
        <v>1382</v>
      </c>
      <c r="C322" s="101" t="s">
        <v>9</v>
      </c>
      <c r="D322" s="101" t="s">
        <v>15</v>
      </c>
      <c r="E322" s="7"/>
      <c r="F322" s="10"/>
      <c r="G322" s="7"/>
      <c r="H322" s="10"/>
      <c r="I322" s="10"/>
      <c r="J322" s="10"/>
      <c r="K322" s="7"/>
      <c r="L322" s="7"/>
      <c r="M322" s="7"/>
      <c r="N322" s="7"/>
      <c r="O322" s="7"/>
      <c r="P322" s="7"/>
      <c r="Q322" s="7"/>
      <c r="R322" s="10"/>
      <c r="S322" s="7"/>
      <c r="T322" s="10"/>
      <c r="U322" s="10"/>
      <c r="V322" s="10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45">
        <f t="shared" si="18"/>
        <v>0</v>
      </c>
      <c r="AP322" s="8">
        <f t="shared" si="16"/>
        <v>0</v>
      </c>
      <c r="AQ322" s="9">
        <f t="shared" si="17"/>
        <v>0</v>
      </c>
      <c r="AR322" s="63">
        <f t="shared" si="19"/>
        <v>0</v>
      </c>
    </row>
    <row r="323" spans="1:44" ht="14" x14ac:dyDescent="0.2">
      <c r="A323" s="101" t="s">
        <v>151</v>
      </c>
      <c r="B323" s="49">
        <v>1625</v>
      </c>
      <c r="C323" s="100" t="s">
        <v>11</v>
      </c>
      <c r="D323" s="101" t="s">
        <v>518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45">
        <f t="shared" si="18"/>
        <v>0</v>
      </c>
      <c r="AP323" s="8">
        <f t="shared" si="16"/>
        <v>0</v>
      </c>
      <c r="AQ323" s="9">
        <f t="shared" si="17"/>
        <v>0</v>
      </c>
      <c r="AR323" s="63">
        <f t="shared" si="19"/>
        <v>0</v>
      </c>
    </row>
    <row r="324" spans="1:44" ht="14" x14ac:dyDescent="0.2">
      <c r="A324" s="101" t="s">
        <v>155</v>
      </c>
      <c r="B324" s="47">
        <v>2005</v>
      </c>
      <c r="C324" s="100" t="s">
        <v>36</v>
      </c>
      <c r="D324" s="101" t="s">
        <v>14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45">
        <f t="shared" si="18"/>
        <v>0</v>
      </c>
      <c r="AP324" s="8">
        <f t="shared" si="16"/>
        <v>0</v>
      </c>
      <c r="AQ324" s="9">
        <f t="shared" si="17"/>
        <v>0</v>
      </c>
      <c r="AR324" s="63">
        <f t="shared" si="19"/>
        <v>0</v>
      </c>
    </row>
    <row r="325" spans="1:44" ht="14" x14ac:dyDescent="0.2">
      <c r="A325" s="101" t="s">
        <v>403</v>
      </c>
      <c r="B325" s="47">
        <v>1624</v>
      </c>
      <c r="C325" s="101" t="s">
        <v>61</v>
      </c>
      <c r="D325" s="101" t="s">
        <v>22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45">
        <f t="shared" si="18"/>
        <v>0</v>
      </c>
      <c r="AP325" s="8">
        <f t="shared" si="16"/>
        <v>0</v>
      </c>
      <c r="AQ325" s="9">
        <f t="shared" si="17"/>
        <v>0</v>
      </c>
      <c r="AR325" s="63">
        <f t="shared" si="19"/>
        <v>0</v>
      </c>
    </row>
    <row r="326" spans="1:44" ht="14" x14ac:dyDescent="0.2">
      <c r="A326" s="101" t="s">
        <v>157</v>
      </c>
      <c r="B326" s="47">
        <v>1558</v>
      </c>
      <c r="C326" s="101" t="s">
        <v>30</v>
      </c>
      <c r="D326" s="101" t="s">
        <v>14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45">
        <f t="shared" si="18"/>
        <v>0</v>
      </c>
      <c r="AP326" s="8">
        <f t="shared" si="16"/>
        <v>0</v>
      </c>
      <c r="AQ326" s="9">
        <f t="shared" si="17"/>
        <v>0</v>
      </c>
      <c r="AR326" s="63">
        <f t="shared" si="19"/>
        <v>0</v>
      </c>
    </row>
    <row r="327" spans="1:44" ht="14" x14ac:dyDescent="0.2">
      <c r="A327" s="101" t="s">
        <v>379</v>
      </c>
      <c r="B327" s="47">
        <v>1532</v>
      </c>
      <c r="C327" s="101" t="s">
        <v>30</v>
      </c>
      <c r="D327" s="101" t="s">
        <v>22</v>
      </c>
      <c r="E327" s="7"/>
      <c r="F327" s="10"/>
      <c r="G327" s="7"/>
      <c r="H327" s="7"/>
      <c r="I327" s="10"/>
      <c r="J327" s="10"/>
      <c r="K327" s="7"/>
      <c r="L327" s="7"/>
      <c r="M327" s="7"/>
      <c r="N327" s="7"/>
      <c r="O327" s="7"/>
      <c r="P327" s="7"/>
      <c r="Q327" s="7"/>
      <c r="R327" s="10"/>
      <c r="S327" s="7"/>
      <c r="T327" s="7"/>
      <c r="U327" s="10"/>
      <c r="V327" s="10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45">
        <f t="shared" si="18"/>
        <v>0</v>
      </c>
      <c r="AP327" s="8">
        <f t="shared" si="16"/>
        <v>0</v>
      </c>
      <c r="AQ327" s="9">
        <f t="shared" si="17"/>
        <v>0</v>
      </c>
      <c r="AR327" s="63">
        <f t="shared" si="19"/>
        <v>0</v>
      </c>
    </row>
    <row r="328" spans="1:44" ht="14" x14ac:dyDescent="0.2">
      <c r="A328" s="101" t="s">
        <v>295</v>
      </c>
      <c r="B328" s="47">
        <v>1163</v>
      </c>
      <c r="C328" s="101" t="s">
        <v>28</v>
      </c>
      <c r="D328" s="101" t="s">
        <v>62</v>
      </c>
      <c r="E328" s="10"/>
      <c r="F328" s="7"/>
      <c r="G328" s="7"/>
      <c r="H328" s="10"/>
      <c r="I328" s="10"/>
      <c r="J328" s="10"/>
      <c r="K328" s="7"/>
      <c r="L328" s="7"/>
      <c r="M328" s="7"/>
      <c r="N328" s="7"/>
      <c r="O328" s="7"/>
      <c r="P328" s="7"/>
      <c r="Q328" s="10"/>
      <c r="R328" s="7"/>
      <c r="S328" s="7"/>
      <c r="T328" s="10"/>
      <c r="U328" s="10"/>
      <c r="V328" s="10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45">
        <f t="shared" si="18"/>
        <v>0</v>
      </c>
      <c r="AP328" s="8">
        <f t="shared" si="16"/>
        <v>0</v>
      </c>
      <c r="AQ328" s="9">
        <f t="shared" si="17"/>
        <v>0</v>
      </c>
      <c r="AR328" s="63">
        <f t="shared" si="19"/>
        <v>0</v>
      </c>
    </row>
    <row r="329" spans="1:44" ht="14" x14ac:dyDescent="0.2">
      <c r="A329" s="101" t="s">
        <v>298</v>
      </c>
      <c r="B329" s="47">
        <v>1555</v>
      </c>
      <c r="C329" s="101" t="s">
        <v>30</v>
      </c>
      <c r="D329" s="101" t="s">
        <v>62</v>
      </c>
      <c r="E329" s="7"/>
      <c r="F329" s="10"/>
      <c r="G329" s="7"/>
      <c r="H329" s="10"/>
      <c r="I329" s="10"/>
      <c r="J329" s="7"/>
      <c r="K329" s="7"/>
      <c r="L329" s="7"/>
      <c r="M329" s="7"/>
      <c r="N329" s="7"/>
      <c r="O329" s="7"/>
      <c r="P329" s="7"/>
      <c r="Q329" s="7"/>
      <c r="R329" s="10"/>
      <c r="S329" s="7"/>
      <c r="T329" s="10"/>
      <c r="U329" s="10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45">
        <f t="shared" si="18"/>
        <v>0</v>
      </c>
      <c r="AP329" s="8">
        <f t="shared" si="16"/>
        <v>0</v>
      </c>
      <c r="AQ329" s="9">
        <f t="shared" si="17"/>
        <v>0</v>
      </c>
      <c r="AR329" s="63">
        <f t="shared" si="19"/>
        <v>0</v>
      </c>
    </row>
    <row r="330" spans="1:44" ht="14" x14ac:dyDescent="0.2">
      <c r="A330" s="101" t="s">
        <v>160</v>
      </c>
      <c r="B330" s="47">
        <v>1648</v>
      </c>
      <c r="C330" s="101" t="s">
        <v>36</v>
      </c>
      <c r="D330" s="101" t="s">
        <v>95</v>
      </c>
      <c r="E330" s="7"/>
      <c r="F330" s="7"/>
      <c r="G330" s="10"/>
      <c r="H330" s="10"/>
      <c r="I330" s="10"/>
      <c r="J330" s="7"/>
      <c r="K330" s="10"/>
      <c r="L330" s="10"/>
      <c r="M330" s="10"/>
      <c r="N330" s="10"/>
      <c r="O330" s="10"/>
      <c r="P330" s="10"/>
      <c r="Q330" s="7"/>
      <c r="R330" s="7"/>
      <c r="S330" s="10"/>
      <c r="T330" s="10"/>
      <c r="U330" s="10"/>
      <c r="V330" s="7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45">
        <f t="shared" si="18"/>
        <v>0</v>
      </c>
      <c r="AP330" s="8">
        <f t="shared" si="16"/>
        <v>0</v>
      </c>
      <c r="AQ330" s="9">
        <f t="shared" si="17"/>
        <v>0</v>
      </c>
      <c r="AR330" s="63">
        <f t="shared" si="19"/>
        <v>0</v>
      </c>
    </row>
    <row r="331" spans="1:44" ht="14" x14ac:dyDescent="0.2">
      <c r="A331" s="101" t="s">
        <v>405</v>
      </c>
      <c r="B331" s="47">
        <v>1513</v>
      </c>
      <c r="C331" s="101" t="s">
        <v>80</v>
      </c>
      <c r="D331" s="101" t="s">
        <v>462</v>
      </c>
      <c r="E331" s="7"/>
      <c r="F331" s="7"/>
      <c r="G331" s="10"/>
      <c r="H331" s="10"/>
      <c r="I331" s="10"/>
      <c r="J331" s="7"/>
      <c r="K331" s="10"/>
      <c r="L331" s="10"/>
      <c r="M331" s="10"/>
      <c r="N331" s="10"/>
      <c r="O331" s="10"/>
      <c r="P331" s="10"/>
      <c r="Q331" s="7"/>
      <c r="R331" s="7"/>
      <c r="S331" s="10"/>
      <c r="T331" s="10"/>
      <c r="U331" s="10"/>
      <c r="V331" s="7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45">
        <f t="shared" si="18"/>
        <v>0</v>
      </c>
      <c r="AP331" s="8">
        <f t="shared" si="16"/>
        <v>0</v>
      </c>
      <c r="AQ331" s="9">
        <f t="shared" si="17"/>
        <v>0</v>
      </c>
      <c r="AR331" s="63">
        <f t="shared" si="19"/>
        <v>0</v>
      </c>
    </row>
    <row r="332" spans="1:44" ht="14" x14ac:dyDescent="0.2">
      <c r="A332" s="101" t="s">
        <v>545</v>
      </c>
      <c r="B332" s="47">
        <v>2545</v>
      </c>
      <c r="C332" s="101" t="s">
        <v>542</v>
      </c>
      <c r="D332" s="101" t="s">
        <v>32</v>
      </c>
      <c r="E332" s="7"/>
      <c r="F332" s="7"/>
      <c r="G332" s="10"/>
      <c r="H332" s="10"/>
      <c r="I332" s="10"/>
      <c r="J332" s="7"/>
      <c r="K332" s="10"/>
      <c r="L332" s="10"/>
      <c r="M332" s="10"/>
      <c r="N332" s="10"/>
      <c r="O332" s="10"/>
      <c r="P332" s="10"/>
      <c r="Q332" s="7"/>
      <c r="R332" s="7"/>
      <c r="S332" s="10"/>
      <c r="T332" s="10"/>
      <c r="U332" s="10"/>
      <c r="V332" s="7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45">
        <f t="shared" si="18"/>
        <v>0</v>
      </c>
      <c r="AP332" s="8">
        <f t="shared" si="16"/>
        <v>0</v>
      </c>
      <c r="AQ332" s="9">
        <f t="shared" si="17"/>
        <v>0</v>
      </c>
      <c r="AR332" s="63">
        <f t="shared" si="19"/>
        <v>0</v>
      </c>
    </row>
    <row r="333" spans="1:44" ht="14" x14ac:dyDescent="0.2">
      <c r="A333" s="101" t="s">
        <v>163</v>
      </c>
      <c r="B333" s="47">
        <v>1179</v>
      </c>
      <c r="C333" s="101" t="s">
        <v>28</v>
      </c>
      <c r="D333" s="101" t="s">
        <v>95</v>
      </c>
      <c r="E333" s="7"/>
      <c r="F333" s="10"/>
      <c r="G333" s="10"/>
      <c r="H333" s="10"/>
      <c r="I333" s="10"/>
      <c r="J333" s="10"/>
      <c r="K333" s="7"/>
      <c r="L333" s="7"/>
      <c r="M333" s="7"/>
      <c r="N333" s="7"/>
      <c r="O333" s="7"/>
      <c r="P333" s="7"/>
      <c r="Q333" s="7"/>
      <c r="R333" s="10"/>
      <c r="S333" s="10"/>
      <c r="T333" s="10"/>
      <c r="U333" s="10"/>
      <c r="V333" s="10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45">
        <f t="shared" si="18"/>
        <v>0</v>
      </c>
      <c r="AP333" s="8">
        <f t="shared" ref="AP333:AP396" si="20">SUM(E333:P333)</f>
        <v>0</v>
      </c>
      <c r="AQ333" s="9">
        <f t="shared" si="17"/>
        <v>0</v>
      </c>
      <c r="AR333" s="63">
        <f t="shared" si="19"/>
        <v>0</v>
      </c>
    </row>
    <row r="334" spans="1:44" ht="14" x14ac:dyDescent="0.2">
      <c r="A334" s="104" t="s">
        <v>411</v>
      </c>
      <c r="B334" s="47">
        <v>1381</v>
      </c>
      <c r="C334" s="101" t="s">
        <v>9</v>
      </c>
      <c r="D334" s="101" t="s">
        <v>22</v>
      </c>
      <c r="E334" s="7"/>
      <c r="F334" s="10"/>
      <c r="G334" s="10"/>
      <c r="H334" s="10"/>
      <c r="I334" s="10"/>
      <c r="J334" s="10"/>
      <c r="K334" s="7"/>
      <c r="L334" s="7"/>
      <c r="M334" s="7"/>
      <c r="N334" s="7"/>
      <c r="O334" s="7"/>
      <c r="P334" s="7"/>
      <c r="Q334" s="7"/>
      <c r="R334" s="10"/>
      <c r="S334" s="10"/>
      <c r="T334" s="10"/>
      <c r="U334" s="10"/>
      <c r="V334" s="10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45">
        <f t="shared" si="18"/>
        <v>0</v>
      </c>
      <c r="AP334" s="8">
        <f t="shared" si="20"/>
        <v>0</v>
      </c>
      <c r="AQ334" s="9">
        <f t="shared" ref="AQ334:AQ397" si="21">SUM(Q334:AB334)</f>
        <v>0</v>
      </c>
      <c r="AR334" s="63">
        <f t="shared" si="19"/>
        <v>0</v>
      </c>
    </row>
    <row r="335" spans="1:44" ht="14" x14ac:dyDescent="0.2">
      <c r="A335" s="101" t="s">
        <v>175</v>
      </c>
      <c r="B335" s="47">
        <v>1611</v>
      </c>
      <c r="C335" s="101" t="s">
        <v>61</v>
      </c>
      <c r="D335" s="101" t="s">
        <v>13</v>
      </c>
      <c r="E335" s="7"/>
      <c r="F335" s="10"/>
      <c r="G335" s="10"/>
      <c r="H335" s="10"/>
      <c r="I335" s="10"/>
      <c r="J335" s="10"/>
      <c r="K335" s="7"/>
      <c r="L335" s="7"/>
      <c r="M335" s="7"/>
      <c r="N335" s="7"/>
      <c r="O335" s="7"/>
      <c r="P335" s="7"/>
      <c r="Q335" s="7"/>
      <c r="R335" s="10"/>
      <c r="S335" s="10"/>
      <c r="T335" s="10"/>
      <c r="U335" s="10"/>
      <c r="V335" s="10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45">
        <f t="shared" si="18"/>
        <v>0</v>
      </c>
      <c r="AP335" s="8">
        <f t="shared" si="20"/>
        <v>0</v>
      </c>
      <c r="AQ335" s="9">
        <f t="shared" si="21"/>
        <v>0</v>
      </c>
      <c r="AR335" s="63">
        <f t="shared" si="19"/>
        <v>0</v>
      </c>
    </row>
    <row r="336" spans="1:44" ht="14" x14ac:dyDescent="0.2">
      <c r="A336" s="101" t="s">
        <v>176</v>
      </c>
      <c r="B336" s="47">
        <v>1458</v>
      </c>
      <c r="C336" s="101" t="s">
        <v>80</v>
      </c>
      <c r="D336" s="101" t="s">
        <v>13</v>
      </c>
      <c r="E336" s="10"/>
      <c r="F336" s="7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7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45">
        <f t="shared" ref="AO336:AO399" si="22">SUM(AP336:AR336)</f>
        <v>0</v>
      </c>
      <c r="AP336" s="8">
        <f t="shared" si="20"/>
        <v>0</v>
      </c>
      <c r="AQ336" s="9">
        <f t="shared" si="21"/>
        <v>0</v>
      </c>
      <c r="AR336" s="63">
        <f t="shared" ref="AR336:AR399" si="23">SUM(AC336:AN336)</f>
        <v>0</v>
      </c>
    </row>
    <row r="337" spans="1:44" ht="14" x14ac:dyDescent="0.2">
      <c r="A337" s="101" t="s">
        <v>416</v>
      </c>
      <c r="B337" s="47">
        <v>1502</v>
      </c>
      <c r="C337" s="101" t="s">
        <v>30</v>
      </c>
      <c r="D337" s="101" t="s">
        <v>37</v>
      </c>
      <c r="E337" s="7"/>
      <c r="F337" s="10"/>
      <c r="G337" s="10"/>
      <c r="H337" s="10"/>
      <c r="I337" s="10"/>
      <c r="J337" s="10"/>
      <c r="K337" s="7"/>
      <c r="L337" s="7"/>
      <c r="M337" s="7"/>
      <c r="N337" s="7"/>
      <c r="O337" s="7"/>
      <c r="P337" s="7"/>
      <c r="Q337" s="7"/>
      <c r="R337" s="10"/>
      <c r="S337" s="10"/>
      <c r="T337" s="10"/>
      <c r="U337" s="10"/>
      <c r="V337" s="10"/>
      <c r="W337" s="7"/>
      <c r="X337" s="7"/>
      <c r="Y337" s="7"/>
      <c r="Z337" s="7"/>
      <c r="AA337" s="7"/>
      <c r="AB337" s="7"/>
      <c r="AC337" s="7">
        <v>21391</v>
      </c>
      <c r="AD337" s="7">
        <v>43125</v>
      </c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45">
        <f t="shared" si="22"/>
        <v>64516</v>
      </c>
      <c r="AP337" s="8">
        <f t="shared" si="20"/>
        <v>0</v>
      </c>
      <c r="AQ337" s="9">
        <f t="shared" si="21"/>
        <v>0</v>
      </c>
      <c r="AR337" s="63">
        <f t="shared" si="23"/>
        <v>64516</v>
      </c>
    </row>
    <row r="338" spans="1:44" ht="14" x14ac:dyDescent="0.2">
      <c r="A338" s="101" t="s">
        <v>165</v>
      </c>
      <c r="B338" s="47">
        <v>1620</v>
      </c>
      <c r="C338" s="101" t="s">
        <v>11</v>
      </c>
      <c r="D338" s="101" t="s">
        <v>481</v>
      </c>
      <c r="E338" s="7"/>
      <c r="F338" s="7"/>
      <c r="G338" s="7"/>
      <c r="H338" s="10"/>
      <c r="I338" s="10"/>
      <c r="J338" s="10"/>
      <c r="K338" s="7"/>
      <c r="L338" s="7"/>
      <c r="M338" s="7"/>
      <c r="N338" s="7"/>
      <c r="O338" s="7"/>
      <c r="P338" s="7"/>
      <c r="Q338" s="7"/>
      <c r="R338" s="7"/>
      <c r="S338" s="7"/>
      <c r="T338" s="10"/>
      <c r="U338" s="10"/>
      <c r="V338" s="10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45">
        <f t="shared" si="22"/>
        <v>0</v>
      </c>
      <c r="AP338" s="8">
        <f t="shared" si="20"/>
        <v>0</v>
      </c>
      <c r="AQ338" s="9">
        <f t="shared" si="21"/>
        <v>0</v>
      </c>
      <c r="AR338" s="63">
        <f t="shared" si="23"/>
        <v>0</v>
      </c>
    </row>
    <row r="339" spans="1:44" ht="14" x14ac:dyDescent="0.2">
      <c r="A339" s="101" t="s">
        <v>380</v>
      </c>
      <c r="B339" s="47">
        <v>1361</v>
      </c>
      <c r="C339" s="101" t="s">
        <v>28</v>
      </c>
      <c r="D339" s="101" t="s">
        <v>22</v>
      </c>
      <c r="E339" s="7"/>
      <c r="F339" s="7"/>
      <c r="G339" s="7"/>
      <c r="H339" s="10"/>
      <c r="I339" s="10"/>
      <c r="J339" s="10"/>
      <c r="K339" s="7"/>
      <c r="L339" s="7"/>
      <c r="M339" s="7"/>
      <c r="N339" s="7"/>
      <c r="O339" s="7"/>
      <c r="P339" s="7"/>
      <c r="Q339" s="7"/>
      <c r="R339" s="7"/>
      <c r="S339" s="7"/>
      <c r="T339" s="10"/>
      <c r="U339" s="10"/>
      <c r="V339" s="10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45">
        <f t="shared" si="22"/>
        <v>0</v>
      </c>
      <c r="AP339" s="8">
        <f t="shared" si="20"/>
        <v>0</v>
      </c>
      <c r="AQ339" s="9">
        <f t="shared" si="21"/>
        <v>0</v>
      </c>
      <c r="AR339" s="63">
        <f t="shared" si="23"/>
        <v>0</v>
      </c>
    </row>
    <row r="340" spans="1:44" ht="14" x14ac:dyDescent="0.2">
      <c r="A340" s="101" t="s">
        <v>506</v>
      </c>
      <c r="B340" s="47">
        <v>2521</v>
      </c>
      <c r="C340" s="101" t="s">
        <v>497</v>
      </c>
      <c r="D340" s="101" t="s">
        <v>95</v>
      </c>
      <c r="E340" s="7"/>
      <c r="F340" s="7"/>
      <c r="G340" s="7"/>
      <c r="H340" s="10"/>
      <c r="I340" s="10"/>
      <c r="J340" s="10"/>
      <c r="K340" s="7"/>
      <c r="L340" s="7"/>
      <c r="M340" s="7"/>
      <c r="N340" s="7"/>
      <c r="O340" s="7"/>
      <c r="P340" s="7"/>
      <c r="Q340" s="7"/>
      <c r="R340" s="7"/>
      <c r="S340" s="7"/>
      <c r="T340" s="10"/>
      <c r="U340" s="10"/>
      <c r="V340" s="10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45">
        <f t="shared" si="22"/>
        <v>0</v>
      </c>
      <c r="AP340" s="8">
        <f t="shared" si="20"/>
        <v>0</v>
      </c>
      <c r="AQ340" s="9">
        <f t="shared" si="21"/>
        <v>0</v>
      </c>
      <c r="AR340" s="63">
        <f t="shared" si="23"/>
        <v>0</v>
      </c>
    </row>
    <row r="341" spans="1:44" ht="14" x14ac:dyDescent="0.2">
      <c r="A341" s="101" t="s">
        <v>453</v>
      </c>
      <c r="B341" s="47">
        <v>2029</v>
      </c>
      <c r="C341" s="101" t="s">
        <v>454</v>
      </c>
      <c r="D341" s="101" t="s">
        <v>37</v>
      </c>
      <c r="E341" s="7"/>
      <c r="F341" s="7"/>
      <c r="G341" s="7"/>
      <c r="H341" s="10"/>
      <c r="I341" s="10"/>
      <c r="J341" s="10"/>
      <c r="K341" s="7"/>
      <c r="L341" s="7"/>
      <c r="M341" s="7"/>
      <c r="N341" s="7"/>
      <c r="O341" s="7"/>
      <c r="P341" s="7"/>
      <c r="Q341" s="7"/>
      <c r="R341" s="7"/>
      <c r="S341" s="7"/>
      <c r="T341" s="10"/>
      <c r="U341" s="10"/>
      <c r="V341" s="10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45">
        <f t="shared" si="22"/>
        <v>0</v>
      </c>
      <c r="AP341" s="8">
        <f t="shared" si="20"/>
        <v>0</v>
      </c>
      <c r="AQ341" s="9">
        <f t="shared" si="21"/>
        <v>0</v>
      </c>
      <c r="AR341" s="63">
        <f t="shared" si="23"/>
        <v>0</v>
      </c>
    </row>
    <row r="342" spans="1:44" ht="14" x14ac:dyDescent="0.2">
      <c r="A342" s="101" t="s">
        <v>317</v>
      </c>
      <c r="B342" s="49">
        <v>1506</v>
      </c>
      <c r="C342" s="101" t="s">
        <v>30</v>
      </c>
      <c r="D342" s="101" t="s">
        <v>37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>
        <v>7139</v>
      </c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45">
        <f t="shared" si="22"/>
        <v>7139</v>
      </c>
      <c r="AP342" s="8">
        <f t="shared" si="20"/>
        <v>0</v>
      </c>
      <c r="AQ342" s="9">
        <f t="shared" si="21"/>
        <v>7139</v>
      </c>
      <c r="AR342" s="63">
        <f t="shared" si="23"/>
        <v>0</v>
      </c>
    </row>
    <row r="343" spans="1:44" ht="14" x14ac:dyDescent="0.2">
      <c r="A343" s="101" t="s">
        <v>419</v>
      </c>
      <c r="B343" s="47">
        <v>1654</v>
      </c>
      <c r="C343" s="100" t="s">
        <v>11</v>
      </c>
      <c r="D343" s="101" t="s">
        <v>37</v>
      </c>
      <c r="E343" s="7"/>
      <c r="F343" s="7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7"/>
      <c r="R343" s="7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45">
        <f t="shared" si="22"/>
        <v>0</v>
      </c>
      <c r="AP343" s="8">
        <f t="shared" si="20"/>
        <v>0</v>
      </c>
      <c r="AQ343" s="9">
        <f t="shared" si="21"/>
        <v>0</v>
      </c>
      <c r="AR343" s="63">
        <f t="shared" si="23"/>
        <v>0</v>
      </c>
    </row>
    <row r="344" spans="1:44" ht="14" x14ac:dyDescent="0.2">
      <c r="A344" s="101" t="s">
        <v>227</v>
      </c>
      <c r="B344" s="47">
        <v>1444</v>
      </c>
      <c r="C344" s="101" t="s">
        <v>80</v>
      </c>
      <c r="D344" s="101" t="s">
        <v>72</v>
      </c>
      <c r="E344" s="7"/>
      <c r="F344" s="7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7"/>
      <c r="R344" s="7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45">
        <f t="shared" si="22"/>
        <v>0</v>
      </c>
      <c r="AP344" s="8">
        <f t="shared" si="20"/>
        <v>0</v>
      </c>
      <c r="AQ344" s="9">
        <f t="shared" si="21"/>
        <v>0</v>
      </c>
      <c r="AR344" s="63">
        <f t="shared" si="23"/>
        <v>0</v>
      </c>
    </row>
    <row r="345" spans="1:44" ht="14" x14ac:dyDescent="0.2">
      <c r="A345" s="101" t="s">
        <v>343</v>
      </c>
      <c r="B345" s="47">
        <v>1228</v>
      </c>
      <c r="C345" s="101" t="s">
        <v>28</v>
      </c>
      <c r="D345" s="101" t="s">
        <v>20</v>
      </c>
      <c r="E345" s="7"/>
      <c r="F345" s="7"/>
      <c r="G345" s="7"/>
      <c r="H345" s="10"/>
      <c r="I345" s="10"/>
      <c r="J345" s="10"/>
      <c r="K345" s="7"/>
      <c r="L345" s="7"/>
      <c r="M345" s="7"/>
      <c r="N345" s="7"/>
      <c r="O345" s="7"/>
      <c r="P345" s="7"/>
      <c r="Q345" s="7"/>
      <c r="R345" s="7"/>
      <c r="S345" s="7"/>
      <c r="T345" s="10"/>
      <c r="U345" s="10"/>
      <c r="V345" s="10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45">
        <f t="shared" si="22"/>
        <v>0</v>
      </c>
      <c r="AP345" s="8">
        <f t="shared" si="20"/>
        <v>0</v>
      </c>
      <c r="AQ345" s="9">
        <f t="shared" si="21"/>
        <v>0</v>
      </c>
      <c r="AR345" s="63">
        <f t="shared" si="23"/>
        <v>0</v>
      </c>
    </row>
    <row r="346" spans="1:44" ht="14" x14ac:dyDescent="0.2">
      <c r="A346" s="101" t="s">
        <v>166</v>
      </c>
      <c r="B346" s="47">
        <v>1590</v>
      </c>
      <c r="C346" s="101" t="s">
        <v>30</v>
      </c>
      <c r="D346" s="101" t="s">
        <v>15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45">
        <f t="shared" si="22"/>
        <v>0</v>
      </c>
      <c r="AP346" s="8">
        <f t="shared" si="20"/>
        <v>0</v>
      </c>
      <c r="AQ346" s="9">
        <f t="shared" si="21"/>
        <v>0</v>
      </c>
      <c r="AR346" s="63">
        <f t="shared" si="23"/>
        <v>0</v>
      </c>
    </row>
    <row r="347" spans="1:44" ht="14" x14ac:dyDescent="0.2">
      <c r="A347" s="101" t="s">
        <v>422</v>
      </c>
      <c r="B347" s="47">
        <v>1084</v>
      </c>
      <c r="C347" s="101" t="s">
        <v>9</v>
      </c>
      <c r="D347" s="101" t="s">
        <v>37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>
        <v>2000</v>
      </c>
      <c r="Y347" s="7">
        <v>3823</v>
      </c>
      <c r="Z347" s="7">
        <v>2647</v>
      </c>
      <c r="AA347" s="7">
        <v>1300</v>
      </c>
      <c r="AB347" s="7">
        <v>621</v>
      </c>
      <c r="AC347" s="7">
        <v>621</v>
      </c>
      <c r="AD347" s="7">
        <v>622</v>
      </c>
      <c r="AE347" s="7">
        <v>356</v>
      </c>
      <c r="AF347" s="7">
        <v>356</v>
      </c>
      <c r="AG347" s="7">
        <v>1040</v>
      </c>
      <c r="AH347" s="7">
        <v>544</v>
      </c>
      <c r="AI347" s="7">
        <v>733</v>
      </c>
      <c r="AJ347" s="7">
        <v>1001</v>
      </c>
      <c r="AK347" s="7"/>
      <c r="AL347" s="7"/>
      <c r="AM347" s="7"/>
      <c r="AN347" s="7"/>
      <c r="AO347" s="45">
        <f t="shared" si="22"/>
        <v>15664</v>
      </c>
      <c r="AP347" s="8">
        <f t="shared" si="20"/>
        <v>0</v>
      </c>
      <c r="AQ347" s="9">
        <f t="shared" si="21"/>
        <v>10391</v>
      </c>
      <c r="AR347" s="63">
        <f t="shared" si="23"/>
        <v>5273</v>
      </c>
    </row>
    <row r="348" spans="1:44" ht="14" x14ac:dyDescent="0.2">
      <c r="A348" s="101" t="s">
        <v>424</v>
      </c>
      <c r="B348" s="47">
        <v>1252</v>
      </c>
      <c r="C348" s="101" t="s">
        <v>28</v>
      </c>
      <c r="D348" s="101" t="s">
        <v>95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45">
        <f t="shared" si="22"/>
        <v>0</v>
      </c>
      <c r="AP348" s="8">
        <f t="shared" si="20"/>
        <v>0</v>
      </c>
      <c r="AQ348" s="9">
        <f t="shared" si="21"/>
        <v>0</v>
      </c>
      <c r="AR348" s="63">
        <f t="shared" si="23"/>
        <v>0</v>
      </c>
    </row>
    <row r="349" spans="1:44" ht="14" x14ac:dyDescent="0.2">
      <c r="A349" s="101" t="s">
        <v>406</v>
      </c>
      <c r="B349" s="47">
        <v>1016</v>
      </c>
      <c r="C349" s="101" t="s">
        <v>28</v>
      </c>
      <c r="D349" s="101" t="s">
        <v>463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45">
        <f t="shared" si="22"/>
        <v>0</v>
      </c>
      <c r="AP349" s="8">
        <f t="shared" si="20"/>
        <v>0</v>
      </c>
      <c r="AQ349" s="9">
        <f t="shared" si="21"/>
        <v>0</v>
      </c>
      <c r="AR349" s="63">
        <f t="shared" si="23"/>
        <v>0</v>
      </c>
    </row>
    <row r="350" spans="1:44" ht="14" x14ac:dyDescent="0.2">
      <c r="A350" s="101" t="s">
        <v>168</v>
      </c>
      <c r="B350" s="47">
        <v>1166</v>
      </c>
      <c r="C350" s="101" t="s">
        <v>28</v>
      </c>
      <c r="D350" s="101" t="s">
        <v>22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45">
        <f t="shared" si="22"/>
        <v>0</v>
      </c>
      <c r="AP350" s="8">
        <f t="shared" si="20"/>
        <v>0</v>
      </c>
      <c r="AQ350" s="9">
        <f t="shared" si="21"/>
        <v>0</v>
      </c>
      <c r="AR350" s="63">
        <f t="shared" si="23"/>
        <v>0</v>
      </c>
    </row>
    <row r="351" spans="1:44" ht="14" x14ac:dyDescent="0.2">
      <c r="A351" s="101" t="s">
        <v>493</v>
      </c>
      <c r="B351" s="47">
        <v>2508</v>
      </c>
      <c r="C351" s="101" t="s">
        <v>468</v>
      </c>
      <c r="D351" s="101" t="s">
        <v>462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45">
        <f t="shared" si="22"/>
        <v>0</v>
      </c>
      <c r="AP351" s="8">
        <f t="shared" si="20"/>
        <v>0</v>
      </c>
      <c r="AQ351" s="9">
        <f t="shared" si="21"/>
        <v>0</v>
      </c>
      <c r="AR351" s="63">
        <f t="shared" si="23"/>
        <v>0</v>
      </c>
    </row>
    <row r="352" spans="1:44" ht="14" x14ac:dyDescent="0.2">
      <c r="A352" s="101" t="s">
        <v>300</v>
      </c>
      <c r="B352" s="47">
        <v>1601</v>
      </c>
      <c r="C352" s="101" t="s">
        <v>61</v>
      </c>
      <c r="D352" s="101" t="s">
        <v>62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45">
        <f t="shared" si="22"/>
        <v>0</v>
      </c>
      <c r="AP352" s="8">
        <f t="shared" si="20"/>
        <v>0</v>
      </c>
      <c r="AQ352" s="9">
        <f t="shared" si="21"/>
        <v>0</v>
      </c>
      <c r="AR352" s="63">
        <f t="shared" si="23"/>
        <v>0</v>
      </c>
    </row>
    <row r="353" spans="1:44" ht="14" x14ac:dyDescent="0.2">
      <c r="A353" s="101" t="s">
        <v>383</v>
      </c>
      <c r="B353" s="47">
        <v>1455</v>
      </c>
      <c r="C353" s="101" t="s">
        <v>28</v>
      </c>
      <c r="D353" s="101" t="s">
        <v>14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45">
        <f t="shared" si="22"/>
        <v>0</v>
      </c>
      <c r="AP353" s="8">
        <f t="shared" si="20"/>
        <v>0</v>
      </c>
      <c r="AQ353" s="9">
        <f t="shared" si="21"/>
        <v>0</v>
      </c>
      <c r="AR353" s="63">
        <f t="shared" si="23"/>
        <v>0</v>
      </c>
    </row>
    <row r="354" spans="1:44" ht="14" x14ac:dyDescent="0.2">
      <c r="A354" s="101" t="s">
        <v>427</v>
      </c>
      <c r="B354" s="47" t="s">
        <v>477</v>
      </c>
      <c r="C354" s="101" t="s">
        <v>9</v>
      </c>
      <c r="D354" s="101" t="s">
        <v>463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45">
        <f t="shared" si="22"/>
        <v>0</v>
      </c>
      <c r="AP354" s="8">
        <f t="shared" si="20"/>
        <v>0</v>
      </c>
      <c r="AQ354" s="9">
        <f t="shared" si="21"/>
        <v>0</v>
      </c>
      <c r="AR354" s="63">
        <f t="shared" si="23"/>
        <v>0</v>
      </c>
    </row>
    <row r="355" spans="1:44" ht="14" x14ac:dyDescent="0.2">
      <c r="A355" s="101" t="s">
        <v>485</v>
      </c>
      <c r="B355" s="47">
        <v>2520</v>
      </c>
      <c r="C355" s="101" t="s">
        <v>468</v>
      </c>
      <c r="D355" s="101" t="s">
        <v>95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45">
        <f t="shared" si="22"/>
        <v>0</v>
      </c>
      <c r="AP355" s="8">
        <f t="shared" si="20"/>
        <v>0</v>
      </c>
      <c r="AQ355" s="9">
        <f t="shared" si="21"/>
        <v>0</v>
      </c>
      <c r="AR355" s="63">
        <f t="shared" si="23"/>
        <v>0</v>
      </c>
    </row>
    <row r="356" spans="1:44" ht="14" x14ac:dyDescent="0.2">
      <c r="A356" s="101" t="s">
        <v>429</v>
      </c>
      <c r="B356" s="47">
        <v>1155</v>
      </c>
      <c r="C356" s="101" t="s">
        <v>9</v>
      </c>
      <c r="D356" s="101" t="s">
        <v>14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>
        <v>18852</v>
      </c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45">
        <f t="shared" si="22"/>
        <v>18852</v>
      </c>
      <c r="AP356" s="8">
        <f t="shared" si="20"/>
        <v>18852</v>
      </c>
      <c r="AQ356" s="9">
        <f t="shared" si="21"/>
        <v>0</v>
      </c>
      <c r="AR356" s="63">
        <f t="shared" si="23"/>
        <v>0</v>
      </c>
    </row>
    <row r="357" spans="1:44" ht="14" x14ac:dyDescent="0.2">
      <c r="A357" s="101" t="s">
        <v>455</v>
      </c>
      <c r="B357" s="47">
        <v>2022</v>
      </c>
      <c r="C357" s="101" t="s">
        <v>454</v>
      </c>
      <c r="D357" s="101" t="s">
        <v>480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45">
        <f t="shared" si="22"/>
        <v>0</v>
      </c>
      <c r="AP357" s="8">
        <f t="shared" si="20"/>
        <v>0</v>
      </c>
      <c r="AQ357" s="9">
        <f t="shared" si="21"/>
        <v>0</v>
      </c>
      <c r="AR357" s="63">
        <f t="shared" si="23"/>
        <v>0</v>
      </c>
    </row>
    <row r="358" spans="1:44" ht="14" x14ac:dyDescent="0.2">
      <c r="A358" s="101" t="s">
        <v>171</v>
      </c>
      <c r="B358" s="47">
        <v>1282</v>
      </c>
      <c r="C358" s="101" t="s">
        <v>28</v>
      </c>
      <c r="D358" s="101" t="s">
        <v>22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45">
        <f t="shared" si="22"/>
        <v>0</v>
      </c>
      <c r="AP358" s="8">
        <f t="shared" si="20"/>
        <v>0</v>
      </c>
      <c r="AQ358" s="9">
        <f t="shared" si="21"/>
        <v>0</v>
      </c>
      <c r="AR358" s="63">
        <f t="shared" si="23"/>
        <v>0</v>
      </c>
    </row>
    <row r="359" spans="1:44" ht="14" x14ac:dyDescent="0.2">
      <c r="A359" s="101" t="s">
        <v>432</v>
      </c>
      <c r="B359" s="47">
        <v>1088</v>
      </c>
      <c r="C359" s="101" t="s">
        <v>28</v>
      </c>
      <c r="D359" s="101" t="s">
        <v>463</v>
      </c>
      <c r="E359" s="7"/>
      <c r="F359" s="10"/>
      <c r="G359" s="7"/>
      <c r="H359" s="10"/>
      <c r="I359" s="10"/>
      <c r="J359" s="10"/>
      <c r="K359" s="10"/>
      <c r="L359" s="10"/>
      <c r="M359" s="10"/>
      <c r="N359" s="10"/>
      <c r="O359" s="10"/>
      <c r="P359" s="10"/>
      <c r="Q359" s="7"/>
      <c r="R359" s="10"/>
      <c r="S359" s="7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45">
        <f t="shared" si="22"/>
        <v>0</v>
      </c>
      <c r="AP359" s="8">
        <f t="shared" si="20"/>
        <v>0</v>
      </c>
      <c r="AQ359" s="9">
        <f t="shared" si="21"/>
        <v>0</v>
      </c>
      <c r="AR359" s="63">
        <f t="shared" si="23"/>
        <v>0</v>
      </c>
    </row>
    <row r="360" spans="1:44" ht="14" x14ac:dyDescent="0.2">
      <c r="A360" s="101" t="s">
        <v>87</v>
      </c>
      <c r="B360" s="47">
        <v>1224</v>
      </c>
      <c r="C360" s="101" t="s">
        <v>28</v>
      </c>
      <c r="D360" s="101" t="s">
        <v>62</v>
      </c>
      <c r="E360" s="7"/>
      <c r="F360" s="10"/>
      <c r="G360" s="7"/>
      <c r="H360" s="10"/>
      <c r="I360" s="10"/>
      <c r="J360" s="10"/>
      <c r="K360" s="10"/>
      <c r="L360" s="10"/>
      <c r="M360" s="10"/>
      <c r="N360" s="10"/>
      <c r="O360" s="10"/>
      <c r="P360" s="10"/>
      <c r="Q360" s="7"/>
      <c r="R360" s="10"/>
      <c r="S360" s="7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45">
        <f t="shared" si="22"/>
        <v>0</v>
      </c>
      <c r="AP360" s="8">
        <f t="shared" si="20"/>
        <v>0</v>
      </c>
      <c r="AQ360" s="9">
        <f t="shared" si="21"/>
        <v>0</v>
      </c>
      <c r="AR360" s="63">
        <f t="shared" si="23"/>
        <v>0</v>
      </c>
    </row>
    <row r="361" spans="1:44" ht="14" x14ac:dyDescent="0.2">
      <c r="A361" s="101" t="s">
        <v>302</v>
      </c>
      <c r="B361" s="47">
        <v>1272</v>
      </c>
      <c r="C361" s="101" t="s">
        <v>28</v>
      </c>
      <c r="D361" s="101" t="s">
        <v>62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45">
        <f t="shared" si="22"/>
        <v>0</v>
      </c>
      <c r="AP361" s="8">
        <f t="shared" si="20"/>
        <v>0</v>
      </c>
      <c r="AQ361" s="9">
        <f t="shared" si="21"/>
        <v>0</v>
      </c>
      <c r="AR361" s="63">
        <f t="shared" si="23"/>
        <v>0</v>
      </c>
    </row>
    <row r="362" spans="1:44" ht="14" x14ac:dyDescent="0.2">
      <c r="A362" s="101" t="s">
        <v>456</v>
      </c>
      <c r="B362" s="47">
        <v>2021</v>
      </c>
      <c r="C362" s="101" t="s">
        <v>454</v>
      </c>
      <c r="D362" s="101" t="s">
        <v>95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45">
        <f t="shared" si="22"/>
        <v>0</v>
      </c>
      <c r="AP362" s="8">
        <f t="shared" si="20"/>
        <v>0</v>
      </c>
      <c r="AQ362" s="9">
        <f t="shared" si="21"/>
        <v>0</v>
      </c>
      <c r="AR362" s="63">
        <f t="shared" si="23"/>
        <v>0</v>
      </c>
    </row>
    <row r="363" spans="1:44" ht="14" x14ac:dyDescent="0.2">
      <c r="A363" s="101" t="s">
        <v>192</v>
      </c>
      <c r="B363" s="47">
        <v>1023</v>
      </c>
      <c r="C363" s="101" t="s">
        <v>28</v>
      </c>
      <c r="D363" s="101" t="s">
        <v>461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45">
        <f t="shared" si="22"/>
        <v>0</v>
      </c>
      <c r="AP363" s="8">
        <f t="shared" si="20"/>
        <v>0</v>
      </c>
      <c r="AQ363" s="9">
        <f t="shared" si="21"/>
        <v>0</v>
      </c>
      <c r="AR363" s="63">
        <f t="shared" si="23"/>
        <v>0</v>
      </c>
    </row>
    <row r="364" spans="1:44" ht="14" x14ac:dyDescent="0.2">
      <c r="A364" s="101" t="s">
        <v>304</v>
      </c>
      <c r="B364" s="47">
        <v>1150</v>
      </c>
      <c r="C364" s="101" t="s">
        <v>28</v>
      </c>
      <c r="D364" s="101" t="s">
        <v>62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45">
        <f t="shared" si="22"/>
        <v>0</v>
      </c>
      <c r="AP364" s="8">
        <f t="shared" si="20"/>
        <v>0</v>
      </c>
      <c r="AQ364" s="9">
        <f t="shared" si="21"/>
        <v>0</v>
      </c>
      <c r="AR364" s="63">
        <f t="shared" si="23"/>
        <v>0</v>
      </c>
    </row>
    <row r="365" spans="1:44" ht="14" x14ac:dyDescent="0.2">
      <c r="A365" s="101" t="s">
        <v>174</v>
      </c>
      <c r="B365" s="47">
        <v>1286</v>
      </c>
      <c r="C365" s="101" t="s">
        <v>9</v>
      </c>
      <c r="D365" s="101" t="s">
        <v>37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45">
        <f t="shared" si="22"/>
        <v>0</v>
      </c>
      <c r="AP365" s="8">
        <f t="shared" si="20"/>
        <v>0</v>
      </c>
      <c r="AQ365" s="9">
        <f t="shared" si="21"/>
        <v>0</v>
      </c>
      <c r="AR365" s="63">
        <f t="shared" si="23"/>
        <v>0</v>
      </c>
    </row>
    <row r="366" spans="1:44" ht="14" x14ac:dyDescent="0.2">
      <c r="A366" s="101" t="s">
        <v>177</v>
      </c>
      <c r="B366" s="47">
        <v>1402</v>
      </c>
      <c r="C366" s="101" t="s">
        <v>28</v>
      </c>
      <c r="D366" s="101" t="s">
        <v>22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45">
        <f t="shared" si="22"/>
        <v>0</v>
      </c>
      <c r="AP366" s="8">
        <f t="shared" si="20"/>
        <v>0</v>
      </c>
      <c r="AQ366" s="9">
        <f t="shared" si="21"/>
        <v>0</v>
      </c>
      <c r="AR366" s="63">
        <f t="shared" si="23"/>
        <v>0</v>
      </c>
    </row>
    <row r="367" spans="1:44" ht="14" x14ac:dyDescent="0.2">
      <c r="A367" s="101" t="s">
        <v>306</v>
      </c>
      <c r="B367" s="47">
        <v>1240</v>
      </c>
      <c r="C367" s="101" t="s">
        <v>28</v>
      </c>
      <c r="D367" s="101" t="s">
        <v>480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45">
        <f t="shared" si="22"/>
        <v>0</v>
      </c>
      <c r="AP367" s="8">
        <f t="shared" si="20"/>
        <v>0</v>
      </c>
      <c r="AQ367" s="9">
        <f t="shared" si="21"/>
        <v>0</v>
      </c>
      <c r="AR367" s="63">
        <f t="shared" si="23"/>
        <v>0</v>
      </c>
    </row>
    <row r="368" spans="1:44" ht="14" x14ac:dyDescent="0.2">
      <c r="A368" s="101" t="s">
        <v>178</v>
      </c>
      <c r="B368" s="47">
        <v>1542</v>
      </c>
      <c r="C368" s="101" t="s">
        <v>30</v>
      </c>
      <c r="D368" s="101" t="s">
        <v>13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45">
        <f t="shared" si="22"/>
        <v>0</v>
      </c>
      <c r="AP368" s="8">
        <f t="shared" si="20"/>
        <v>0</v>
      </c>
      <c r="AQ368" s="9">
        <f t="shared" si="21"/>
        <v>0</v>
      </c>
      <c r="AR368" s="63">
        <f t="shared" si="23"/>
        <v>0</v>
      </c>
    </row>
    <row r="369" spans="1:44" ht="14" x14ac:dyDescent="0.2">
      <c r="A369" s="101" t="s">
        <v>384</v>
      </c>
      <c r="B369" s="47">
        <v>1297</v>
      </c>
      <c r="C369" s="101" t="s">
        <v>28</v>
      </c>
      <c r="D369" s="101" t="s">
        <v>461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45">
        <f t="shared" si="22"/>
        <v>0</v>
      </c>
      <c r="AP369" s="8">
        <f t="shared" si="20"/>
        <v>0</v>
      </c>
      <c r="AQ369" s="9">
        <f t="shared" si="21"/>
        <v>0</v>
      </c>
      <c r="AR369" s="63">
        <f t="shared" si="23"/>
        <v>0</v>
      </c>
    </row>
    <row r="370" spans="1:44" ht="14" x14ac:dyDescent="0.2">
      <c r="A370" s="101" t="s">
        <v>181</v>
      </c>
      <c r="B370" s="47">
        <v>1605</v>
      </c>
      <c r="C370" s="101" t="s">
        <v>61</v>
      </c>
      <c r="D370" s="101" t="s">
        <v>22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45">
        <f t="shared" si="22"/>
        <v>0</v>
      </c>
      <c r="AP370" s="8">
        <f t="shared" si="20"/>
        <v>0</v>
      </c>
      <c r="AQ370" s="9">
        <f t="shared" si="21"/>
        <v>0</v>
      </c>
      <c r="AR370" s="63">
        <f t="shared" si="23"/>
        <v>0</v>
      </c>
    </row>
    <row r="371" spans="1:44" ht="14" x14ac:dyDescent="0.2">
      <c r="A371" s="101" t="s">
        <v>507</v>
      </c>
      <c r="B371" s="47">
        <v>2535</v>
      </c>
      <c r="C371" s="101" t="s">
        <v>497</v>
      </c>
      <c r="D371" s="101" t="s">
        <v>481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45">
        <f t="shared" si="22"/>
        <v>0</v>
      </c>
      <c r="AP371" s="8">
        <f t="shared" si="20"/>
        <v>0</v>
      </c>
      <c r="AQ371" s="9">
        <f t="shared" si="21"/>
        <v>0</v>
      </c>
      <c r="AR371" s="63">
        <f t="shared" si="23"/>
        <v>0</v>
      </c>
    </row>
    <row r="372" spans="1:44" ht="14" x14ac:dyDescent="0.2">
      <c r="A372" s="101" t="s">
        <v>385</v>
      </c>
      <c r="B372" s="47">
        <v>1400</v>
      </c>
      <c r="C372" s="101" t="s">
        <v>28</v>
      </c>
      <c r="D372" s="101" t="s">
        <v>22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45">
        <f t="shared" si="22"/>
        <v>0</v>
      </c>
      <c r="AP372" s="8">
        <f t="shared" si="20"/>
        <v>0</v>
      </c>
      <c r="AQ372" s="9">
        <f t="shared" si="21"/>
        <v>0</v>
      </c>
      <c r="AR372" s="63">
        <f t="shared" si="23"/>
        <v>0</v>
      </c>
    </row>
    <row r="373" spans="1:44" ht="14" x14ac:dyDescent="0.2">
      <c r="A373" s="101" t="s">
        <v>184</v>
      </c>
      <c r="B373" s="47">
        <v>1214</v>
      </c>
      <c r="C373" s="101" t="s">
        <v>28</v>
      </c>
      <c r="D373" s="101" t="s">
        <v>15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45">
        <f t="shared" si="22"/>
        <v>0</v>
      </c>
      <c r="AP373" s="8">
        <f t="shared" si="20"/>
        <v>0</v>
      </c>
      <c r="AQ373" s="9">
        <f t="shared" si="21"/>
        <v>0</v>
      </c>
      <c r="AR373" s="63">
        <f t="shared" si="23"/>
        <v>0</v>
      </c>
    </row>
    <row r="374" spans="1:44" ht="14" x14ac:dyDescent="0.2">
      <c r="A374" s="101" t="s">
        <v>308</v>
      </c>
      <c r="B374" s="47">
        <v>1650</v>
      </c>
      <c r="C374" s="101" t="s">
        <v>11</v>
      </c>
      <c r="D374" s="101" t="s">
        <v>480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45">
        <f t="shared" si="22"/>
        <v>0</v>
      </c>
      <c r="AP374" s="8">
        <f t="shared" si="20"/>
        <v>0</v>
      </c>
      <c r="AQ374" s="9">
        <f t="shared" si="21"/>
        <v>0</v>
      </c>
      <c r="AR374" s="63">
        <f t="shared" si="23"/>
        <v>0</v>
      </c>
    </row>
    <row r="375" spans="1:44" ht="14" x14ac:dyDescent="0.2">
      <c r="A375" s="101" t="s">
        <v>320</v>
      </c>
      <c r="B375" s="47">
        <v>1189</v>
      </c>
      <c r="C375" s="101" t="s">
        <v>28</v>
      </c>
      <c r="D375" s="101" t="s">
        <v>462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45">
        <f t="shared" si="22"/>
        <v>0</v>
      </c>
      <c r="AP375" s="8">
        <f t="shared" si="20"/>
        <v>0</v>
      </c>
      <c r="AQ375" s="9">
        <f t="shared" si="21"/>
        <v>0</v>
      </c>
      <c r="AR375" s="63">
        <f t="shared" si="23"/>
        <v>0</v>
      </c>
    </row>
    <row r="376" spans="1:44" ht="14" x14ac:dyDescent="0.2">
      <c r="A376" s="101" t="s">
        <v>322</v>
      </c>
      <c r="B376" s="47">
        <v>1314</v>
      </c>
      <c r="C376" s="101" t="s">
        <v>28</v>
      </c>
      <c r="D376" s="101" t="s">
        <v>32</v>
      </c>
      <c r="E376" s="7"/>
      <c r="F376" s="10"/>
      <c r="G376" s="10"/>
      <c r="H376" s="10"/>
      <c r="I376" s="10"/>
      <c r="J376" s="10"/>
      <c r="K376" s="7"/>
      <c r="L376" s="7"/>
      <c r="M376" s="7"/>
      <c r="N376" s="7"/>
      <c r="O376" s="7"/>
      <c r="P376" s="7"/>
      <c r="Q376" s="7"/>
      <c r="R376" s="10"/>
      <c r="S376" s="10"/>
      <c r="T376" s="10"/>
      <c r="U376" s="10"/>
      <c r="V376" s="10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45">
        <f t="shared" si="22"/>
        <v>0</v>
      </c>
      <c r="AP376" s="8">
        <f t="shared" si="20"/>
        <v>0</v>
      </c>
      <c r="AQ376" s="9">
        <f t="shared" si="21"/>
        <v>0</v>
      </c>
      <c r="AR376" s="63">
        <f t="shared" si="23"/>
        <v>0</v>
      </c>
    </row>
    <row r="377" spans="1:44" ht="14" x14ac:dyDescent="0.2">
      <c r="A377" s="101" t="s">
        <v>186</v>
      </c>
      <c r="B377" s="49">
        <v>1311</v>
      </c>
      <c r="C377" s="101" t="s">
        <v>28</v>
      </c>
      <c r="D377" s="101" t="s">
        <v>22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45">
        <f t="shared" si="22"/>
        <v>0</v>
      </c>
      <c r="AP377" s="8">
        <f t="shared" si="20"/>
        <v>0</v>
      </c>
      <c r="AQ377" s="9">
        <f t="shared" si="21"/>
        <v>0</v>
      </c>
      <c r="AR377" s="63">
        <f t="shared" si="23"/>
        <v>0</v>
      </c>
    </row>
    <row r="378" spans="1:44" ht="14" x14ac:dyDescent="0.2">
      <c r="A378" s="101" t="s">
        <v>508</v>
      </c>
      <c r="B378" s="49">
        <v>1426</v>
      </c>
      <c r="C378" s="100" t="s">
        <v>497</v>
      </c>
      <c r="D378" s="101" t="s">
        <v>509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45">
        <f t="shared" si="22"/>
        <v>0</v>
      </c>
      <c r="AP378" s="8">
        <f t="shared" si="20"/>
        <v>0</v>
      </c>
      <c r="AQ378" s="9">
        <f t="shared" si="21"/>
        <v>0</v>
      </c>
      <c r="AR378" s="63">
        <f t="shared" si="23"/>
        <v>0</v>
      </c>
    </row>
    <row r="379" spans="1:44" ht="14" x14ac:dyDescent="0.2">
      <c r="A379" s="101" t="s">
        <v>563</v>
      </c>
      <c r="B379" s="49">
        <v>2579</v>
      </c>
      <c r="C379" s="100" t="s">
        <v>561</v>
      </c>
      <c r="D379" s="101" t="s">
        <v>20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45">
        <f t="shared" si="22"/>
        <v>0</v>
      </c>
      <c r="AP379" s="8">
        <f t="shared" si="20"/>
        <v>0</v>
      </c>
      <c r="AQ379" s="9">
        <f t="shared" si="21"/>
        <v>0</v>
      </c>
      <c r="AR379" s="63">
        <f t="shared" si="23"/>
        <v>0</v>
      </c>
    </row>
    <row r="380" spans="1:44" ht="14" x14ac:dyDescent="0.2">
      <c r="A380" s="101" t="s">
        <v>230</v>
      </c>
      <c r="B380" s="47">
        <v>1636</v>
      </c>
      <c r="C380" s="100" t="s">
        <v>11</v>
      </c>
      <c r="D380" s="101" t="s">
        <v>480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45">
        <f t="shared" si="22"/>
        <v>0</v>
      </c>
      <c r="AP380" s="8">
        <f t="shared" si="20"/>
        <v>0</v>
      </c>
      <c r="AQ380" s="9">
        <f t="shared" si="21"/>
        <v>0</v>
      </c>
      <c r="AR380" s="63">
        <f t="shared" si="23"/>
        <v>0</v>
      </c>
    </row>
    <row r="381" spans="1:44" ht="14" x14ac:dyDescent="0.2">
      <c r="A381" s="101" t="s">
        <v>407</v>
      </c>
      <c r="B381" s="47">
        <v>1355</v>
      </c>
      <c r="C381" s="101" t="s">
        <v>9</v>
      </c>
      <c r="D381" s="101" t="s">
        <v>24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45">
        <f t="shared" si="22"/>
        <v>0</v>
      </c>
      <c r="AP381" s="8">
        <f t="shared" si="20"/>
        <v>0</v>
      </c>
      <c r="AQ381" s="9">
        <f t="shared" si="21"/>
        <v>0</v>
      </c>
      <c r="AR381" s="63">
        <f t="shared" si="23"/>
        <v>0</v>
      </c>
    </row>
    <row r="382" spans="1:44" ht="14" x14ac:dyDescent="0.2">
      <c r="A382" s="101" t="s">
        <v>116</v>
      </c>
      <c r="B382" s="47">
        <v>1153</v>
      </c>
      <c r="C382" s="101" t="s">
        <v>28</v>
      </c>
      <c r="D382" s="101" t="s">
        <v>463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45">
        <f t="shared" si="22"/>
        <v>0</v>
      </c>
      <c r="AP382" s="8">
        <f t="shared" si="20"/>
        <v>0</v>
      </c>
      <c r="AQ382" s="9">
        <f t="shared" si="21"/>
        <v>0</v>
      </c>
      <c r="AR382" s="63">
        <f t="shared" si="23"/>
        <v>0</v>
      </c>
    </row>
    <row r="383" spans="1:44" ht="14" x14ac:dyDescent="0.2">
      <c r="A383" s="101" t="s">
        <v>554</v>
      </c>
      <c r="B383" s="47">
        <v>2565</v>
      </c>
      <c r="C383" s="101" t="s">
        <v>542</v>
      </c>
      <c r="D383" s="101" t="s">
        <v>20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45">
        <f t="shared" si="22"/>
        <v>0</v>
      </c>
      <c r="AP383" s="8">
        <f t="shared" si="20"/>
        <v>0</v>
      </c>
      <c r="AQ383" s="9">
        <f t="shared" si="21"/>
        <v>0</v>
      </c>
      <c r="AR383" s="63">
        <f t="shared" si="23"/>
        <v>0</v>
      </c>
    </row>
    <row r="384" spans="1:44" ht="14" x14ac:dyDescent="0.2">
      <c r="A384" s="101" t="s">
        <v>191</v>
      </c>
      <c r="B384" s="47">
        <v>1229</v>
      </c>
      <c r="C384" s="101" t="s">
        <v>28</v>
      </c>
      <c r="D384" s="101" t="s">
        <v>15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45">
        <f t="shared" si="22"/>
        <v>0</v>
      </c>
      <c r="AP384" s="8">
        <f t="shared" si="20"/>
        <v>0</v>
      </c>
      <c r="AQ384" s="9">
        <f t="shared" si="21"/>
        <v>0</v>
      </c>
      <c r="AR384" s="63">
        <f t="shared" si="23"/>
        <v>0</v>
      </c>
    </row>
    <row r="385" spans="1:44" ht="14" x14ac:dyDescent="0.2">
      <c r="A385" s="101" t="s">
        <v>193</v>
      </c>
      <c r="B385" s="47">
        <v>1635</v>
      </c>
      <c r="C385" s="101" t="s">
        <v>11</v>
      </c>
      <c r="D385" s="101" t="s">
        <v>15</v>
      </c>
      <c r="E385" s="7"/>
      <c r="F385" s="7"/>
      <c r="G385" s="7"/>
      <c r="H385" s="10"/>
      <c r="I385" s="10"/>
      <c r="J385" s="10"/>
      <c r="K385" s="7"/>
      <c r="L385" s="7"/>
      <c r="M385" s="7"/>
      <c r="N385" s="7"/>
      <c r="O385" s="7"/>
      <c r="P385" s="7"/>
      <c r="Q385" s="7"/>
      <c r="R385" s="7"/>
      <c r="S385" s="7"/>
      <c r="T385" s="10"/>
      <c r="U385" s="10"/>
      <c r="V385" s="10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45">
        <f t="shared" si="22"/>
        <v>0</v>
      </c>
      <c r="AP385" s="8">
        <f t="shared" si="20"/>
        <v>0</v>
      </c>
      <c r="AQ385" s="9">
        <f t="shared" si="21"/>
        <v>0</v>
      </c>
      <c r="AR385" s="63">
        <f t="shared" si="23"/>
        <v>0</v>
      </c>
    </row>
    <row r="386" spans="1:44" ht="14" x14ac:dyDescent="0.2">
      <c r="A386" s="101" t="s">
        <v>367</v>
      </c>
      <c r="B386" s="47">
        <v>1120</v>
      </c>
      <c r="C386" s="101" t="s">
        <v>28</v>
      </c>
      <c r="D386" s="101" t="s">
        <v>22</v>
      </c>
      <c r="E386" s="7"/>
      <c r="F386" s="7"/>
      <c r="G386" s="7"/>
      <c r="H386" s="10"/>
      <c r="I386" s="10"/>
      <c r="J386" s="10"/>
      <c r="K386" s="7"/>
      <c r="L386" s="7"/>
      <c r="M386" s="7"/>
      <c r="N386" s="7"/>
      <c r="O386" s="7"/>
      <c r="P386" s="7"/>
      <c r="Q386" s="7"/>
      <c r="R386" s="7"/>
      <c r="S386" s="7"/>
      <c r="T386" s="10"/>
      <c r="U386" s="10"/>
      <c r="V386" s="10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45">
        <f t="shared" si="22"/>
        <v>0</v>
      </c>
      <c r="AP386" s="8">
        <f t="shared" si="20"/>
        <v>0</v>
      </c>
      <c r="AQ386" s="9">
        <f t="shared" si="21"/>
        <v>0</v>
      </c>
      <c r="AR386" s="63">
        <f t="shared" si="23"/>
        <v>0</v>
      </c>
    </row>
    <row r="387" spans="1:44" ht="14" x14ac:dyDescent="0.2">
      <c r="A387" s="101" t="s">
        <v>408</v>
      </c>
      <c r="B387" s="47">
        <v>1671</v>
      </c>
      <c r="C387" s="101" t="s">
        <v>11</v>
      </c>
      <c r="D387" s="101" t="s">
        <v>14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45">
        <f t="shared" si="22"/>
        <v>0</v>
      </c>
      <c r="AP387" s="8">
        <f t="shared" si="20"/>
        <v>0</v>
      </c>
      <c r="AQ387" s="9">
        <f t="shared" si="21"/>
        <v>0</v>
      </c>
      <c r="AR387" s="63">
        <f t="shared" si="23"/>
        <v>0</v>
      </c>
    </row>
    <row r="388" spans="1:44" ht="14" x14ac:dyDescent="0.2">
      <c r="A388" s="101" t="s">
        <v>675</v>
      </c>
      <c r="B388" s="47">
        <v>2577</v>
      </c>
      <c r="C388" s="101" t="s">
        <v>561</v>
      </c>
      <c r="D388" s="101" t="s">
        <v>95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45">
        <f t="shared" si="22"/>
        <v>0</v>
      </c>
      <c r="AP388" s="8">
        <f t="shared" si="20"/>
        <v>0</v>
      </c>
      <c r="AQ388" s="9">
        <f t="shared" si="21"/>
        <v>0</v>
      </c>
      <c r="AR388" s="63">
        <f t="shared" si="23"/>
        <v>0</v>
      </c>
    </row>
    <row r="389" spans="1:44" ht="14" x14ac:dyDescent="0.2">
      <c r="A389" s="101" t="s">
        <v>531</v>
      </c>
      <c r="B389" s="47">
        <v>2556</v>
      </c>
      <c r="C389" s="101" t="s">
        <v>497</v>
      </c>
      <c r="D389" s="101" t="s">
        <v>479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45">
        <f t="shared" si="22"/>
        <v>0</v>
      </c>
      <c r="AP389" s="8">
        <f t="shared" si="20"/>
        <v>0</v>
      </c>
      <c r="AQ389" s="9">
        <f t="shared" si="21"/>
        <v>0</v>
      </c>
      <c r="AR389" s="63">
        <f t="shared" si="23"/>
        <v>0</v>
      </c>
    </row>
    <row r="390" spans="1:44" ht="14" x14ac:dyDescent="0.2">
      <c r="A390" s="101" t="s">
        <v>325</v>
      </c>
      <c r="B390" s="47">
        <v>1257</v>
      </c>
      <c r="C390" s="101" t="s">
        <v>9</v>
      </c>
      <c r="D390" s="101" t="s">
        <v>481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45">
        <f t="shared" si="22"/>
        <v>0</v>
      </c>
      <c r="AP390" s="8">
        <f t="shared" si="20"/>
        <v>0</v>
      </c>
      <c r="AQ390" s="9">
        <f t="shared" si="21"/>
        <v>0</v>
      </c>
      <c r="AR390" s="63">
        <f t="shared" si="23"/>
        <v>0</v>
      </c>
    </row>
    <row r="391" spans="1:44" ht="14" x14ac:dyDescent="0.2">
      <c r="A391" s="101" t="s">
        <v>409</v>
      </c>
      <c r="B391" s="47">
        <v>1568</v>
      </c>
      <c r="C391" s="101" t="s">
        <v>30</v>
      </c>
      <c r="D391" s="101" t="s">
        <v>480</v>
      </c>
      <c r="E391" s="7"/>
      <c r="F391" s="10"/>
      <c r="G391" s="10"/>
      <c r="H391" s="10"/>
      <c r="I391" s="10"/>
      <c r="J391" s="7"/>
      <c r="K391" s="7"/>
      <c r="L391" s="7"/>
      <c r="M391" s="7"/>
      <c r="N391" s="7"/>
      <c r="O391" s="7"/>
      <c r="P391" s="7"/>
      <c r="Q391" s="7"/>
      <c r="R391" s="10"/>
      <c r="S391" s="10"/>
      <c r="T391" s="10"/>
      <c r="U391" s="10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45">
        <f t="shared" si="22"/>
        <v>0</v>
      </c>
      <c r="AP391" s="8">
        <f t="shared" si="20"/>
        <v>0</v>
      </c>
      <c r="AQ391" s="9">
        <f t="shared" si="21"/>
        <v>0</v>
      </c>
      <c r="AR391" s="63">
        <f t="shared" si="23"/>
        <v>0</v>
      </c>
    </row>
    <row r="392" spans="1:44" ht="14" x14ac:dyDescent="0.2">
      <c r="A392" s="101" t="s">
        <v>557</v>
      </c>
      <c r="B392" s="47">
        <v>2568</v>
      </c>
      <c r="C392" s="101" t="s">
        <v>558</v>
      </c>
      <c r="D392" s="101" t="s">
        <v>481</v>
      </c>
      <c r="E392" s="7"/>
      <c r="F392" s="10"/>
      <c r="G392" s="10"/>
      <c r="H392" s="10"/>
      <c r="I392" s="10"/>
      <c r="J392" s="7"/>
      <c r="K392" s="7"/>
      <c r="L392" s="7"/>
      <c r="M392" s="7"/>
      <c r="N392" s="7"/>
      <c r="O392" s="7"/>
      <c r="P392" s="7"/>
      <c r="Q392" s="7"/>
      <c r="R392" s="10"/>
      <c r="S392" s="10"/>
      <c r="T392" s="10"/>
      <c r="U392" s="10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45">
        <f t="shared" si="22"/>
        <v>0</v>
      </c>
      <c r="AP392" s="8">
        <f t="shared" si="20"/>
        <v>0</v>
      </c>
      <c r="AQ392" s="9">
        <f t="shared" si="21"/>
        <v>0</v>
      </c>
      <c r="AR392" s="63">
        <f t="shared" si="23"/>
        <v>0</v>
      </c>
    </row>
    <row r="393" spans="1:44" ht="14" x14ac:dyDescent="0.2">
      <c r="A393" s="101" t="s">
        <v>494</v>
      </c>
      <c r="B393" s="47">
        <v>2505</v>
      </c>
      <c r="C393" s="101" t="s">
        <v>468</v>
      </c>
      <c r="D393" s="101" t="s">
        <v>62</v>
      </c>
      <c r="E393" s="7"/>
      <c r="F393" s="10"/>
      <c r="G393" s="10"/>
      <c r="H393" s="10"/>
      <c r="I393" s="10"/>
      <c r="J393" s="7"/>
      <c r="K393" s="7"/>
      <c r="L393" s="7"/>
      <c r="M393" s="7"/>
      <c r="N393" s="7"/>
      <c r="O393" s="7"/>
      <c r="P393" s="7"/>
      <c r="Q393" s="7"/>
      <c r="R393" s="10"/>
      <c r="S393" s="10"/>
      <c r="T393" s="10"/>
      <c r="U393" s="10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45">
        <f t="shared" si="22"/>
        <v>0</v>
      </c>
      <c r="AP393" s="8">
        <f t="shared" si="20"/>
        <v>0</v>
      </c>
      <c r="AQ393" s="9">
        <f t="shared" si="21"/>
        <v>0</v>
      </c>
      <c r="AR393" s="63">
        <f t="shared" si="23"/>
        <v>0</v>
      </c>
    </row>
    <row r="394" spans="1:44" ht="14" x14ac:dyDescent="0.2">
      <c r="A394" s="101" t="s">
        <v>327</v>
      </c>
      <c r="B394" s="47">
        <v>1238</v>
      </c>
      <c r="C394" s="101" t="s">
        <v>9</v>
      </c>
      <c r="D394" s="101" t="s">
        <v>14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45">
        <f t="shared" si="22"/>
        <v>0</v>
      </c>
      <c r="AP394" s="8">
        <f t="shared" si="20"/>
        <v>0</v>
      </c>
      <c r="AQ394" s="9">
        <f t="shared" si="21"/>
        <v>0</v>
      </c>
      <c r="AR394" s="63">
        <f t="shared" si="23"/>
        <v>0</v>
      </c>
    </row>
    <row r="395" spans="1:44" ht="14" x14ac:dyDescent="0.2">
      <c r="A395" s="101" t="s">
        <v>329</v>
      </c>
      <c r="B395" s="47">
        <v>1061</v>
      </c>
      <c r="C395" s="101" t="s">
        <v>28</v>
      </c>
      <c r="D395" s="101" t="s">
        <v>481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45">
        <f t="shared" si="22"/>
        <v>0</v>
      </c>
      <c r="AP395" s="8">
        <f t="shared" si="20"/>
        <v>0</v>
      </c>
      <c r="AQ395" s="9">
        <f t="shared" si="21"/>
        <v>0</v>
      </c>
      <c r="AR395" s="63">
        <f t="shared" si="23"/>
        <v>0</v>
      </c>
    </row>
    <row r="396" spans="1:44" ht="14" x14ac:dyDescent="0.2">
      <c r="A396" s="101" t="s">
        <v>331</v>
      </c>
      <c r="B396" s="47">
        <v>1270</v>
      </c>
      <c r="C396" s="101" t="s">
        <v>9</v>
      </c>
      <c r="D396" s="101" t="s">
        <v>95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45">
        <f t="shared" si="22"/>
        <v>0</v>
      </c>
      <c r="AP396" s="8">
        <f t="shared" si="20"/>
        <v>0</v>
      </c>
      <c r="AQ396" s="9">
        <f t="shared" si="21"/>
        <v>0</v>
      </c>
      <c r="AR396" s="63">
        <f t="shared" si="23"/>
        <v>0</v>
      </c>
    </row>
    <row r="397" spans="1:44" ht="14" x14ac:dyDescent="0.2">
      <c r="A397" s="101" t="s">
        <v>311</v>
      </c>
      <c r="B397" s="47">
        <v>1226</v>
      </c>
      <c r="C397" s="101" t="s">
        <v>9</v>
      </c>
      <c r="D397" s="101" t="s">
        <v>62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45">
        <f t="shared" si="22"/>
        <v>0</v>
      </c>
      <c r="AP397" s="8">
        <f t="shared" ref="AP397:AP460" si="24">SUM(E397:P397)</f>
        <v>0</v>
      </c>
      <c r="AQ397" s="9">
        <f t="shared" si="21"/>
        <v>0</v>
      </c>
      <c r="AR397" s="63">
        <f t="shared" si="23"/>
        <v>0</v>
      </c>
    </row>
    <row r="398" spans="1:44" ht="14" x14ac:dyDescent="0.2">
      <c r="A398" s="101" t="s">
        <v>335</v>
      </c>
      <c r="B398" s="47">
        <v>1326</v>
      </c>
      <c r="C398" s="101" t="s">
        <v>28</v>
      </c>
      <c r="D398" s="101" t="s">
        <v>95</v>
      </c>
      <c r="E398" s="7"/>
      <c r="F398" s="7"/>
      <c r="G398" s="7"/>
      <c r="H398" s="10"/>
      <c r="I398" s="10"/>
      <c r="J398" s="10"/>
      <c r="K398" s="7"/>
      <c r="L398" s="7"/>
      <c r="M398" s="7"/>
      <c r="N398" s="7"/>
      <c r="O398" s="7"/>
      <c r="P398" s="7"/>
      <c r="Q398" s="7"/>
      <c r="R398" s="7"/>
      <c r="S398" s="7"/>
      <c r="T398" s="10"/>
      <c r="U398" s="10"/>
      <c r="V398" s="10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45">
        <f t="shared" si="22"/>
        <v>0</v>
      </c>
      <c r="AP398" s="8">
        <f t="shared" si="24"/>
        <v>0</v>
      </c>
      <c r="AQ398" s="9">
        <f t="shared" ref="AQ398:AQ461" si="25">SUM(Q398:AB398)</f>
        <v>0</v>
      </c>
      <c r="AR398" s="63">
        <f t="shared" si="23"/>
        <v>0</v>
      </c>
    </row>
    <row r="399" spans="1:44" ht="14" x14ac:dyDescent="0.2">
      <c r="A399" s="101" t="s">
        <v>410</v>
      </c>
      <c r="B399" s="47">
        <v>1443</v>
      </c>
      <c r="C399" s="101" t="s">
        <v>9</v>
      </c>
      <c r="D399" s="101" t="s">
        <v>481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45">
        <f t="shared" si="22"/>
        <v>0</v>
      </c>
      <c r="AP399" s="8">
        <f t="shared" si="24"/>
        <v>0</v>
      </c>
      <c r="AQ399" s="9">
        <f t="shared" si="25"/>
        <v>0</v>
      </c>
      <c r="AR399" s="63">
        <f t="shared" si="23"/>
        <v>0</v>
      </c>
    </row>
    <row r="400" spans="1:44" ht="14" x14ac:dyDescent="0.2">
      <c r="A400" s="101" t="s">
        <v>194</v>
      </c>
      <c r="B400" s="47">
        <v>1137</v>
      </c>
      <c r="C400" s="101" t="s">
        <v>9</v>
      </c>
      <c r="D400" s="101" t="s">
        <v>15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>
        <v>14706</v>
      </c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45">
        <f t="shared" ref="AO400:AO463" si="26">SUM(AP400:AR400)</f>
        <v>14706</v>
      </c>
      <c r="AP400" s="8">
        <f t="shared" si="24"/>
        <v>14706</v>
      </c>
      <c r="AQ400" s="9">
        <f t="shared" si="25"/>
        <v>0</v>
      </c>
      <c r="AR400" s="63">
        <f t="shared" ref="AR400:AR463" si="27">SUM(AC400:AN400)</f>
        <v>0</v>
      </c>
    </row>
    <row r="401" spans="1:44" ht="14" x14ac:dyDescent="0.2">
      <c r="A401" s="101" t="s">
        <v>196</v>
      </c>
      <c r="B401" s="47">
        <v>1553</v>
      </c>
      <c r="C401" s="101" t="s">
        <v>30</v>
      </c>
      <c r="D401" s="101" t="s">
        <v>62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45">
        <f t="shared" si="26"/>
        <v>0</v>
      </c>
      <c r="AP401" s="8">
        <f t="shared" si="24"/>
        <v>0</v>
      </c>
      <c r="AQ401" s="9">
        <f t="shared" si="25"/>
        <v>0</v>
      </c>
      <c r="AR401" s="63">
        <f t="shared" si="27"/>
        <v>0</v>
      </c>
    </row>
    <row r="402" spans="1:44" ht="14" x14ac:dyDescent="0.2">
      <c r="A402" s="101" t="s">
        <v>585</v>
      </c>
      <c r="B402" s="47">
        <v>2576</v>
      </c>
      <c r="C402" s="101" t="s">
        <v>561</v>
      </c>
      <c r="D402" s="101" t="s">
        <v>20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45">
        <f t="shared" si="26"/>
        <v>0</v>
      </c>
      <c r="AP402" s="8">
        <f t="shared" si="24"/>
        <v>0</v>
      </c>
      <c r="AQ402" s="9">
        <f t="shared" si="25"/>
        <v>0</v>
      </c>
      <c r="AR402" s="63">
        <f t="shared" si="27"/>
        <v>0</v>
      </c>
    </row>
    <row r="403" spans="1:44" ht="14" x14ac:dyDescent="0.2">
      <c r="A403" s="101" t="s">
        <v>198</v>
      </c>
      <c r="B403" s="47">
        <v>1469</v>
      </c>
      <c r="C403" s="101" t="s">
        <v>30</v>
      </c>
      <c r="D403" s="101" t="s">
        <v>518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45">
        <f t="shared" si="26"/>
        <v>0</v>
      </c>
      <c r="AP403" s="8">
        <f t="shared" si="24"/>
        <v>0</v>
      </c>
      <c r="AQ403" s="9">
        <f t="shared" si="25"/>
        <v>0</v>
      </c>
      <c r="AR403" s="63">
        <f t="shared" si="27"/>
        <v>0</v>
      </c>
    </row>
    <row r="404" spans="1:44" ht="14" x14ac:dyDescent="0.2">
      <c r="A404" s="101" t="s">
        <v>336</v>
      </c>
      <c r="B404" s="47">
        <v>1673</v>
      </c>
      <c r="C404" s="101" t="s">
        <v>36</v>
      </c>
      <c r="D404" s="101" t="s">
        <v>15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45">
        <f t="shared" si="26"/>
        <v>0</v>
      </c>
      <c r="AP404" s="8">
        <f t="shared" si="24"/>
        <v>0</v>
      </c>
      <c r="AQ404" s="9">
        <f t="shared" si="25"/>
        <v>0</v>
      </c>
      <c r="AR404" s="63">
        <f t="shared" si="27"/>
        <v>0</v>
      </c>
    </row>
    <row r="405" spans="1:44" ht="14" x14ac:dyDescent="0.2">
      <c r="A405" s="101" t="s">
        <v>90</v>
      </c>
      <c r="B405" s="47">
        <v>1268</v>
      </c>
      <c r="C405" s="101" t="s">
        <v>28</v>
      </c>
      <c r="D405" s="101" t="s">
        <v>20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45">
        <f t="shared" si="26"/>
        <v>0</v>
      </c>
      <c r="AP405" s="8">
        <f t="shared" si="24"/>
        <v>0</v>
      </c>
      <c r="AQ405" s="9">
        <f t="shared" si="25"/>
        <v>0</v>
      </c>
      <c r="AR405" s="63">
        <f t="shared" si="27"/>
        <v>0</v>
      </c>
    </row>
    <row r="406" spans="1:44" ht="14" x14ac:dyDescent="0.2">
      <c r="A406" s="101" t="s">
        <v>93</v>
      </c>
      <c r="B406" s="47">
        <v>1127</v>
      </c>
      <c r="C406" s="101" t="s">
        <v>28</v>
      </c>
      <c r="D406" s="101" t="s">
        <v>20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45">
        <f t="shared" si="26"/>
        <v>0</v>
      </c>
      <c r="AP406" s="8">
        <f t="shared" si="24"/>
        <v>0</v>
      </c>
      <c r="AQ406" s="9">
        <f t="shared" si="25"/>
        <v>0</v>
      </c>
      <c r="AR406" s="63">
        <f t="shared" si="27"/>
        <v>0</v>
      </c>
    </row>
    <row r="407" spans="1:44" ht="14" x14ac:dyDescent="0.2">
      <c r="A407" s="101" t="s">
        <v>314</v>
      </c>
      <c r="B407" s="47">
        <v>1180</v>
      </c>
      <c r="C407" s="101" t="s">
        <v>28</v>
      </c>
      <c r="D407" s="101" t="s">
        <v>62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45">
        <f t="shared" si="26"/>
        <v>0</v>
      </c>
      <c r="AP407" s="8">
        <f t="shared" si="24"/>
        <v>0</v>
      </c>
      <c r="AQ407" s="9">
        <f t="shared" si="25"/>
        <v>0</v>
      </c>
      <c r="AR407" s="63">
        <f t="shared" si="27"/>
        <v>0</v>
      </c>
    </row>
    <row r="408" spans="1:44" ht="14" x14ac:dyDescent="0.2">
      <c r="A408" s="101" t="s">
        <v>438</v>
      </c>
      <c r="B408" s="47">
        <v>1114</v>
      </c>
      <c r="C408" s="101" t="s">
        <v>28</v>
      </c>
      <c r="D408" s="101" t="s">
        <v>14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45">
        <f t="shared" si="26"/>
        <v>0</v>
      </c>
      <c r="AP408" s="8">
        <f t="shared" si="24"/>
        <v>0</v>
      </c>
      <c r="AQ408" s="9">
        <f t="shared" si="25"/>
        <v>0</v>
      </c>
      <c r="AR408" s="63">
        <f t="shared" si="27"/>
        <v>0</v>
      </c>
    </row>
    <row r="409" spans="1:44" ht="14" x14ac:dyDescent="0.2">
      <c r="A409" s="101" t="s">
        <v>231</v>
      </c>
      <c r="B409" s="47">
        <v>1657</v>
      </c>
      <c r="C409" s="101" t="s">
        <v>11</v>
      </c>
      <c r="D409" s="101" t="s">
        <v>509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45">
        <f t="shared" si="26"/>
        <v>0</v>
      </c>
      <c r="AP409" s="8">
        <f t="shared" si="24"/>
        <v>0</v>
      </c>
      <c r="AQ409" s="9">
        <f t="shared" si="25"/>
        <v>0</v>
      </c>
      <c r="AR409" s="63">
        <f t="shared" si="27"/>
        <v>0</v>
      </c>
    </row>
    <row r="410" spans="1:44" ht="14" x14ac:dyDescent="0.2">
      <c r="A410" s="101" t="s">
        <v>233</v>
      </c>
      <c r="B410" s="47">
        <v>1657</v>
      </c>
      <c r="C410" s="101" t="s">
        <v>11</v>
      </c>
      <c r="D410" s="101" t="s">
        <v>509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45">
        <f t="shared" si="26"/>
        <v>0</v>
      </c>
      <c r="AP410" s="8">
        <f t="shared" si="24"/>
        <v>0</v>
      </c>
      <c r="AQ410" s="9">
        <f t="shared" si="25"/>
        <v>0</v>
      </c>
      <c r="AR410" s="63">
        <f t="shared" si="27"/>
        <v>0</v>
      </c>
    </row>
    <row r="411" spans="1:44" ht="14" x14ac:dyDescent="0.2">
      <c r="A411" s="101" t="s">
        <v>473</v>
      </c>
      <c r="B411" s="47">
        <v>2039</v>
      </c>
      <c r="C411" s="101" t="s">
        <v>454</v>
      </c>
      <c r="D411" s="101" t="s">
        <v>20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45">
        <f t="shared" si="26"/>
        <v>0</v>
      </c>
      <c r="AP411" s="8">
        <f t="shared" si="24"/>
        <v>0</v>
      </c>
      <c r="AQ411" s="9">
        <f t="shared" si="25"/>
        <v>0</v>
      </c>
      <c r="AR411" s="63">
        <f t="shared" si="27"/>
        <v>0</v>
      </c>
    </row>
    <row r="412" spans="1:44" ht="14" x14ac:dyDescent="0.2">
      <c r="A412" s="101" t="s">
        <v>472</v>
      </c>
      <c r="B412" s="47">
        <v>1637</v>
      </c>
      <c r="C412" s="101" t="s">
        <v>11</v>
      </c>
      <c r="D412" s="101" t="s">
        <v>20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>
        <v>39143</v>
      </c>
      <c r="AB412" s="7">
        <v>21556</v>
      </c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45">
        <f t="shared" si="26"/>
        <v>60699</v>
      </c>
      <c r="AP412" s="8">
        <f t="shared" si="24"/>
        <v>0</v>
      </c>
      <c r="AQ412" s="9">
        <f t="shared" si="25"/>
        <v>60699</v>
      </c>
      <c r="AR412" s="63">
        <f t="shared" si="27"/>
        <v>0</v>
      </c>
    </row>
    <row r="413" spans="1:44" ht="14" x14ac:dyDescent="0.2">
      <c r="A413" s="101" t="s">
        <v>551</v>
      </c>
      <c r="B413" s="47">
        <v>2504</v>
      </c>
      <c r="C413" s="101" t="s">
        <v>497</v>
      </c>
      <c r="D413" s="101" t="s">
        <v>20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45">
        <f t="shared" si="26"/>
        <v>0</v>
      </c>
      <c r="AP413" s="8">
        <f t="shared" si="24"/>
        <v>0</v>
      </c>
      <c r="AQ413" s="9">
        <f t="shared" si="25"/>
        <v>0</v>
      </c>
      <c r="AR413" s="63">
        <f t="shared" si="27"/>
        <v>0</v>
      </c>
    </row>
    <row r="414" spans="1:44" ht="14" x14ac:dyDescent="0.2">
      <c r="A414" s="101" t="s">
        <v>235</v>
      </c>
      <c r="B414" s="47">
        <v>1131</v>
      </c>
      <c r="C414" s="101" t="s">
        <v>9</v>
      </c>
      <c r="D414" s="101" t="s">
        <v>72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45">
        <f t="shared" si="26"/>
        <v>0</v>
      </c>
      <c r="AP414" s="8">
        <f t="shared" si="24"/>
        <v>0</v>
      </c>
      <c r="AQ414" s="9">
        <f t="shared" si="25"/>
        <v>0</v>
      </c>
      <c r="AR414" s="63">
        <f t="shared" si="27"/>
        <v>0</v>
      </c>
    </row>
    <row r="415" spans="1:44" ht="14" x14ac:dyDescent="0.2">
      <c r="A415" s="101" t="s">
        <v>341</v>
      </c>
      <c r="B415" s="47">
        <v>1540</v>
      </c>
      <c r="C415" s="101" t="s">
        <v>30</v>
      </c>
      <c r="D415" s="101" t="s">
        <v>15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>
        <v>3904</v>
      </c>
      <c r="T415" s="7">
        <v>13254</v>
      </c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45">
        <f t="shared" si="26"/>
        <v>17158</v>
      </c>
      <c r="AP415" s="8">
        <f t="shared" si="24"/>
        <v>0</v>
      </c>
      <c r="AQ415" s="9">
        <f t="shared" si="25"/>
        <v>17158</v>
      </c>
      <c r="AR415" s="63">
        <f t="shared" si="27"/>
        <v>0</v>
      </c>
    </row>
    <row r="416" spans="1:44" ht="14" x14ac:dyDescent="0.2">
      <c r="A416" s="101" t="s">
        <v>457</v>
      </c>
      <c r="B416" s="47">
        <v>2011</v>
      </c>
      <c r="C416" s="101" t="s">
        <v>454</v>
      </c>
      <c r="D416" s="101" t="s">
        <v>13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45">
        <f t="shared" si="26"/>
        <v>0</v>
      </c>
      <c r="AP416" s="8">
        <f t="shared" si="24"/>
        <v>0</v>
      </c>
      <c r="AQ416" s="9">
        <f t="shared" si="25"/>
        <v>0</v>
      </c>
      <c r="AR416" s="63">
        <f t="shared" si="27"/>
        <v>0</v>
      </c>
    </row>
    <row r="417" spans="1:44" ht="14" x14ac:dyDescent="0.2">
      <c r="A417" s="101" t="s">
        <v>441</v>
      </c>
      <c r="B417" s="49">
        <v>1249</v>
      </c>
      <c r="C417" s="101" t="s">
        <v>9</v>
      </c>
      <c r="D417" s="101" t="s">
        <v>37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45">
        <f t="shared" si="26"/>
        <v>0</v>
      </c>
      <c r="AP417" s="8">
        <f t="shared" si="24"/>
        <v>0</v>
      </c>
      <c r="AQ417" s="9">
        <f t="shared" si="25"/>
        <v>0</v>
      </c>
      <c r="AR417" s="63">
        <f t="shared" si="27"/>
        <v>0</v>
      </c>
    </row>
    <row r="418" spans="1:44" ht="14" x14ac:dyDescent="0.2">
      <c r="A418" s="101" t="s">
        <v>120</v>
      </c>
      <c r="B418" s="49">
        <v>1631</v>
      </c>
      <c r="C418" s="100" t="s">
        <v>36</v>
      </c>
      <c r="D418" s="101" t="s">
        <v>62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45">
        <f t="shared" si="26"/>
        <v>0</v>
      </c>
      <c r="AP418" s="8">
        <f t="shared" si="24"/>
        <v>0</v>
      </c>
      <c r="AQ418" s="9">
        <f t="shared" si="25"/>
        <v>0</v>
      </c>
      <c r="AR418" s="63">
        <f t="shared" si="27"/>
        <v>0</v>
      </c>
    </row>
    <row r="419" spans="1:44" ht="14" x14ac:dyDescent="0.2">
      <c r="A419" s="101" t="s">
        <v>345</v>
      </c>
      <c r="B419" s="47">
        <v>1667</v>
      </c>
      <c r="C419" s="100" t="s">
        <v>11</v>
      </c>
      <c r="D419" s="101" t="s">
        <v>463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45">
        <f t="shared" si="26"/>
        <v>0</v>
      </c>
      <c r="AP419" s="8">
        <f t="shared" si="24"/>
        <v>0</v>
      </c>
      <c r="AQ419" s="9">
        <f t="shared" si="25"/>
        <v>0</v>
      </c>
      <c r="AR419" s="63">
        <f t="shared" si="27"/>
        <v>0</v>
      </c>
    </row>
    <row r="420" spans="1:44" ht="14" x14ac:dyDescent="0.2">
      <c r="A420" s="101" t="s">
        <v>412</v>
      </c>
      <c r="B420" s="47">
        <v>1330</v>
      </c>
      <c r="C420" s="101" t="s">
        <v>28</v>
      </c>
      <c r="D420" s="101" t="s">
        <v>62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45">
        <f t="shared" si="26"/>
        <v>0</v>
      </c>
      <c r="AP420" s="8">
        <f t="shared" si="24"/>
        <v>0</v>
      </c>
      <c r="AQ420" s="9">
        <f t="shared" si="25"/>
        <v>0</v>
      </c>
      <c r="AR420" s="63">
        <f t="shared" si="27"/>
        <v>0</v>
      </c>
    </row>
    <row r="421" spans="1:44" ht="14" x14ac:dyDescent="0.2">
      <c r="A421" s="101" t="s">
        <v>200</v>
      </c>
      <c r="B421" s="47">
        <v>1312</v>
      </c>
      <c r="C421" s="101" t="s">
        <v>9</v>
      </c>
      <c r="D421" s="101" t="s">
        <v>22</v>
      </c>
      <c r="E421" s="7">
        <v>2576</v>
      </c>
      <c r="F421" s="7">
        <v>1604</v>
      </c>
      <c r="G421" s="7">
        <v>2011</v>
      </c>
      <c r="H421" s="7">
        <v>1950</v>
      </c>
      <c r="I421" s="7">
        <v>2703</v>
      </c>
      <c r="J421" s="7">
        <v>2393</v>
      </c>
      <c r="K421" s="7">
        <v>2465</v>
      </c>
      <c r="L421" s="7">
        <v>3316</v>
      </c>
      <c r="M421" s="7">
        <v>679</v>
      </c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45">
        <f t="shared" si="26"/>
        <v>19697</v>
      </c>
      <c r="AP421" s="8">
        <f t="shared" si="24"/>
        <v>19697</v>
      </c>
      <c r="AQ421" s="9">
        <f t="shared" si="25"/>
        <v>0</v>
      </c>
      <c r="AR421" s="63">
        <f t="shared" si="27"/>
        <v>0</v>
      </c>
    </row>
    <row r="422" spans="1:44" ht="14" x14ac:dyDescent="0.2">
      <c r="A422" s="101" t="s">
        <v>524</v>
      </c>
      <c r="B422" s="47">
        <v>2538</v>
      </c>
      <c r="C422" s="101" t="s">
        <v>497</v>
      </c>
      <c r="D422" s="101" t="s">
        <v>95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45">
        <f t="shared" si="26"/>
        <v>0</v>
      </c>
      <c r="AP422" s="8">
        <f t="shared" si="24"/>
        <v>0</v>
      </c>
      <c r="AQ422" s="9">
        <f t="shared" si="25"/>
        <v>0</v>
      </c>
      <c r="AR422" s="63">
        <f t="shared" si="27"/>
        <v>0</v>
      </c>
    </row>
    <row r="423" spans="1:44" ht="14" x14ac:dyDescent="0.2">
      <c r="A423" s="101" t="s">
        <v>348</v>
      </c>
      <c r="B423" s="47">
        <v>1184</v>
      </c>
      <c r="C423" s="101" t="s">
        <v>28</v>
      </c>
      <c r="D423" s="101" t="s">
        <v>32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45">
        <f t="shared" si="26"/>
        <v>0</v>
      </c>
      <c r="AP423" s="8">
        <f t="shared" si="24"/>
        <v>0</v>
      </c>
      <c r="AQ423" s="9">
        <f t="shared" si="25"/>
        <v>0</v>
      </c>
      <c r="AR423" s="63">
        <f t="shared" si="27"/>
        <v>0</v>
      </c>
    </row>
    <row r="424" spans="1:44" ht="14" x14ac:dyDescent="0.2">
      <c r="A424" s="101" t="s">
        <v>546</v>
      </c>
      <c r="B424" s="47">
        <v>2541</v>
      </c>
      <c r="C424" s="101" t="s">
        <v>542</v>
      </c>
      <c r="D424" s="101" t="s">
        <v>95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45">
        <f t="shared" si="26"/>
        <v>0</v>
      </c>
      <c r="AP424" s="8">
        <f t="shared" si="24"/>
        <v>0</v>
      </c>
      <c r="AQ424" s="9">
        <f t="shared" si="25"/>
        <v>0</v>
      </c>
      <c r="AR424" s="63">
        <f t="shared" si="27"/>
        <v>0</v>
      </c>
    </row>
    <row r="425" spans="1:44" ht="14" x14ac:dyDescent="0.2">
      <c r="A425" s="101" t="s">
        <v>369</v>
      </c>
      <c r="B425" s="47">
        <v>1395</v>
      </c>
      <c r="C425" s="101" t="s">
        <v>9</v>
      </c>
      <c r="D425" s="101" t="s">
        <v>62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45">
        <f t="shared" si="26"/>
        <v>0</v>
      </c>
      <c r="AP425" s="8">
        <f t="shared" si="24"/>
        <v>0</v>
      </c>
      <c r="AQ425" s="9">
        <f t="shared" si="25"/>
        <v>0</v>
      </c>
      <c r="AR425" s="63">
        <f t="shared" si="27"/>
        <v>0</v>
      </c>
    </row>
    <row r="426" spans="1:44" ht="14" x14ac:dyDescent="0.2">
      <c r="A426" s="101" t="s">
        <v>413</v>
      </c>
      <c r="B426" s="47">
        <v>1418</v>
      </c>
      <c r="C426" s="101" t="s">
        <v>9</v>
      </c>
      <c r="D426" s="101" t="s">
        <v>32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45">
        <f t="shared" si="26"/>
        <v>0</v>
      </c>
      <c r="AP426" s="8">
        <f t="shared" si="24"/>
        <v>0</v>
      </c>
      <c r="AQ426" s="9">
        <f t="shared" si="25"/>
        <v>0</v>
      </c>
      <c r="AR426" s="63">
        <f t="shared" si="27"/>
        <v>0</v>
      </c>
    </row>
    <row r="427" spans="1:44" ht="14" x14ac:dyDescent="0.2">
      <c r="A427" s="101" t="s">
        <v>486</v>
      </c>
      <c r="B427" s="47">
        <v>2503</v>
      </c>
      <c r="C427" s="101" t="s">
        <v>468</v>
      </c>
      <c r="D427" s="101" t="s">
        <v>462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45">
        <f t="shared" si="26"/>
        <v>0</v>
      </c>
      <c r="AP427" s="8">
        <f t="shared" si="24"/>
        <v>0</v>
      </c>
      <c r="AQ427" s="9">
        <f t="shared" si="25"/>
        <v>0</v>
      </c>
      <c r="AR427" s="63">
        <f t="shared" si="27"/>
        <v>0</v>
      </c>
    </row>
    <row r="428" spans="1:44" ht="14" x14ac:dyDescent="0.2">
      <c r="A428" s="101" t="s">
        <v>437</v>
      </c>
      <c r="B428" s="47">
        <v>1470</v>
      </c>
      <c r="C428" s="101" t="s">
        <v>9</v>
      </c>
      <c r="D428" s="101" t="s">
        <v>22</v>
      </c>
      <c r="E428" s="10"/>
      <c r="F428" s="7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7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45">
        <f t="shared" si="26"/>
        <v>0</v>
      </c>
      <c r="AP428" s="8">
        <f t="shared" si="24"/>
        <v>0</v>
      </c>
      <c r="AQ428" s="9">
        <f t="shared" si="25"/>
        <v>0</v>
      </c>
      <c r="AR428" s="63">
        <f t="shared" si="27"/>
        <v>0</v>
      </c>
    </row>
    <row r="429" spans="1:44" ht="14" x14ac:dyDescent="0.2">
      <c r="A429" s="101" t="s">
        <v>414</v>
      </c>
      <c r="B429" s="47">
        <v>1094</v>
      </c>
      <c r="C429" s="101" t="s">
        <v>28</v>
      </c>
      <c r="D429" s="101" t="s">
        <v>24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45">
        <f t="shared" si="26"/>
        <v>0</v>
      </c>
      <c r="AP429" s="8">
        <f t="shared" si="24"/>
        <v>0</v>
      </c>
      <c r="AQ429" s="9">
        <f t="shared" si="25"/>
        <v>0</v>
      </c>
      <c r="AR429" s="63">
        <f t="shared" si="27"/>
        <v>0</v>
      </c>
    </row>
    <row r="430" spans="1:44" ht="14" x14ac:dyDescent="0.2">
      <c r="A430" s="101" t="s">
        <v>7</v>
      </c>
      <c r="B430" s="47">
        <v>1380</v>
      </c>
      <c r="C430" s="101" t="s">
        <v>28</v>
      </c>
      <c r="D430" s="101" t="s">
        <v>12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45">
        <f t="shared" si="26"/>
        <v>0</v>
      </c>
      <c r="AP430" s="8">
        <f t="shared" si="24"/>
        <v>0</v>
      </c>
      <c r="AQ430" s="9">
        <f t="shared" si="25"/>
        <v>0</v>
      </c>
      <c r="AR430" s="63">
        <f t="shared" si="27"/>
        <v>0</v>
      </c>
    </row>
    <row r="431" spans="1:44" ht="14" x14ac:dyDescent="0.2">
      <c r="A431" s="101" t="s">
        <v>439</v>
      </c>
      <c r="B431" s="47">
        <v>1450</v>
      </c>
      <c r="C431" s="101" t="s">
        <v>9</v>
      </c>
      <c r="D431" s="101" t="s">
        <v>15</v>
      </c>
      <c r="E431" s="7"/>
      <c r="F431" s="7"/>
      <c r="G431" s="7"/>
      <c r="H431" s="10"/>
      <c r="I431" s="10"/>
      <c r="J431" s="10"/>
      <c r="K431" s="10"/>
      <c r="L431" s="10"/>
      <c r="M431" s="10"/>
      <c r="N431" s="10"/>
      <c r="O431" s="10"/>
      <c r="P431" s="10">
        <v>5601</v>
      </c>
      <c r="Q431" s="7">
        <v>149</v>
      </c>
      <c r="R431" s="7"/>
      <c r="S431" s="7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45">
        <f t="shared" si="26"/>
        <v>5750</v>
      </c>
      <c r="AP431" s="8">
        <f t="shared" si="24"/>
        <v>5601</v>
      </c>
      <c r="AQ431" s="9">
        <f t="shared" si="25"/>
        <v>149</v>
      </c>
      <c r="AR431" s="63">
        <f t="shared" si="27"/>
        <v>0</v>
      </c>
    </row>
    <row r="432" spans="1:44" ht="14" x14ac:dyDescent="0.2">
      <c r="A432" s="101" t="s">
        <v>415</v>
      </c>
      <c r="B432" s="47">
        <v>1233</v>
      </c>
      <c r="C432" s="101" t="s">
        <v>28</v>
      </c>
      <c r="D432" s="101" t="s">
        <v>22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45">
        <f t="shared" si="26"/>
        <v>0</v>
      </c>
      <c r="AP432" s="8">
        <f t="shared" si="24"/>
        <v>0</v>
      </c>
      <c r="AQ432" s="9">
        <f t="shared" si="25"/>
        <v>0</v>
      </c>
      <c r="AR432" s="63">
        <f t="shared" si="27"/>
        <v>0</v>
      </c>
    </row>
    <row r="433" spans="1:44" ht="14" x14ac:dyDescent="0.2">
      <c r="A433" s="101" t="s">
        <v>202</v>
      </c>
      <c r="B433" s="47">
        <v>1576</v>
      </c>
      <c r="C433" s="101" t="s">
        <v>30</v>
      </c>
      <c r="D433" s="101" t="s">
        <v>15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45">
        <f t="shared" si="26"/>
        <v>0</v>
      </c>
      <c r="AP433" s="8">
        <f t="shared" si="24"/>
        <v>0</v>
      </c>
      <c r="AQ433" s="9">
        <f t="shared" si="25"/>
        <v>0</v>
      </c>
      <c r="AR433" s="63">
        <f t="shared" si="27"/>
        <v>0</v>
      </c>
    </row>
    <row r="434" spans="1:44" ht="14" x14ac:dyDescent="0.2">
      <c r="A434" s="101" t="s">
        <v>99</v>
      </c>
      <c r="B434" s="47">
        <v>1359</v>
      </c>
      <c r="C434" s="101" t="s">
        <v>28</v>
      </c>
      <c r="D434" s="101" t="s">
        <v>20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45">
        <f t="shared" si="26"/>
        <v>0</v>
      </c>
      <c r="AP434" s="8">
        <f t="shared" si="24"/>
        <v>0</v>
      </c>
      <c r="AQ434" s="9">
        <f t="shared" si="25"/>
        <v>0</v>
      </c>
      <c r="AR434" s="63">
        <f t="shared" si="27"/>
        <v>0</v>
      </c>
    </row>
    <row r="435" spans="1:44" ht="14" x14ac:dyDescent="0.2">
      <c r="A435" s="101" t="s">
        <v>458</v>
      </c>
      <c r="B435" s="47">
        <v>2006</v>
      </c>
      <c r="C435" s="101" t="s">
        <v>454</v>
      </c>
      <c r="D435" s="101" t="s">
        <v>62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45">
        <f t="shared" si="26"/>
        <v>0</v>
      </c>
      <c r="AP435" s="8">
        <f t="shared" si="24"/>
        <v>0</v>
      </c>
      <c r="AQ435" s="9">
        <f t="shared" si="25"/>
        <v>0</v>
      </c>
      <c r="AR435" s="63">
        <f t="shared" si="27"/>
        <v>0</v>
      </c>
    </row>
    <row r="436" spans="1:44" ht="14" x14ac:dyDescent="0.2">
      <c r="A436" s="101" t="s">
        <v>459</v>
      </c>
      <c r="B436" s="47">
        <v>2023</v>
      </c>
      <c r="C436" s="101" t="s">
        <v>454</v>
      </c>
      <c r="D436" s="101" t="s">
        <v>62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45">
        <f t="shared" si="26"/>
        <v>0</v>
      </c>
      <c r="AP436" s="8">
        <f t="shared" si="24"/>
        <v>0</v>
      </c>
      <c r="AQ436" s="9">
        <f t="shared" si="25"/>
        <v>0</v>
      </c>
      <c r="AR436" s="63">
        <f t="shared" si="27"/>
        <v>0</v>
      </c>
    </row>
    <row r="437" spans="1:44" ht="14" x14ac:dyDescent="0.2">
      <c r="A437" s="101" t="s">
        <v>203</v>
      </c>
      <c r="B437" s="47">
        <v>1561</v>
      </c>
      <c r="C437" s="101" t="s">
        <v>30</v>
      </c>
      <c r="D437" s="101" t="s">
        <v>480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45">
        <f t="shared" si="26"/>
        <v>0</v>
      </c>
      <c r="AP437" s="8">
        <f t="shared" si="24"/>
        <v>0</v>
      </c>
      <c r="AQ437" s="9">
        <f t="shared" si="25"/>
        <v>0</v>
      </c>
      <c r="AR437" s="63">
        <f t="shared" si="27"/>
        <v>0</v>
      </c>
    </row>
    <row r="438" spans="1:44" ht="14" x14ac:dyDescent="0.2">
      <c r="A438" s="101" t="s">
        <v>442</v>
      </c>
      <c r="B438" s="47">
        <v>1188</v>
      </c>
      <c r="C438" s="101" t="s">
        <v>28</v>
      </c>
      <c r="D438" s="101" t="s">
        <v>22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45">
        <f t="shared" si="26"/>
        <v>0</v>
      </c>
      <c r="AP438" s="8">
        <f t="shared" si="24"/>
        <v>0</v>
      </c>
      <c r="AQ438" s="9">
        <f t="shared" si="25"/>
        <v>0</v>
      </c>
      <c r="AR438" s="63">
        <f t="shared" si="27"/>
        <v>0</v>
      </c>
    </row>
    <row r="439" spans="1:44" ht="14" x14ac:dyDescent="0.2">
      <c r="A439" s="101" t="s">
        <v>417</v>
      </c>
      <c r="B439" s="47">
        <v>1391</v>
      </c>
      <c r="C439" s="101" t="s">
        <v>28</v>
      </c>
      <c r="D439" s="101" t="s">
        <v>22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45">
        <f t="shared" si="26"/>
        <v>0</v>
      </c>
      <c r="AP439" s="8">
        <f t="shared" si="24"/>
        <v>0</v>
      </c>
      <c r="AQ439" s="9">
        <f t="shared" si="25"/>
        <v>0</v>
      </c>
      <c r="AR439" s="63">
        <f t="shared" si="27"/>
        <v>0</v>
      </c>
    </row>
    <row r="440" spans="1:44" ht="14" x14ac:dyDescent="0.2">
      <c r="A440" s="101" t="s">
        <v>418</v>
      </c>
      <c r="B440" s="47">
        <v>1391</v>
      </c>
      <c r="C440" s="101" t="s">
        <v>28</v>
      </c>
      <c r="D440" s="101" t="s">
        <v>22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45">
        <f t="shared" si="26"/>
        <v>0</v>
      </c>
      <c r="AP440" s="8">
        <f t="shared" si="24"/>
        <v>0</v>
      </c>
      <c r="AQ440" s="9">
        <f t="shared" si="25"/>
        <v>0</v>
      </c>
      <c r="AR440" s="63">
        <f t="shared" si="27"/>
        <v>0</v>
      </c>
    </row>
    <row r="441" spans="1:44" ht="14" x14ac:dyDescent="0.2">
      <c r="A441" s="101" t="s">
        <v>316</v>
      </c>
      <c r="B441" s="47">
        <v>1435</v>
      </c>
      <c r="C441" s="101" t="s">
        <v>9</v>
      </c>
      <c r="D441" s="101" t="s">
        <v>62</v>
      </c>
      <c r="E441" s="7"/>
      <c r="F441" s="7"/>
      <c r="G441" s="7"/>
      <c r="H441" s="10"/>
      <c r="I441" s="10"/>
      <c r="J441" s="10"/>
      <c r="K441" s="7"/>
      <c r="L441" s="7"/>
      <c r="M441" s="7"/>
      <c r="N441" s="7"/>
      <c r="O441" s="7"/>
      <c r="P441" s="7"/>
      <c r="Q441" s="7"/>
      <c r="R441" s="7"/>
      <c r="S441" s="7"/>
      <c r="T441" s="10"/>
      <c r="U441" s="10"/>
      <c r="V441" s="10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45">
        <f t="shared" si="26"/>
        <v>0</v>
      </c>
      <c r="AP441" s="8">
        <f t="shared" si="24"/>
        <v>0</v>
      </c>
      <c r="AQ441" s="9">
        <f t="shared" si="25"/>
        <v>0</v>
      </c>
      <c r="AR441" s="63">
        <f t="shared" si="27"/>
        <v>0</v>
      </c>
    </row>
    <row r="442" spans="1:44" ht="14" x14ac:dyDescent="0.2">
      <c r="A442" s="104" t="s">
        <v>319</v>
      </c>
      <c r="B442" s="47">
        <v>1342</v>
      </c>
      <c r="C442" s="101" t="s">
        <v>9</v>
      </c>
      <c r="D442" s="101" t="s">
        <v>62</v>
      </c>
      <c r="E442" s="7"/>
      <c r="F442" s="7"/>
      <c r="G442" s="7">
        <v>3392</v>
      </c>
      <c r="H442" s="7">
        <v>608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45">
        <f t="shared" si="26"/>
        <v>4000</v>
      </c>
      <c r="AP442" s="8">
        <f t="shared" si="24"/>
        <v>4000</v>
      </c>
      <c r="AQ442" s="9">
        <f t="shared" si="25"/>
        <v>0</v>
      </c>
      <c r="AR442" s="63">
        <f t="shared" si="27"/>
        <v>0</v>
      </c>
    </row>
    <row r="443" spans="1:44" ht="14" x14ac:dyDescent="0.2">
      <c r="A443" s="104" t="s">
        <v>510</v>
      </c>
      <c r="B443" s="47">
        <v>2519</v>
      </c>
      <c r="C443" s="101" t="s">
        <v>497</v>
      </c>
      <c r="D443" s="101" t="s">
        <v>32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45">
        <f t="shared" si="26"/>
        <v>0</v>
      </c>
      <c r="AP443" s="8">
        <f t="shared" si="24"/>
        <v>0</v>
      </c>
      <c r="AQ443" s="9">
        <f t="shared" si="25"/>
        <v>0</v>
      </c>
      <c r="AR443" s="63">
        <f t="shared" si="27"/>
        <v>0</v>
      </c>
    </row>
    <row r="444" spans="1:44" ht="14" x14ac:dyDescent="0.2">
      <c r="A444" s="101" t="s">
        <v>237</v>
      </c>
      <c r="B444" s="47">
        <v>1283</v>
      </c>
      <c r="C444" s="101" t="s">
        <v>28</v>
      </c>
      <c r="D444" s="101" t="s">
        <v>72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45">
        <f t="shared" si="26"/>
        <v>0</v>
      </c>
      <c r="AP444" s="8">
        <f t="shared" si="24"/>
        <v>0</v>
      </c>
      <c r="AQ444" s="9">
        <f t="shared" si="25"/>
        <v>0</v>
      </c>
      <c r="AR444" s="63">
        <f t="shared" si="27"/>
        <v>0</v>
      </c>
    </row>
    <row r="445" spans="1:44" ht="14" x14ac:dyDescent="0.2">
      <c r="A445" s="101" t="s">
        <v>349</v>
      </c>
      <c r="B445" s="47">
        <v>1548</v>
      </c>
      <c r="C445" s="101" t="s">
        <v>30</v>
      </c>
      <c r="D445" s="101" t="s">
        <v>32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45">
        <f t="shared" si="26"/>
        <v>0</v>
      </c>
      <c r="AP445" s="8">
        <f t="shared" si="24"/>
        <v>0</v>
      </c>
      <c r="AQ445" s="9">
        <f t="shared" si="25"/>
        <v>0</v>
      </c>
      <c r="AR445" s="63">
        <f t="shared" si="27"/>
        <v>0</v>
      </c>
    </row>
    <row r="446" spans="1:44" ht="14" x14ac:dyDescent="0.2">
      <c r="A446" s="101" t="s">
        <v>101</v>
      </c>
      <c r="B446" s="47">
        <v>1280</v>
      </c>
      <c r="C446" s="101" t="s">
        <v>28</v>
      </c>
      <c r="D446" s="101" t="s">
        <v>20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45">
        <f t="shared" si="26"/>
        <v>0</v>
      </c>
      <c r="AP446" s="8">
        <f t="shared" si="24"/>
        <v>0</v>
      </c>
      <c r="AQ446" s="9">
        <f t="shared" si="25"/>
        <v>0</v>
      </c>
      <c r="AR446" s="63">
        <f t="shared" si="27"/>
        <v>0</v>
      </c>
    </row>
    <row r="447" spans="1:44" ht="14" x14ac:dyDescent="0.2">
      <c r="A447" s="101" t="s">
        <v>420</v>
      </c>
      <c r="B447" s="47">
        <v>1001</v>
      </c>
      <c r="C447" s="101" t="s">
        <v>28</v>
      </c>
      <c r="D447" s="101" t="s">
        <v>479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45">
        <f t="shared" si="26"/>
        <v>0</v>
      </c>
      <c r="AP447" s="8">
        <f t="shared" si="24"/>
        <v>0</v>
      </c>
      <c r="AQ447" s="9">
        <f t="shared" si="25"/>
        <v>0</v>
      </c>
      <c r="AR447" s="63">
        <f t="shared" si="27"/>
        <v>0</v>
      </c>
    </row>
    <row r="448" spans="1:44" ht="14" x14ac:dyDescent="0.2">
      <c r="A448" s="101" t="s">
        <v>444</v>
      </c>
      <c r="B448" s="47">
        <v>1429</v>
      </c>
      <c r="C448" s="101" t="s">
        <v>28</v>
      </c>
      <c r="D448" s="101" t="s">
        <v>95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45">
        <f t="shared" si="26"/>
        <v>0</v>
      </c>
      <c r="AP448" s="8">
        <f t="shared" si="24"/>
        <v>0</v>
      </c>
      <c r="AQ448" s="9">
        <f t="shared" si="25"/>
        <v>0</v>
      </c>
      <c r="AR448" s="63">
        <f t="shared" si="27"/>
        <v>0</v>
      </c>
    </row>
    <row r="449" spans="1:44" ht="14" x14ac:dyDescent="0.2">
      <c r="A449" s="101" t="s">
        <v>610</v>
      </c>
      <c r="B449" s="47">
        <v>2583</v>
      </c>
      <c r="C449" s="101" t="s">
        <v>561</v>
      </c>
      <c r="D449" s="101" t="s">
        <v>527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45">
        <f t="shared" si="26"/>
        <v>0</v>
      </c>
      <c r="AP449" s="8">
        <f t="shared" si="24"/>
        <v>0</v>
      </c>
      <c r="AQ449" s="9">
        <f t="shared" si="25"/>
        <v>0</v>
      </c>
      <c r="AR449" s="63">
        <f t="shared" si="27"/>
        <v>0</v>
      </c>
    </row>
    <row r="450" spans="1:44" ht="14" x14ac:dyDescent="0.2">
      <c r="A450" s="101" t="s">
        <v>104</v>
      </c>
      <c r="B450" s="47">
        <v>1256</v>
      </c>
      <c r="C450" s="101" t="s">
        <v>28</v>
      </c>
      <c r="D450" s="101" t="s">
        <v>20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45">
        <f t="shared" si="26"/>
        <v>0</v>
      </c>
      <c r="AP450" s="8">
        <f t="shared" si="24"/>
        <v>0</v>
      </c>
      <c r="AQ450" s="9">
        <f t="shared" si="25"/>
        <v>0</v>
      </c>
      <c r="AR450" s="63">
        <f t="shared" si="27"/>
        <v>0</v>
      </c>
    </row>
    <row r="451" spans="1:44" ht="14" x14ac:dyDescent="0.2">
      <c r="A451" s="101" t="s">
        <v>421</v>
      </c>
      <c r="B451" s="47">
        <v>1251</v>
      </c>
      <c r="C451" s="101" t="s">
        <v>28</v>
      </c>
      <c r="D451" s="101" t="s">
        <v>72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45">
        <f t="shared" si="26"/>
        <v>0</v>
      </c>
      <c r="AP451" s="8">
        <f t="shared" si="24"/>
        <v>0</v>
      </c>
      <c r="AQ451" s="9">
        <f t="shared" si="25"/>
        <v>0</v>
      </c>
      <c r="AR451" s="63">
        <f t="shared" si="27"/>
        <v>0</v>
      </c>
    </row>
    <row r="452" spans="1:44" ht="14" x14ac:dyDescent="0.2">
      <c r="A452" s="101" t="s">
        <v>239</v>
      </c>
      <c r="B452" s="47">
        <v>1461</v>
      </c>
      <c r="C452" s="101" t="s">
        <v>28</v>
      </c>
      <c r="D452" s="101" t="s">
        <v>22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45">
        <f t="shared" si="26"/>
        <v>0</v>
      </c>
      <c r="AP452" s="8">
        <f t="shared" si="24"/>
        <v>0</v>
      </c>
      <c r="AQ452" s="9">
        <f t="shared" si="25"/>
        <v>0</v>
      </c>
      <c r="AR452" s="63">
        <f t="shared" si="27"/>
        <v>0</v>
      </c>
    </row>
    <row r="453" spans="1:44" ht="14" x14ac:dyDescent="0.2">
      <c r="A453" s="101" t="s">
        <v>205</v>
      </c>
      <c r="B453" s="47">
        <v>1651</v>
      </c>
      <c r="C453" s="101" t="s">
        <v>11</v>
      </c>
      <c r="D453" s="101" t="s">
        <v>22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45">
        <f t="shared" si="26"/>
        <v>0</v>
      </c>
      <c r="AP453" s="8">
        <f t="shared" si="24"/>
        <v>0</v>
      </c>
      <c r="AQ453" s="9">
        <f t="shared" si="25"/>
        <v>0</v>
      </c>
      <c r="AR453" s="63">
        <f t="shared" si="27"/>
        <v>0</v>
      </c>
    </row>
    <row r="454" spans="1:44" ht="14" x14ac:dyDescent="0.2">
      <c r="A454" s="101" t="s">
        <v>525</v>
      </c>
      <c r="B454" s="47">
        <v>2552</v>
      </c>
      <c r="C454" s="101" t="s">
        <v>497</v>
      </c>
      <c r="D454" s="101" t="s">
        <v>95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45">
        <f t="shared" si="26"/>
        <v>0</v>
      </c>
      <c r="AP454" s="8">
        <f t="shared" si="24"/>
        <v>0</v>
      </c>
      <c r="AQ454" s="9">
        <f t="shared" si="25"/>
        <v>0</v>
      </c>
      <c r="AR454" s="63">
        <f t="shared" si="27"/>
        <v>0</v>
      </c>
    </row>
    <row r="455" spans="1:44" ht="14" x14ac:dyDescent="0.2">
      <c r="A455" s="101" t="s">
        <v>180</v>
      </c>
      <c r="B455" s="47">
        <v>1516</v>
      </c>
      <c r="C455" s="101" t="s">
        <v>80</v>
      </c>
      <c r="D455" s="101" t="s">
        <v>13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45">
        <f t="shared" si="26"/>
        <v>0</v>
      </c>
      <c r="AP455" s="8">
        <f t="shared" si="24"/>
        <v>0</v>
      </c>
      <c r="AQ455" s="9">
        <f t="shared" si="25"/>
        <v>0</v>
      </c>
      <c r="AR455" s="63">
        <f t="shared" si="27"/>
        <v>0</v>
      </c>
    </row>
    <row r="456" spans="1:44" ht="14" x14ac:dyDescent="0.2">
      <c r="A456" s="101" t="s">
        <v>353</v>
      </c>
      <c r="B456" s="47">
        <v>1168</v>
      </c>
      <c r="C456" s="101" t="s">
        <v>28</v>
      </c>
      <c r="D456" s="101" t="s">
        <v>22</v>
      </c>
      <c r="E456" s="7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7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45">
        <f t="shared" si="26"/>
        <v>0</v>
      </c>
      <c r="AP456" s="8">
        <f t="shared" si="24"/>
        <v>0</v>
      </c>
      <c r="AQ456" s="9">
        <f t="shared" si="25"/>
        <v>0</v>
      </c>
      <c r="AR456" s="63">
        <f t="shared" si="27"/>
        <v>0</v>
      </c>
    </row>
    <row r="457" spans="1:44" ht="14" x14ac:dyDescent="0.2">
      <c r="A457" s="101" t="s">
        <v>183</v>
      </c>
      <c r="B457" s="47">
        <v>1208</v>
      </c>
      <c r="C457" s="101" t="s">
        <v>9</v>
      </c>
      <c r="D457" s="101" t="s">
        <v>13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45">
        <f t="shared" si="26"/>
        <v>0</v>
      </c>
      <c r="AP457" s="8">
        <f t="shared" si="24"/>
        <v>0</v>
      </c>
      <c r="AQ457" s="9">
        <f t="shared" si="25"/>
        <v>0</v>
      </c>
      <c r="AR457" s="63">
        <f t="shared" si="27"/>
        <v>0</v>
      </c>
    </row>
    <row r="458" spans="1:44" ht="14" x14ac:dyDescent="0.2">
      <c r="A458" s="101" t="s">
        <v>423</v>
      </c>
      <c r="B458" s="47">
        <v>1462</v>
      </c>
      <c r="C458" s="101" t="s">
        <v>80</v>
      </c>
      <c r="D458" s="101" t="s">
        <v>14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45">
        <f t="shared" si="26"/>
        <v>0</v>
      </c>
      <c r="AP458" s="8">
        <f t="shared" si="24"/>
        <v>0</v>
      </c>
      <c r="AQ458" s="9">
        <f t="shared" si="25"/>
        <v>0</v>
      </c>
      <c r="AR458" s="63">
        <f t="shared" si="27"/>
        <v>0</v>
      </c>
    </row>
    <row r="459" spans="1:44" ht="14" x14ac:dyDescent="0.2">
      <c r="A459" s="101" t="s">
        <v>445</v>
      </c>
      <c r="B459" s="47">
        <v>1058</v>
      </c>
      <c r="C459" s="101" t="s">
        <v>9</v>
      </c>
      <c r="D459" s="101" t="s">
        <v>480</v>
      </c>
      <c r="E459" s="7">
        <v>124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45">
        <f t="shared" si="26"/>
        <v>124</v>
      </c>
      <c r="AP459" s="8">
        <f t="shared" si="24"/>
        <v>124</v>
      </c>
      <c r="AQ459" s="9">
        <f t="shared" si="25"/>
        <v>0</v>
      </c>
      <c r="AR459" s="63">
        <f t="shared" si="27"/>
        <v>0</v>
      </c>
    </row>
    <row r="460" spans="1:44" ht="14" x14ac:dyDescent="0.2">
      <c r="A460" s="101" t="s">
        <v>207</v>
      </c>
      <c r="B460" s="47">
        <v>1037</v>
      </c>
      <c r="C460" s="101" t="s">
        <v>9</v>
      </c>
      <c r="D460" s="101" t="s">
        <v>37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45">
        <f t="shared" si="26"/>
        <v>0</v>
      </c>
      <c r="AP460" s="8">
        <f t="shared" si="24"/>
        <v>0</v>
      </c>
      <c r="AQ460" s="9">
        <f t="shared" si="25"/>
        <v>0</v>
      </c>
      <c r="AR460" s="63">
        <f t="shared" si="27"/>
        <v>0</v>
      </c>
    </row>
    <row r="461" spans="1:44" ht="14" x14ac:dyDescent="0.2">
      <c r="A461" s="101" t="s">
        <v>443</v>
      </c>
      <c r="B461" s="47">
        <v>1075</v>
      </c>
      <c r="C461" s="101" t="s">
        <v>28</v>
      </c>
      <c r="D461" s="101" t="s">
        <v>22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45">
        <f t="shared" si="26"/>
        <v>0</v>
      </c>
      <c r="AP461" s="8">
        <f t="shared" ref="AP461:AP524" si="28">SUM(E461:P461)</f>
        <v>0</v>
      </c>
      <c r="AQ461" s="9">
        <f t="shared" si="25"/>
        <v>0</v>
      </c>
      <c r="AR461" s="63">
        <f t="shared" si="27"/>
        <v>0</v>
      </c>
    </row>
    <row r="462" spans="1:44" ht="14" x14ac:dyDescent="0.2">
      <c r="A462" s="101" t="s">
        <v>354</v>
      </c>
      <c r="B462" s="47">
        <v>1628</v>
      </c>
      <c r="C462" s="101" t="s">
        <v>36</v>
      </c>
      <c r="D462" s="101" t="s">
        <v>32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45">
        <f t="shared" si="26"/>
        <v>0</v>
      </c>
      <c r="AP462" s="8">
        <f t="shared" si="28"/>
        <v>0</v>
      </c>
      <c r="AQ462" s="9">
        <f t="shared" ref="AQ462:AQ525" si="29">SUM(Q462:AB462)</f>
        <v>0</v>
      </c>
      <c r="AR462" s="63">
        <f t="shared" si="27"/>
        <v>0</v>
      </c>
    </row>
    <row r="463" spans="1:44" ht="14" x14ac:dyDescent="0.2">
      <c r="A463" s="101" t="s">
        <v>210</v>
      </c>
      <c r="B463" s="47">
        <v>1302</v>
      </c>
      <c r="C463" s="101" t="s">
        <v>9</v>
      </c>
      <c r="D463" s="101" t="s">
        <v>479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45">
        <f t="shared" si="26"/>
        <v>0</v>
      </c>
      <c r="AP463" s="8">
        <f t="shared" si="28"/>
        <v>0</v>
      </c>
      <c r="AQ463" s="9">
        <f t="shared" si="29"/>
        <v>0</v>
      </c>
      <c r="AR463" s="63">
        <f t="shared" si="27"/>
        <v>0</v>
      </c>
    </row>
    <row r="464" spans="1:44" ht="14" x14ac:dyDescent="0.2">
      <c r="A464" s="101" t="s">
        <v>321</v>
      </c>
      <c r="B464" s="47">
        <v>1471</v>
      </c>
      <c r="C464" s="101" t="s">
        <v>28</v>
      </c>
      <c r="D464" s="101" t="s">
        <v>62</v>
      </c>
      <c r="E464" s="7"/>
      <c r="F464" s="10"/>
      <c r="G464" s="10"/>
      <c r="H464" s="10"/>
      <c r="I464" s="10"/>
      <c r="J464" s="7"/>
      <c r="K464" s="7"/>
      <c r="L464" s="7"/>
      <c r="M464" s="7"/>
      <c r="N464" s="7"/>
      <c r="O464" s="7"/>
      <c r="P464" s="7"/>
      <c r="Q464" s="7"/>
      <c r="R464" s="10"/>
      <c r="S464" s="10"/>
      <c r="T464" s="10"/>
      <c r="U464" s="10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45">
        <f t="shared" ref="AO464:AO525" si="30">SUM(AP464:AR464)</f>
        <v>0</v>
      </c>
      <c r="AP464" s="8">
        <f t="shared" si="28"/>
        <v>0</v>
      </c>
      <c r="AQ464" s="9">
        <f t="shared" si="29"/>
        <v>0</v>
      </c>
      <c r="AR464" s="63">
        <f t="shared" ref="AR464:AR525" si="31">SUM(AC464:AN464)</f>
        <v>0</v>
      </c>
    </row>
    <row r="465" spans="1:44" ht="14" x14ac:dyDescent="0.2">
      <c r="A465" s="101" t="s">
        <v>425</v>
      </c>
      <c r="B465" s="47">
        <v>1626</v>
      </c>
      <c r="C465" s="101" t="s">
        <v>9</v>
      </c>
      <c r="D465" s="101" t="s">
        <v>22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45">
        <f t="shared" si="30"/>
        <v>0</v>
      </c>
      <c r="AP465" s="8">
        <f t="shared" si="28"/>
        <v>0</v>
      </c>
      <c r="AQ465" s="9">
        <f t="shared" si="29"/>
        <v>0</v>
      </c>
      <c r="AR465" s="63">
        <f t="shared" si="31"/>
        <v>0</v>
      </c>
    </row>
    <row r="466" spans="1:44" ht="14" x14ac:dyDescent="0.2">
      <c r="A466" s="101" t="s">
        <v>323</v>
      </c>
      <c r="B466" s="47">
        <v>1115</v>
      </c>
      <c r="C466" s="101" t="s">
        <v>28</v>
      </c>
      <c r="D466" s="101" t="s">
        <v>62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45">
        <f t="shared" si="30"/>
        <v>0</v>
      </c>
      <c r="AP466" s="8">
        <f t="shared" si="28"/>
        <v>0</v>
      </c>
      <c r="AQ466" s="9">
        <f t="shared" si="29"/>
        <v>0</v>
      </c>
      <c r="AR466" s="63">
        <f t="shared" si="31"/>
        <v>0</v>
      </c>
    </row>
    <row r="467" spans="1:44" ht="14" x14ac:dyDescent="0.2">
      <c r="A467" s="101" t="s">
        <v>346</v>
      </c>
      <c r="B467" s="47">
        <v>1029</v>
      </c>
      <c r="C467" s="101" t="s">
        <v>9</v>
      </c>
      <c r="D467" s="101" t="s">
        <v>37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45">
        <f t="shared" si="30"/>
        <v>0</v>
      </c>
      <c r="AP467" s="8">
        <f t="shared" si="28"/>
        <v>0</v>
      </c>
      <c r="AQ467" s="9">
        <f t="shared" si="29"/>
        <v>0</v>
      </c>
      <c r="AR467" s="63">
        <f t="shared" si="31"/>
        <v>0</v>
      </c>
    </row>
    <row r="468" spans="1:44" ht="14" x14ac:dyDescent="0.2">
      <c r="A468" s="101" t="s">
        <v>436</v>
      </c>
      <c r="B468" s="47">
        <v>1288</v>
      </c>
      <c r="C468" s="101" t="s">
        <v>28</v>
      </c>
      <c r="D468" s="101" t="s">
        <v>20</v>
      </c>
      <c r="E468" s="7"/>
      <c r="F468" s="10"/>
      <c r="G468" s="7"/>
      <c r="H468" s="10"/>
      <c r="I468" s="10"/>
      <c r="J468" s="10"/>
      <c r="K468" s="7"/>
      <c r="L468" s="7"/>
      <c r="M468" s="7"/>
      <c r="N468" s="7"/>
      <c r="O468" s="7"/>
      <c r="P468" s="7"/>
      <c r="Q468" s="7"/>
      <c r="R468" s="10"/>
      <c r="S468" s="7"/>
      <c r="T468" s="10"/>
      <c r="U468" s="10"/>
      <c r="V468" s="10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45">
        <f t="shared" si="30"/>
        <v>0</v>
      </c>
      <c r="AP468" s="8">
        <f t="shared" si="28"/>
        <v>0</v>
      </c>
      <c r="AQ468" s="9">
        <f t="shared" si="29"/>
        <v>0</v>
      </c>
      <c r="AR468" s="63">
        <f t="shared" si="31"/>
        <v>0</v>
      </c>
    </row>
    <row r="469" spans="1:44" ht="14" x14ac:dyDescent="0.2">
      <c r="A469" s="101" t="s">
        <v>547</v>
      </c>
      <c r="B469" s="47">
        <v>2560</v>
      </c>
      <c r="C469" s="101" t="s">
        <v>542</v>
      </c>
      <c r="D469" s="101" t="s">
        <v>32</v>
      </c>
      <c r="E469" s="7"/>
      <c r="F469" s="10"/>
      <c r="G469" s="7"/>
      <c r="H469" s="10"/>
      <c r="I469" s="10"/>
      <c r="J469" s="10"/>
      <c r="K469" s="7"/>
      <c r="L469" s="7"/>
      <c r="M469" s="7"/>
      <c r="N469" s="7"/>
      <c r="O469" s="7"/>
      <c r="P469" s="7"/>
      <c r="Q469" s="7"/>
      <c r="R469" s="10"/>
      <c r="S469" s="7"/>
      <c r="T469" s="10"/>
      <c r="U469" s="10"/>
      <c r="V469" s="10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45">
        <f t="shared" si="30"/>
        <v>0</v>
      </c>
      <c r="AP469" s="8">
        <f t="shared" si="28"/>
        <v>0</v>
      </c>
      <c r="AQ469" s="9">
        <f t="shared" si="29"/>
        <v>0</v>
      </c>
      <c r="AR469" s="63">
        <f t="shared" si="31"/>
        <v>0</v>
      </c>
    </row>
    <row r="470" spans="1:44" ht="14" x14ac:dyDescent="0.2">
      <c r="A470" s="101" t="s">
        <v>213</v>
      </c>
      <c r="B470" s="47">
        <v>1027</v>
      </c>
      <c r="C470" s="101" t="s">
        <v>9</v>
      </c>
      <c r="D470" s="101" t="s">
        <v>15</v>
      </c>
      <c r="E470" s="7"/>
      <c r="F470" s="7"/>
      <c r="G470" s="7"/>
      <c r="H470" s="10"/>
      <c r="I470" s="10"/>
      <c r="J470" s="10"/>
      <c r="K470" s="7"/>
      <c r="L470" s="7"/>
      <c r="M470" s="7"/>
      <c r="N470" s="7"/>
      <c r="O470" s="7">
        <v>13620</v>
      </c>
      <c r="P470" s="7">
        <v>22880</v>
      </c>
      <c r="Q470" s="7"/>
      <c r="R470" s="7"/>
      <c r="S470" s="7"/>
      <c r="T470" s="10"/>
      <c r="U470" s="10"/>
      <c r="V470" s="10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45">
        <f t="shared" si="30"/>
        <v>36500</v>
      </c>
      <c r="AP470" s="8">
        <f t="shared" si="28"/>
        <v>36500</v>
      </c>
      <c r="AQ470" s="9">
        <f t="shared" si="29"/>
        <v>0</v>
      </c>
      <c r="AR470" s="63">
        <f t="shared" si="31"/>
        <v>0</v>
      </c>
    </row>
    <row r="471" spans="1:44" ht="14" x14ac:dyDescent="0.2">
      <c r="A471" s="101" t="s">
        <v>356</v>
      </c>
      <c r="B471" s="47">
        <v>1159</v>
      </c>
      <c r="C471" s="101" t="s">
        <v>28</v>
      </c>
      <c r="D471" s="101" t="s">
        <v>461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45">
        <f t="shared" si="30"/>
        <v>0</v>
      </c>
      <c r="AP471" s="8">
        <f t="shared" si="28"/>
        <v>0</v>
      </c>
      <c r="AQ471" s="9">
        <f t="shared" si="29"/>
        <v>0</v>
      </c>
      <c r="AR471" s="63">
        <f t="shared" si="31"/>
        <v>0</v>
      </c>
    </row>
    <row r="472" spans="1:44" ht="14" x14ac:dyDescent="0.2">
      <c r="A472" s="101" t="s">
        <v>359</v>
      </c>
      <c r="B472" s="47">
        <v>1234</v>
      </c>
      <c r="C472" s="101" t="s">
        <v>28</v>
      </c>
      <c r="D472" s="101" t="s">
        <v>95</v>
      </c>
      <c r="E472" s="7"/>
      <c r="F472" s="7"/>
      <c r="G472" s="7"/>
      <c r="H472" s="10"/>
      <c r="I472" s="10"/>
      <c r="J472" s="10"/>
      <c r="K472" s="7"/>
      <c r="L472" s="7"/>
      <c r="M472" s="7"/>
      <c r="N472" s="7"/>
      <c r="O472" s="7"/>
      <c r="P472" s="7"/>
      <c r="Q472" s="7"/>
      <c r="R472" s="7"/>
      <c r="S472" s="7"/>
      <c r="T472" s="10"/>
      <c r="U472" s="10"/>
      <c r="V472" s="10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45">
        <f t="shared" si="30"/>
        <v>0</v>
      </c>
      <c r="AP472" s="8">
        <f t="shared" si="28"/>
        <v>0</v>
      </c>
      <c r="AQ472" s="9">
        <f t="shared" si="29"/>
        <v>0</v>
      </c>
      <c r="AR472" s="63">
        <f t="shared" si="31"/>
        <v>0</v>
      </c>
    </row>
    <row r="473" spans="1:44" ht="14" x14ac:dyDescent="0.2">
      <c r="A473" s="101" t="s">
        <v>324</v>
      </c>
      <c r="B473" s="47">
        <v>1154</v>
      </c>
      <c r="C473" s="101" t="s">
        <v>28</v>
      </c>
      <c r="D473" s="101" t="s">
        <v>479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45">
        <f t="shared" si="30"/>
        <v>0</v>
      </c>
      <c r="AP473" s="8">
        <f t="shared" si="28"/>
        <v>0</v>
      </c>
      <c r="AQ473" s="9">
        <f t="shared" si="29"/>
        <v>0</v>
      </c>
      <c r="AR473" s="63">
        <f t="shared" si="31"/>
        <v>0</v>
      </c>
    </row>
    <row r="474" spans="1:44" ht="14" x14ac:dyDescent="0.2">
      <c r="A474" s="101" t="s">
        <v>526</v>
      </c>
      <c r="B474" s="49">
        <v>2540</v>
      </c>
      <c r="C474" s="101" t="s">
        <v>497</v>
      </c>
      <c r="D474" s="101" t="s">
        <v>95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45">
        <f t="shared" si="30"/>
        <v>0</v>
      </c>
      <c r="AP474" s="8">
        <f t="shared" si="28"/>
        <v>0</v>
      </c>
      <c r="AQ474" s="9">
        <f t="shared" si="29"/>
        <v>0</v>
      </c>
      <c r="AR474" s="63">
        <f t="shared" si="31"/>
        <v>0</v>
      </c>
    </row>
    <row r="475" spans="1:44" ht="14" x14ac:dyDescent="0.2">
      <c r="A475" s="101" t="s">
        <v>446</v>
      </c>
      <c r="B475" s="49">
        <v>1177</v>
      </c>
      <c r="C475" s="101" t="s">
        <v>28</v>
      </c>
      <c r="D475" s="101" t="s">
        <v>461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45">
        <f t="shared" si="30"/>
        <v>0</v>
      </c>
      <c r="AP475" s="8">
        <f t="shared" si="28"/>
        <v>0</v>
      </c>
      <c r="AQ475" s="9">
        <f t="shared" si="29"/>
        <v>0</v>
      </c>
      <c r="AR475" s="63">
        <f t="shared" si="31"/>
        <v>0</v>
      </c>
    </row>
    <row r="476" spans="1:44" ht="14" x14ac:dyDescent="0.2">
      <c r="A476" s="101" t="s">
        <v>215</v>
      </c>
      <c r="B476" s="47">
        <v>1666</v>
      </c>
      <c r="C476" s="100" t="s">
        <v>11</v>
      </c>
      <c r="D476" s="101" t="s">
        <v>37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45">
        <f t="shared" si="30"/>
        <v>0</v>
      </c>
      <c r="AP476" s="8">
        <f t="shared" si="28"/>
        <v>0</v>
      </c>
      <c r="AQ476" s="9">
        <f t="shared" si="29"/>
        <v>0</v>
      </c>
      <c r="AR476" s="63">
        <f t="shared" si="31"/>
        <v>0</v>
      </c>
    </row>
    <row r="477" spans="1:44" ht="14" x14ac:dyDescent="0.2">
      <c r="A477" s="101" t="s">
        <v>555</v>
      </c>
      <c r="B477" s="47">
        <v>2561</v>
      </c>
      <c r="C477" s="100" t="s">
        <v>542</v>
      </c>
      <c r="D477" s="101" t="s">
        <v>37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45">
        <f t="shared" si="30"/>
        <v>0</v>
      </c>
      <c r="AP477" s="8">
        <f t="shared" si="28"/>
        <v>0</v>
      </c>
      <c r="AQ477" s="9">
        <f t="shared" si="29"/>
        <v>0</v>
      </c>
      <c r="AR477" s="63">
        <f t="shared" si="31"/>
        <v>0</v>
      </c>
    </row>
    <row r="478" spans="1:44" ht="14" x14ac:dyDescent="0.2">
      <c r="A478" s="101" t="s">
        <v>548</v>
      </c>
      <c r="B478" s="47">
        <v>2563</v>
      </c>
      <c r="C478" s="100" t="s">
        <v>542</v>
      </c>
      <c r="D478" s="101" t="s">
        <v>37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45">
        <f t="shared" si="30"/>
        <v>0</v>
      </c>
      <c r="AP478" s="8">
        <f t="shared" si="28"/>
        <v>0</v>
      </c>
      <c r="AQ478" s="9">
        <f t="shared" si="29"/>
        <v>0</v>
      </c>
      <c r="AR478" s="63">
        <f t="shared" si="31"/>
        <v>0</v>
      </c>
    </row>
    <row r="479" spans="1:44" ht="14" x14ac:dyDescent="0.2">
      <c r="A479" s="101" t="s">
        <v>549</v>
      </c>
      <c r="B479" s="47">
        <v>2564</v>
      </c>
      <c r="C479" s="100" t="s">
        <v>542</v>
      </c>
      <c r="D479" s="101" t="s">
        <v>37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45">
        <f t="shared" si="30"/>
        <v>0</v>
      </c>
      <c r="AP479" s="8">
        <f t="shared" si="28"/>
        <v>0</v>
      </c>
      <c r="AQ479" s="9">
        <f t="shared" si="29"/>
        <v>0</v>
      </c>
      <c r="AR479" s="63">
        <f t="shared" si="31"/>
        <v>0</v>
      </c>
    </row>
    <row r="480" spans="1:44" ht="14" x14ac:dyDescent="0.2">
      <c r="A480" s="101" t="s">
        <v>556</v>
      </c>
      <c r="B480" s="47">
        <v>2562</v>
      </c>
      <c r="C480" s="100" t="s">
        <v>542</v>
      </c>
      <c r="D480" s="101" t="s">
        <v>37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45">
        <f t="shared" si="30"/>
        <v>0</v>
      </c>
      <c r="AP480" s="8">
        <f t="shared" si="28"/>
        <v>0</v>
      </c>
      <c r="AQ480" s="9">
        <f t="shared" si="29"/>
        <v>0</v>
      </c>
      <c r="AR480" s="63">
        <f t="shared" si="31"/>
        <v>0</v>
      </c>
    </row>
    <row r="481" spans="1:44" ht="14" x14ac:dyDescent="0.2">
      <c r="A481" s="101" t="s">
        <v>185</v>
      </c>
      <c r="B481" s="47">
        <v>1566</v>
      </c>
      <c r="C481" s="101" t="s">
        <v>30</v>
      </c>
      <c r="D481" s="101" t="s">
        <v>480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45">
        <f t="shared" si="30"/>
        <v>0</v>
      </c>
      <c r="AP481" s="8">
        <f t="shared" si="28"/>
        <v>0</v>
      </c>
      <c r="AQ481" s="9">
        <f t="shared" si="29"/>
        <v>0</v>
      </c>
      <c r="AR481" s="63">
        <f t="shared" si="31"/>
        <v>0</v>
      </c>
    </row>
    <row r="482" spans="1:44" ht="14" x14ac:dyDescent="0.2">
      <c r="A482" s="101" t="s">
        <v>804</v>
      </c>
      <c r="B482" s="47">
        <v>2573</v>
      </c>
      <c r="C482" s="101" t="s">
        <v>561</v>
      </c>
      <c r="D482" s="101" t="s">
        <v>32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45">
        <f t="shared" si="30"/>
        <v>0</v>
      </c>
      <c r="AP482" s="8">
        <f t="shared" si="28"/>
        <v>0</v>
      </c>
      <c r="AQ482" s="9">
        <f t="shared" si="29"/>
        <v>0</v>
      </c>
      <c r="AR482" s="63">
        <f t="shared" si="31"/>
        <v>0</v>
      </c>
    </row>
    <row r="483" spans="1:44" ht="14" x14ac:dyDescent="0.2">
      <c r="A483" s="101" t="s">
        <v>386</v>
      </c>
      <c r="B483" s="47">
        <v>1440</v>
      </c>
      <c r="C483" s="101" t="s">
        <v>9</v>
      </c>
      <c r="D483" s="101" t="s">
        <v>22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45">
        <f t="shared" si="30"/>
        <v>0</v>
      </c>
      <c r="AP483" s="8">
        <f t="shared" si="28"/>
        <v>0</v>
      </c>
      <c r="AQ483" s="9">
        <f t="shared" si="29"/>
        <v>0</v>
      </c>
      <c r="AR483" s="63">
        <f t="shared" si="31"/>
        <v>0</v>
      </c>
    </row>
    <row r="484" spans="1:44" ht="14" x14ac:dyDescent="0.2">
      <c r="A484" s="101" t="s">
        <v>370</v>
      </c>
      <c r="B484" s="47">
        <v>1092</v>
      </c>
      <c r="C484" s="101" t="s">
        <v>28</v>
      </c>
      <c r="D484" s="101" t="s">
        <v>32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45">
        <f t="shared" si="30"/>
        <v>0</v>
      </c>
      <c r="AP484" s="8">
        <f t="shared" si="28"/>
        <v>0</v>
      </c>
      <c r="AQ484" s="9">
        <f t="shared" si="29"/>
        <v>0</v>
      </c>
      <c r="AR484" s="63">
        <f t="shared" si="31"/>
        <v>0</v>
      </c>
    </row>
    <row r="485" spans="1:44" ht="14" x14ac:dyDescent="0.2">
      <c r="A485" s="101" t="s">
        <v>474</v>
      </c>
      <c r="B485" s="47">
        <v>2041</v>
      </c>
      <c r="C485" s="101" t="s">
        <v>468</v>
      </c>
      <c r="D485" s="101" t="s">
        <v>462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45">
        <f t="shared" si="30"/>
        <v>0</v>
      </c>
      <c r="AP485" s="8">
        <f t="shared" si="28"/>
        <v>0</v>
      </c>
      <c r="AQ485" s="9">
        <f t="shared" si="29"/>
        <v>0</v>
      </c>
      <c r="AR485" s="63">
        <f t="shared" si="31"/>
        <v>0</v>
      </c>
    </row>
    <row r="486" spans="1:44" ht="14" x14ac:dyDescent="0.2">
      <c r="A486" s="101" t="s">
        <v>426</v>
      </c>
      <c r="B486" s="47">
        <v>1095</v>
      </c>
      <c r="C486" s="101" t="s">
        <v>28</v>
      </c>
      <c r="D486" s="101" t="s">
        <v>22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45">
        <f t="shared" si="30"/>
        <v>0</v>
      </c>
      <c r="AP486" s="8">
        <f t="shared" si="28"/>
        <v>0</v>
      </c>
      <c r="AQ486" s="9">
        <f t="shared" si="29"/>
        <v>0</v>
      </c>
      <c r="AR486" s="63">
        <f t="shared" si="31"/>
        <v>0</v>
      </c>
    </row>
    <row r="487" spans="1:44" ht="14" x14ac:dyDescent="0.2">
      <c r="A487" s="101" t="s">
        <v>428</v>
      </c>
      <c r="B487" s="47">
        <v>1451</v>
      </c>
      <c r="C487" s="101" t="s">
        <v>9</v>
      </c>
      <c r="D487" s="101" t="s">
        <v>14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45">
        <f t="shared" si="30"/>
        <v>0</v>
      </c>
      <c r="AP487" s="8">
        <f t="shared" si="28"/>
        <v>0</v>
      </c>
      <c r="AQ487" s="9">
        <f t="shared" si="29"/>
        <v>0</v>
      </c>
      <c r="AR487" s="63">
        <f t="shared" si="31"/>
        <v>0</v>
      </c>
    </row>
    <row r="488" spans="1:44" ht="14" x14ac:dyDescent="0.2">
      <c r="A488" s="101" t="s">
        <v>326</v>
      </c>
      <c r="B488" s="47">
        <v>1064</v>
      </c>
      <c r="C488" s="101" t="s">
        <v>28</v>
      </c>
      <c r="D488" s="101" t="s">
        <v>62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45">
        <f t="shared" si="30"/>
        <v>0</v>
      </c>
      <c r="AP488" s="8">
        <f t="shared" si="28"/>
        <v>0</v>
      </c>
      <c r="AQ488" s="9">
        <f t="shared" si="29"/>
        <v>0</v>
      </c>
      <c r="AR488" s="63">
        <f t="shared" si="31"/>
        <v>0</v>
      </c>
    </row>
    <row r="489" spans="1:44" ht="14" x14ac:dyDescent="0.2">
      <c r="A489" s="101" t="s">
        <v>430</v>
      </c>
      <c r="B489" s="47">
        <v>1277</v>
      </c>
      <c r="C489" s="101" t="s">
        <v>28</v>
      </c>
      <c r="D489" s="101" t="s">
        <v>463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45">
        <f t="shared" si="30"/>
        <v>0</v>
      </c>
      <c r="AP489" s="8">
        <f t="shared" si="28"/>
        <v>0</v>
      </c>
      <c r="AQ489" s="9">
        <f t="shared" si="29"/>
        <v>0</v>
      </c>
      <c r="AR489" s="63">
        <f t="shared" si="31"/>
        <v>0</v>
      </c>
    </row>
    <row r="490" spans="1:44" ht="14" x14ac:dyDescent="0.2">
      <c r="A490" s="101" t="s">
        <v>431</v>
      </c>
      <c r="B490" s="47">
        <v>1091</v>
      </c>
      <c r="C490" s="101" t="s">
        <v>28</v>
      </c>
      <c r="D490" s="101" t="s">
        <v>32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45">
        <f t="shared" si="30"/>
        <v>0</v>
      </c>
      <c r="AP490" s="8">
        <f t="shared" si="28"/>
        <v>0</v>
      </c>
      <c r="AQ490" s="9">
        <f t="shared" si="29"/>
        <v>0</v>
      </c>
      <c r="AR490" s="63">
        <f t="shared" si="31"/>
        <v>0</v>
      </c>
    </row>
    <row r="491" spans="1:44" ht="14" x14ac:dyDescent="0.2">
      <c r="A491" s="101" t="s">
        <v>241</v>
      </c>
      <c r="B491" s="47">
        <v>1106</v>
      </c>
      <c r="C491" s="101" t="s">
        <v>28</v>
      </c>
      <c r="D491" s="101" t="s">
        <v>72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45">
        <f t="shared" si="30"/>
        <v>0</v>
      </c>
      <c r="AP491" s="8">
        <f t="shared" si="28"/>
        <v>0</v>
      </c>
      <c r="AQ491" s="9">
        <f t="shared" si="29"/>
        <v>0</v>
      </c>
      <c r="AR491" s="63">
        <f t="shared" si="31"/>
        <v>0</v>
      </c>
    </row>
    <row r="492" spans="1:44" ht="14" x14ac:dyDescent="0.2">
      <c r="A492" s="101" t="s">
        <v>466</v>
      </c>
      <c r="B492" s="47">
        <v>2032</v>
      </c>
      <c r="C492" s="101" t="s">
        <v>454</v>
      </c>
      <c r="D492" s="101" t="s">
        <v>62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45">
        <f t="shared" si="30"/>
        <v>0</v>
      </c>
      <c r="AP492" s="8">
        <f t="shared" si="28"/>
        <v>0</v>
      </c>
      <c r="AQ492" s="9">
        <f t="shared" si="29"/>
        <v>0</v>
      </c>
      <c r="AR492" s="63">
        <f t="shared" si="31"/>
        <v>0</v>
      </c>
    </row>
    <row r="493" spans="1:44" ht="14" x14ac:dyDescent="0.2">
      <c r="A493" s="101" t="s">
        <v>328</v>
      </c>
      <c r="B493" s="47">
        <v>1589</v>
      </c>
      <c r="C493" s="101" t="s">
        <v>30</v>
      </c>
      <c r="D493" s="101" t="s">
        <v>62</v>
      </c>
      <c r="E493" s="7"/>
      <c r="F493" s="7"/>
      <c r="G493" s="7"/>
      <c r="H493" s="7"/>
      <c r="I493" s="7"/>
      <c r="J493" s="7"/>
      <c r="K493" s="7"/>
      <c r="L493" s="7"/>
      <c r="M493" s="7">
        <v>7500</v>
      </c>
      <c r="N493" s="7">
        <v>932</v>
      </c>
      <c r="O493" s="7">
        <v>2274</v>
      </c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45">
        <f t="shared" si="30"/>
        <v>10706</v>
      </c>
      <c r="AP493" s="8">
        <f t="shared" si="28"/>
        <v>10706</v>
      </c>
      <c r="AQ493" s="9">
        <f t="shared" si="29"/>
        <v>0</v>
      </c>
      <c r="AR493" s="63">
        <f t="shared" si="31"/>
        <v>0</v>
      </c>
    </row>
    <row r="494" spans="1:44" ht="14" x14ac:dyDescent="0.2">
      <c r="A494" s="101" t="s">
        <v>360</v>
      </c>
      <c r="B494" s="47">
        <v>1321</v>
      </c>
      <c r="C494" s="101" t="s">
        <v>9</v>
      </c>
      <c r="D494" s="101" t="s">
        <v>32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45">
        <f t="shared" si="30"/>
        <v>0</v>
      </c>
      <c r="AP494" s="8">
        <f t="shared" si="28"/>
        <v>0</v>
      </c>
      <c r="AQ494" s="9">
        <f t="shared" si="29"/>
        <v>0</v>
      </c>
      <c r="AR494" s="63">
        <f t="shared" si="31"/>
        <v>0</v>
      </c>
    </row>
    <row r="495" spans="1:44" ht="14" x14ac:dyDescent="0.2">
      <c r="A495" s="101" t="s">
        <v>511</v>
      </c>
      <c r="B495" s="47">
        <v>2542</v>
      </c>
      <c r="C495" s="101" t="s">
        <v>497</v>
      </c>
      <c r="D495" s="101" t="s">
        <v>95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45">
        <f t="shared" si="30"/>
        <v>0</v>
      </c>
      <c r="AP495" s="8">
        <f t="shared" si="28"/>
        <v>0</v>
      </c>
      <c r="AQ495" s="9">
        <f t="shared" si="29"/>
        <v>0</v>
      </c>
      <c r="AR495" s="63">
        <f t="shared" si="31"/>
        <v>0</v>
      </c>
    </row>
    <row r="496" spans="1:44" ht="14" x14ac:dyDescent="0.2">
      <c r="A496" s="101" t="s">
        <v>243</v>
      </c>
      <c r="B496" s="47">
        <v>1096</v>
      </c>
      <c r="C496" s="101" t="s">
        <v>28</v>
      </c>
      <c r="D496" s="101" t="s">
        <v>72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45">
        <f t="shared" si="30"/>
        <v>0</v>
      </c>
      <c r="AP496" s="8">
        <f t="shared" si="28"/>
        <v>0</v>
      </c>
      <c r="AQ496" s="9">
        <f t="shared" si="29"/>
        <v>0</v>
      </c>
      <c r="AR496" s="63">
        <f t="shared" si="31"/>
        <v>0</v>
      </c>
    </row>
    <row r="497" spans="1:44" ht="14" x14ac:dyDescent="0.2">
      <c r="A497" s="101" t="s">
        <v>217</v>
      </c>
      <c r="B497" s="47">
        <v>1247</v>
      </c>
      <c r="C497" s="101" t="s">
        <v>9</v>
      </c>
      <c r="D497" s="101" t="s">
        <v>15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45">
        <f t="shared" si="30"/>
        <v>0</v>
      </c>
      <c r="AP497" s="8">
        <f t="shared" si="28"/>
        <v>0</v>
      </c>
      <c r="AQ497" s="9">
        <f t="shared" si="29"/>
        <v>0</v>
      </c>
      <c r="AR497" s="63">
        <f t="shared" si="31"/>
        <v>0</v>
      </c>
    </row>
    <row r="498" spans="1:44" ht="14" x14ac:dyDescent="0.2">
      <c r="A498" s="101" t="s">
        <v>220</v>
      </c>
      <c r="B498" s="47">
        <v>1574</v>
      </c>
      <c r="C498" s="101" t="s">
        <v>61</v>
      </c>
      <c r="D498" s="101" t="s">
        <v>37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45">
        <f t="shared" si="30"/>
        <v>0</v>
      </c>
      <c r="AP498" s="8">
        <f t="shared" si="28"/>
        <v>0</v>
      </c>
      <c r="AQ498" s="9">
        <f t="shared" si="29"/>
        <v>0</v>
      </c>
      <c r="AR498" s="63">
        <f t="shared" si="31"/>
        <v>0</v>
      </c>
    </row>
    <row r="499" spans="1:44" ht="14" x14ac:dyDescent="0.2">
      <c r="A499" s="101" t="s">
        <v>330</v>
      </c>
      <c r="B499" s="47">
        <v>1533</v>
      </c>
      <c r="C499" s="101" t="s">
        <v>30</v>
      </c>
      <c r="D499" s="101" t="s">
        <v>62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45">
        <f t="shared" si="30"/>
        <v>0</v>
      </c>
      <c r="AP499" s="8">
        <f t="shared" si="28"/>
        <v>0</v>
      </c>
      <c r="AQ499" s="9">
        <f t="shared" si="29"/>
        <v>0</v>
      </c>
      <c r="AR499" s="63">
        <f t="shared" si="31"/>
        <v>0</v>
      </c>
    </row>
    <row r="500" spans="1:44" ht="14" x14ac:dyDescent="0.2">
      <c r="A500" s="101" t="s">
        <v>333</v>
      </c>
      <c r="B500" s="47">
        <v>1267</v>
      </c>
      <c r="C500" s="101" t="s">
        <v>28</v>
      </c>
      <c r="D500" s="101" t="s">
        <v>62</v>
      </c>
      <c r="E500" s="7"/>
      <c r="F500" s="7"/>
      <c r="G500" s="7"/>
      <c r="H500" s="10"/>
      <c r="I500" s="10"/>
      <c r="J500" s="10"/>
      <c r="K500" s="10"/>
      <c r="L500" s="10"/>
      <c r="M500" s="10"/>
      <c r="N500" s="10"/>
      <c r="O500" s="10"/>
      <c r="P500" s="10"/>
      <c r="Q500" s="7"/>
      <c r="R500" s="7"/>
      <c r="S500" s="7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45">
        <f t="shared" si="30"/>
        <v>0</v>
      </c>
      <c r="AP500" s="8">
        <f t="shared" si="28"/>
        <v>0</v>
      </c>
      <c r="AQ500" s="9">
        <f t="shared" si="29"/>
        <v>0</v>
      </c>
      <c r="AR500" s="63">
        <f t="shared" si="31"/>
        <v>0</v>
      </c>
    </row>
    <row r="501" spans="1:44" ht="14" x14ac:dyDescent="0.2">
      <c r="A501" s="101" t="s">
        <v>387</v>
      </c>
      <c r="B501" s="47">
        <v>1062</v>
      </c>
      <c r="C501" s="101" t="s">
        <v>28</v>
      </c>
      <c r="D501" s="101" t="s">
        <v>22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45">
        <f t="shared" si="30"/>
        <v>0</v>
      </c>
      <c r="AP501" s="8">
        <f t="shared" si="28"/>
        <v>0</v>
      </c>
      <c r="AQ501" s="9">
        <f t="shared" si="29"/>
        <v>0</v>
      </c>
      <c r="AR501" s="63">
        <f t="shared" si="31"/>
        <v>0</v>
      </c>
    </row>
    <row r="502" spans="1:44" ht="14" x14ac:dyDescent="0.2">
      <c r="A502" s="101" t="s">
        <v>334</v>
      </c>
      <c r="B502" s="47">
        <v>1278</v>
      </c>
      <c r="C502" s="101" t="s">
        <v>28</v>
      </c>
      <c r="D502" s="101" t="s">
        <v>62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45">
        <f t="shared" si="30"/>
        <v>0</v>
      </c>
      <c r="AP502" s="8">
        <f t="shared" si="28"/>
        <v>0</v>
      </c>
      <c r="AQ502" s="9">
        <f t="shared" si="29"/>
        <v>0</v>
      </c>
      <c r="AR502" s="63">
        <f t="shared" si="31"/>
        <v>0</v>
      </c>
    </row>
    <row r="503" spans="1:44" ht="14" x14ac:dyDescent="0.2">
      <c r="A503" s="101" t="s">
        <v>478</v>
      </c>
      <c r="B503" s="47">
        <v>1246</v>
      </c>
      <c r="C503" s="101" t="s">
        <v>28</v>
      </c>
      <c r="D503" s="101" t="s">
        <v>461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45">
        <f t="shared" si="30"/>
        <v>0</v>
      </c>
      <c r="AP503" s="8">
        <f t="shared" si="28"/>
        <v>0</v>
      </c>
      <c r="AQ503" s="9">
        <f t="shared" si="29"/>
        <v>0</v>
      </c>
      <c r="AR503" s="63">
        <f t="shared" si="31"/>
        <v>0</v>
      </c>
    </row>
    <row r="504" spans="1:44" ht="14" x14ac:dyDescent="0.2">
      <c r="A504" s="101" t="s">
        <v>388</v>
      </c>
      <c r="B504" s="47">
        <v>1655</v>
      </c>
      <c r="C504" s="101" t="s">
        <v>11</v>
      </c>
      <c r="D504" s="101" t="s">
        <v>461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45">
        <f t="shared" si="30"/>
        <v>0</v>
      </c>
      <c r="AP504" s="8">
        <f t="shared" si="28"/>
        <v>0</v>
      </c>
      <c r="AQ504" s="9">
        <f t="shared" si="29"/>
        <v>0</v>
      </c>
      <c r="AR504" s="63">
        <f t="shared" si="31"/>
        <v>0</v>
      </c>
    </row>
    <row r="505" spans="1:44" ht="14" x14ac:dyDescent="0.2">
      <c r="A505" s="101" t="s">
        <v>244</v>
      </c>
      <c r="B505" s="47">
        <v>1607</v>
      </c>
      <c r="C505" s="101" t="s">
        <v>11</v>
      </c>
      <c r="D505" s="101" t="s">
        <v>509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45">
        <f t="shared" si="30"/>
        <v>0</v>
      </c>
      <c r="AP505" s="8">
        <f t="shared" si="28"/>
        <v>0</v>
      </c>
      <c r="AQ505" s="9">
        <f t="shared" si="29"/>
        <v>0</v>
      </c>
      <c r="AR505" s="63">
        <f t="shared" si="31"/>
        <v>0</v>
      </c>
    </row>
    <row r="506" spans="1:44" ht="14" x14ac:dyDescent="0.2">
      <c r="A506" s="101" t="s">
        <v>433</v>
      </c>
      <c r="B506" s="47">
        <v>1614</v>
      </c>
      <c r="C506" s="101" t="s">
        <v>9</v>
      </c>
      <c r="D506" s="101" t="s">
        <v>37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45">
        <f t="shared" si="30"/>
        <v>0</v>
      </c>
      <c r="AP506" s="8">
        <f t="shared" si="28"/>
        <v>0</v>
      </c>
      <c r="AQ506" s="9">
        <f t="shared" si="29"/>
        <v>0</v>
      </c>
      <c r="AR506" s="63">
        <f t="shared" si="31"/>
        <v>0</v>
      </c>
    </row>
    <row r="507" spans="1:44" ht="14" x14ac:dyDescent="0.2">
      <c r="A507" s="101" t="s">
        <v>434</v>
      </c>
      <c r="B507" s="47">
        <v>1103</v>
      </c>
      <c r="C507" s="101" t="s">
        <v>28</v>
      </c>
      <c r="D507" s="101" t="s">
        <v>22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45">
        <f t="shared" si="30"/>
        <v>0</v>
      </c>
      <c r="AP507" s="8">
        <f t="shared" si="28"/>
        <v>0</v>
      </c>
      <c r="AQ507" s="9">
        <f t="shared" si="29"/>
        <v>0</v>
      </c>
      <c r="AR507" s="63">
        <f t="shared" si="31"/>
        <v>0</v>
      </c>
    </row>
    <row r="508" spans="1:44" ht="14" x14ac:dyDescent="0.2">
      <c r="A508" s="101" t="s">
        <v>106</v>
      </c>
      <c r="B508" s="47">
        <v>1646</v>
      </c>
      <c r="C508" s="101" t="s">
        <v>11</v>
      </c>
      <c r="D508" s="101" t="s">
        <v>20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45">
        <f t="shared" si="30"/>
        <v>0</v>
      </c>
      <c r="AP508" s="8">
        <f t="shared" si="28"/>
        <v>0</v>
      </c>
      <c r="AQ508" s="9">
        <f t="shared" si="29"/>
        <v>0</v>
      </c>
      <c r="AR508" s="63">
        <f t="shared" si="31"/>
        <v>0</v>
      </c>
    </row>
    <row r="509" spans="1:44" ht="14" x14ac:dyDescent="0.2">
      <c r="A509" s="101" t="s">
        <v>460</v>
      </c>
      <c r="B509" s="47">
        <v>2030</v>
      </c>
      <c r="C509" s="101" t="s">
        <v>454</v>
      </c>
      <c r="D509" s="101" t="s">
        <v>95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45">
        <f t="shared" si="30"/>
        <v>0</v>
      </c>
      <c r="AP509" s="8">
        <f t="shared" si="28"/>
        <v>0</v>
      </c>
      <c r="AQ509" s="9">
        <f t="shared" si="29"/>
        <v>0</v>
      </c>
      <c r="AR509" s="63">
        <f t="shared" si="31"/>
        <v>0</v>
      </c>
    </row>
    <row r="510" spans="1:44" ht="14" x14ac:dyDescent="0.2">
      <c r="A510" s="101" t="s">
        <v>487</v>
      </c>
      <c r="B510" s="47">
        <v>2509</v>
      </c>
      <c r="C510" s="101" t="s">
        <v>468</v>
      </c>
      <c r="D510" s="101" t="s">
        <v>14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45">
        <f t="shared" si="30"/>
        <v>0</v>
      </c>
      <c r="AP510" s="8">
        <f t="shared" si="28"/>
        <v>0</v>
      </c>
      <c r="AQ510" s="9">
        <f t="shared" si="29"/>
        <v>0</v>
      </c>
      <c r="AR510" s="63">
        <f t="shared" si="31"/>
        <v>0</v>
      </c>
    </row>
    <row r="511" spans="1:44" ht="14" x14ac:dyDescent="0.2">
      <c r="A511" s="101" t="s">
        <v>337</v>
      </c>
      <c r="B511" s="47">
        <v>1602</v>
      </c>
      <c r="C511" s="101" t="s">
        <v>61</v>
      </c>
      <c r="D511" s="101" t="s">
        <v>62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45">
        <f t="shared" si="30"/>
        <v>0</v>
      </c>
      <c r="AP511" s="8">
        <f t="shared" si="28"/>
        <v>0</v>
      </c>
      <c r="AQ511" s="9">
        <f t="shared" si="29"/>
        <v>0</v>
      </c>
      <c r="AR511" s="63">
        <f t="shared" si="31"/>
        <v>0</v>
      </c>
    </row>
    <row r="512" spans="1:44" ht="14" x14ac:dyDescent="0.2">
      <c r="A512" s="101" t="s">
        <v>440</v>
      </c>
      <c r="B512" s="47">
        <v>1466</v>
      </c>
      <c r="C512" s="101" t="s">
        <v>9</v>
      </c>
      <c r="D512" s="101" t="s">
        <v>15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45">
        <f t="shared" si="30"/>
        <v>0</v>
      </c>
      <c r="AP512" s="8">
        <f t="shared" si="28"/>
        <v>0</v>
      </c>
      <c r="AQ512" s="9">
        <f t="shared" si="29"/>
        <v>0</v>
      </c>
      <c r="AR512" s="63">
        <f t="shared" si="31"/>
        <v>0</v>
      </c>
    </row>
    <row r="513" spans="1:44" ht="14" x14ac:dyDescent="0.2">
      <c r="A513" s="101" t="s">
        <v>338</v>
      </c>
      <c r="B513" s="47">
        <v>1099</v>
      </c>
      <c r="C513" s="101" t="s">
        <v>28</v>
      </c>
      <c r="D513" s="101" t="s">
        <v>463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45">
        <f t="shared" si="30"/>
        <v>0</v>
      </c>
      <c r="AP513" s="8">
        <f t="shared" si="28"/>
        <v>0</v>
      </c>
      <c r="AQ513" s="9">
        <f t="shared" si="29"/>
        <v>0</v>
      </c>
      <c r="AR513" s="63">
        <f t="shared" si="31"/>
        <v>0</v>
      </c>
    </row>
    <row r="514" spans="1:44" ht="14" x14ac:dyDescent="0.2">
      <c r="A514" s="101" t="s">
        <v>222</v>
      </c>
      <c r="B514" s="47">
        <v>1126</v>
      </c>
      <c r="C514" s="101" t="s">
        <v>28</v>
      </c>
      <c r="D514" s="101" t="s">
        <v>15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45">
        <f t="shared" si="30"/>
        <v>0</v>
      </c>
      <c r="AP514" s="8">
        <f t="shared" si="28"/>
        <v>0</v>
      </c>
      <c r="AQ514" s="9">
        <f t="shared" si="29"/>
        <v>0</v>
      </c>
      <c r="AR514" s="63">
        <f t="shared" si="31"/>
        <v>0</v>
      </c>
    </row>
    <row r="515" spans="1:44" ht="14" x14ac:dyDescent="0.2">
      <c r="A515" s="101" t="s">
        <v>224</v>
      </c>
      <c r="B515" s="47">
        <v>1640</v>
      </c>
      <c r="C515" s="101" t="s">
        <v>11</v>
      </c>
      <c r="D515" s="101" t="s">
        <v>461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45">
        <f t="shared" si="30"/>
        <v>0</v>
      </c>
      <c r="AP515" s="8">
        <f t="shared" si="28"/>
        <v>0</v>
      </c>
      <c r="AQ515" s="9">
        <f t="shared" si="29"/>
        <v>0</v>
      </c>
      <c r="AR515" s="63">
        <f t="shared" si="31"/>
        <v>0</v>
      </c>
    </row>
    <row r="516" spans="1:44" ht="14" x14ac:dyDescent="0.2">
      <c r="A516" s="101" t="s">
        <v>339</v>
      </c>
      <c r="B516" s="47">
        <v>1341</v>
      </c>
      <c r="C516" s="101" t="s">
        <v>9</v>
      </c>
      <c r="D516" s="101" t="s">
        <v>62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45">
        <f t="shared" si="30"/>
        <v>0</v>
      </c>
      <c r="AP516" s="8">
        <f t="shared" si="28"/>
        <v>0</v>
      </c>
      <c r="AQ516" s="9">
        <f t="shared" si="29"/>
        <v>0</v>
      </c>
      <c r="AR516" s="63">
        <f t="shared" si="31"/>
        <v>0</v>
      </c>
    </row>
    <row r="517" spans="1:44" ht="14" x14ac:dyDescent="0.2">
      <c r="A517" s="101" t="s">
        <v>225</v>
      </c>
      <c r="B517" s="47">
        <v>1080</v>
      </c>
      <c r="C517" s="101" t="s">
        <v>28</v>
      </c>
      <c r="D517" s="101" t="s">
        <v>22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45">
        <f t="shared" si="30"/>
        <v>0</v>
      </c>
      <c r="AP517" s="8">
        <f t="shared" si="28"/>
        <v>0</v>
      </c>
      <c r="AQ517" s="9">
        <f t="shared" si="29"/>
        <v>0</v>
      </c>
      <c r="AR517" s="63">
        <f t="shared" si="31"/>
        <v>0</v>
      </c>
    </row>
    <row r="518" spans="1:44" ht="14" x14ac:dyDescent="0.2">
      <c r="A518" s="101" t="s">
        <v>342</v>
      </c>
      <c r="B518" s="47">
        <v>1008</v>
      </c>
      <c r="C518" s="101" t="s">
        <v>28</v>
      </c>
      <c r="D518" s="101" t="s">
        <v>463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45">
        <f t="shared" si="30"/>
        <v>0</v>
      </c>
      <c r="AP518" s="8">
        <f t="shared" si="28"/>
        <v>0</v>
      </c>
      <c r="AQ518" s="9">
        <f t="shared" si="29"/>
        <v>0</v>
      </c>
      <c r="AR518" s="63">
        <f t="shared" si="31"/>
        <v>0</v>
      </c>
    </row>
    <row r="519" spans="1:44" ht="14" x14ac:dyDescent="0.2">
      <c r="A519" s="101" t="s">
        <v>512</v>
      </c>
      <c r="B519" s="47">
        <v>2504</v>
      </c>
      <c r="C519" s="101" t="s">
        <v>497</v>
      </c>
      <c r="D519" s="101" t="s">
        <v>20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45">
        <f t="shared" si="30"/>
        <v>0</v>
      </c>
      <c r="AP519" s="8">
        <f t="shared" si="28"/>
        <v>0</v>
      </c>
      <c r="AQ519" s="9">
        <f t="shared" si="29"/>
        <v>0</v>
      </c>
      <c r="AR519" s="63">
        <f t="shared" si="31"/>
        <v>0</v>
      </c>
    </row>
    <row r="520" spans="1:44" ht="14" x14ac:dyDescent="0.2">
      <c r="A520" s="101" t="s">
        <v>447</v>
      </c>
      <c r="B520" s="47">
        <v>1117</v>
      </c>
      <c r="C520" s="101" t="s">
        <v>28</v>
      </c>
      <c r="D520" s="101" t="s">
        <v>22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45">
        <f t="shared" si="30"/>
        <v>0</v>
      </c>
      <c r="AP520" s="8">
        <f t="shared" si="28"/>
        <v>0</v>
      </c>
      <c r="AQ520" s="9">
        <f t="shared" si="29"/>
        <v>0</v>
      </c>
      <c r="AR520" s="63">
        <f t="shared" si="31"/>
        <v>0</v>
      </c>
    </row>
    <row r="521" spans="1:44" ht="14" x14ac:dyDescent="0.2">
      <c r="A521" s="101" t="s">
        <v>187</v>
      </c>
      <c r="B521" s="47">
        <v>1173</v>
      </c>
      <c r="C521" s="101" t="s">
        <v>28</v>
      </c>
      <c r="D521" s="101" t="s">
        <v>13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45">
        <f t="shared" si="30"/>
        <v>0</v>
      </c>
      <c r="AP521" s="8">
        <f t="shared" si="28"/>
        <v>0</v>
      </c>
      <c r="AQ521" s="9">
        <f t="shared" si="29"/>
        <v>0</v>
      </c>
      <c r="AR521" s="63">
        <f t="shared" si="31"/>
        <v>0</v>
      </c>
    </row>
    <row r="522" spans="1:44" ht="14" x14ac:dyDescent="0.2">
      <c r="A522" s="101" t="s">
        <v>495</v>
      </c>
      <c r="B522" s="47">
        <v>2507</v>
      </c>
      <c r="C522" s="101" t="s">
        <v>468</v>
      </c>
      <c r="D522" s="101" t="s">
        <v>95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45">
        <f t="shared" si="30"/>
        <v>0</v>
      </c>
      <c r="AP522" s="8">
        <f t="shared" si="28"/>
        <v>0</v>
      </c>
      <c r="AQ522" s="9">
        <f t="shared" si="29"/>
        <v>0</v>
      </c>
      <c r="AR522" s="63">
        <f t="shared" si="31"/>
        <v>0</v>
      </c>
    </row>
    <row r="523" spans="1:44" ht="14" x14ac:dyDescent="0.2">
      <c r="A523" s="101" t="s">
        <v>435</v>
      </c>
      <c r="B523" s="47">
        <v>1147</v>
      </c>
      <c r="C523" s="101" t="s">
        <v>28</v>
      </c>
      <c r="D523" s="101" t="s">
        <v>62</v>
      </c>
      <c r="E523" s="7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7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45">
        <f t="shared" si="30"/>
        <v>0</v>
      </c>
      <c r="AP523" s="8">
        <f t="shared" si="28"/>
        <v>0</v>
      </c>
      <c r="AQ523" s="9">
        <f t="shared" si="29"/>
        <v>0</v>
      </c>
      <c r="AR523" s="63">
        <f t="shared" si="31"/>
        <v>0</v>
      </c>
    </row>
    <row r="524" spans="1:44" ht="14" x14ac:dyDescent="0.2">
      <c r="A524" s="101" t="s">
        <v>228</v>
      </c>
      <c r="B524" s="47">
        <v>1619</v>
      </c>
      <c r="C524" s="101" t="s">
        <v>9</v>
      </c>
      <c r="D524" s="101" t="s">
        <v>22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45">
        <f t="shared" si="30"/>
        <v>0</v>
      </c>
      <c r="AP524" s="8">
        <f t="shared" si="28"/>
        <v>0</v>
      </c>
      <c r="AQ524" s="9">
        <f t="shared" si="29"/>
        <v>0</v>
      </c>
      <c r="AR524" s="63">
        <f t="shared" si="31"/>
        <v>0</v>
      </c>
    </row>
    <row r="525" spans="1:44" ht="14" x14ac:dyDescent="0.2">
      <c r="A525" s="101" t="s">
        <v>108</v>
      </c>
      <c r="B525" s="47">
        <v>1307</v>
      </c>
      <c r="C525" s="101" t="s">
        <v>28</v>
      </c>
      <c r="D525" s="101" t="s">
        <v>20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45">
        <f t="shared" si="30"/>
        <v>0</v>
      </c>
      <c r="AP525" s="8">
        <f t="shared" ref="AP525" si="32">SUM(E525:P525)</f>
        <v>0</v>
      </c>
      <c r="AQ525" s="9">
        <f t="shared" si="29"/>
        <v>0</v>
      </c>
      <c r="AR525" s="63">
        <f t="shared" si="31"/>
        <v>0</v>
      </c>
    </row>
    <row r="526" spans="1:44" ht="14" x14ac:dyDescent="0.2">
      <c r="A526" s="13"/>
      <c r="B526" s="13"/>
      <c r="C526" s="13"/>
      <c r="D526" s="13"/>
      <c r="E526" s="14">
        <f t="shared" ref="E526:O526" si="33">SUM(E9:E525)</f>
        <v>16422</v>
      </c>
      <c r="F526" s="14">
        <f t="shared" si="33"/>
        <v>9674</v>
      </c>
      <c r="G526" s="14">
        <f t="shared" si="33"/>
        <v>22534</v>
      </c>
      <c r="H526" s="14">
        <f t="shared" si="33"/>
        <v>25958</v>
      </c>
      <c r="I526" s="14">
        <f t="shared" si="33"/>
        <v>12991</v>
      </c>
      <c r="J526" s="14">
        <f t="shared" si="33"/>
        <v>10881</v>
      </c>
      <c r="K526" s="14">
        <f t="shared" si="33"/>
        <v>2598</v>
      </c>
      <c r="L526" s="14">
        <f t="shared" si="33"/>
        <v>24461</v>
      </c>
      <c r="M526" s="14">
        <f t="shared" si="33"/>
        <v>29108</v>
      </c>
      <c r="N526" s="14">
        <f t="shared" si="33"/>
        <v>20256</v>
      </c>
      <c r="O526" s="14">
        <f t="shared" si="33"/>
        <v>158741</v>
      </c>
      <c r="P526" s="14">
        <f t="shared" ref="P526:AB526" si="34">SUM(P8:P525)</f>
        <v>110893</v>
      </c>
      <c r="Q526" s="14">
        <f t="shared" si="34"/>
        <v>497</v>
      </c>
      <c r="R526" s="14">
        <f t="shared" si="34"/>
        <v>3147</v>
      </c>
      <c r="S526" s="14">
        <f t="shared" si="34"/>
        <v>18058</v>
      </c>
      <c r="T526" s="14">
        <f t="shared" si="34"/>
        <v>22301</v>
      </c>
      <c r="U526" s="14">
        <f t="shared" si="34"/>
        <v>6160</v>
      </c>
      <c r="V526" s="14">
        <f t="shared" si="34"/>
        <v>8061</v>
      </c>
      <c r="W526" s="14">
        <f t="shared" si="34"/>
        <v>860</v>
      </c>
      <c r="X526" s="14">
        <f t="shared" si="34"/>
        <v>2321</v>
      </c>
      <c r="Y526" s="14">
        <f t="shared" si="34"/>
        <v>4850</v>
      </c>
      <c r="Z526" s="14">
        <f t="shared" si="34"/>
        <v>3591</v>
      </c>
      <c r="AA526" s="14">
        <f t="shared" si="34"/>
        <v>41454</v>
      </c>
      <c r="AB526" s="14">
        <f t="shared" si="34"/>
        <v>22843</v>
      </c>
      <c r="AC526" s="14">
        <f t="shared" ref="AC526:AO526" si="35">SUM(AC7:AC525)</f>
        <v>23099</v>
      </c>
      <c r="AD526" s="14">
        <f t="shared" si="35"/>
        <v>45100</v>
      </c>
      <c r="AE526" s="14">
        <f t="shared" si="35"/>
        <v>1890</v>
      </c>
      <c r="AF526" s="14">
        <f t="shared" si="35"/>
        <v>1923</v>
      </c>
      <c r="AG526" s="14">
        <f t="shared" si="35"/>
        <v>1899</v>
      </c>
      <c r="AH526" s="14">
        <f t="shared" si="35"/>
        <v>1701</v>
      </c>
      <c r="AI526" s="14">
        <f t="shared" si="35"/>
        <v>1849</v>
      </c>
      <c r="AJ526" s="14">
        <f t="shared" si="35"/>
        <v>1207</v>
      </c>
      <c r="AK526" s="14">
        <f t="shared" si="35"/>
        <v>0</v>
      </c>
      <c r="AL526" s="14">
        <f t="shared" si="35"/>
        <v>0</v>
      </c>
      <c r="AM526" s="14">
        <f t="shared" si="35"/>
        <v>0</v>
      </c>
      <c r="AN526" s="14">
        <f t="shared" si="35"/>
        <v>0</v>
      </c>
      <c r="AO526" s="15">
        <f t="shared" si="35"/>
        <v>657328</v>
      </c>
      <c r="AP526" s="8">
        <f>SUM(E526:P526)</f>
        <v>444517</v>
      </c>
      <c r="AQ526" s="9">
        <f>SUM(Q526:AB526)</f>
        <v>134143</v>
      </c>
      <c r="AR526" s="64">
        <f>SUM(AC526:AN526)</f>
        <v>78668</v>
      </c>
    </row>
    <row r="527" spans="1:44" ht="13" x14ac:dyDescent="0.15">
      <c r="A527" s="16"/>
      <c r="B527" s="16"/>
      <c r="C527" s="16"/>
      <c r="D527" s="16"/>
      <c r="E527" s="19"/>
      <c r="F527" s="20"/>
      <c r="G527" s="20"/>
      <c r="H527" s="20"/>
      <c r="I527" s="20"/>
      <c r="J527" s="21"/>
      <c r="K527" s="20"/>
      <c r="L527" s="20"/>
      <c r="M527" s="20"/>
      <c r="N527" s="20"/>
      <c r="O527" s="20"/>
      <c r="P527" s="20"/>
      <c r="Q527" s="19"/>
      <c r="R527" s="20"/>
      <c r="S527" s="20"/>
      <c r="T527" s="20"/>
      <c r="U527" s="20"/>
      <c r="V527" s="21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2"/>
      <c r="AP527" s="22"/>
      <c r="AQ527" s="22"/>
      <c r="AR527" s="22"/>
    </row>
    <row r="528" spans="1:44" ht="13" x14ac:dyDescent="0.15">
      <c r="A528" s="17"/>
      <c r="B528" s="17"/>
      <c r="C528" s="17"/>
      <c r="D528" s="17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3"/>
      <c r="AP528" s="23"/>
      <c r="AQ528" s="23"/>
      <c r="AR528" s="23"/>
    </row>
    <row r="529" spans="1:44" ht="13" x14ac:dyDescent="0.15">
      <c r="A529" s="17"/>
      <c r="B529" s="17"/>
      <c r="C529" s="17"/>
      <c r="D529" s="17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 t="s">
        <v>678</v>
      </c>
      <c r="AO529" s="23"/>
      <c r="AP529" s="21"/>
      <c r="AQ529" s="21"/>
      <c r="AR529" s="21"/>
    </row>
    <row r="530" spans="1:44" ht="13" x14ac:dyDescent="0.15">
      <c r="A530" s="16"/>
      <c r="B530" s="16"/>
      <c r="C530" s="16"/>
      <c r="D530" s="16"/>
      <c r="E530" s="19"/>
      <c r="F530" s="20"/>
      <c r="G530" s="20"/>
      <c r="H530" s="20"/>
      <c r="I530" s="20"/>
      <c r="J530" s="21"/>
      <c r="K530" s="20"/>
      <c r="L530" s="20"/>
      <c r="M530" s="20"/>
      <c r="N530" s="20"/>
      <c r="O530" s="20"/>
      <c r="P530" s="21"/>
      <c r="Q530" s="19"/>
      <c r="R530" s="20"/>
      <c r="S530" s="20"/>
      <c r="T530" s="20"/>
      <c r="U530" s="20"/>
      <c r="V530" s="21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2"/>
      <c r="AP530" s="22"/>
      <c r="AQ530" s="22"/>
      <c r="AR530" s="22"/>
    </row>
    <row r="531" spans="1:44" ht="13" x14ac:dyDescent="0.15">
      <c r="A531" s="16"/>
      <c r="B531" s="16"/>
      <c r="C531" s="16"/>
      <c r="D531" s="16"/>
      <c r="E531" s="19"/>
      <c r="F531" s="20"/>
      <c r="G531" s="20"/>
      <c r="H531" s="20"/>
      <c r="I531" s="20"/>
      <c r="J531" s="21"/>
      <c r="K531" s="20"/>
      <c r="L531" s="20"/>
      <c r="M531" s="20"/>
      <c r="N531" s="20"/>
      <c r="O531" s="20"/>
      <c r="P531" s="20"/>
      <c r="Q531" s="19"/>
      <c r="R531" s="20"/>
      <c r="S531" s="20"/>
      <c r="T531" s="20"/>
      <c r="U531" s="20"/>
      <c r="V531" s="21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2"/>
      <c r="AP531" s="22"/>
      <c r="AQ531" s="22"/>
      <c r="AR531" s="22"/>
    </row>
    <row r="532" spans="1:44" ht="13" x14ac:dyDescent="0.15">
      <c r="A532" s="16"/>
      <c r="B532" s="16"/>
      <c r="C532" s="16"/>
      <c r="D532" s="16"/>
      <c r="E532" s="19"/>
      <c r="F532" s="20"/>
      <c r="G532" s="20"/>
      <c r="H532" s="20"/>
      <c r="I532" s="20"/>
      <c r="J532" s="21"/>
      <c r="K532" s="20"/>
      <c r="L532" s="20"/>
      <c r="M532" s="20"/>
      <c r="N532" s="20"/>
      <c r="O532" s="20"/>
      <c r="P532" s="20"/>
      <c r="Q532" s="19"/>
      <c r="R532" s="20"/>
      <c r="S532" s="20"/>
      <c r="T532" s="20"/>
      <c r="U532" s="20"/>
      <c r="V532" s="21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2"/>
      <c r="AP532" s="22"/>
      <c r="AQ532" s="22"/>
      <c r="AR532" s="22"/>
    </row>
    <row r="533" spans="1:44" ht="13" x14ac:dyDescent="0.15">
      <c r="A533" s="16"/>
      <c r="B533" s="16"/>
      <c r="C533" s="16"/>
      <c r="D533" s="16"/>
      <c r="E533" s="19"/>
      <c r="F533" s="20"/>
      <c r="G533" s="20"/>
      <c r="H533" s="20"/>
      <c r="I533" s="20"/>
      <c r="J533" s="21"/>
      <c r="K533" s="20"/>
      <c r="L533" s="20"/>
      <c r="M533" s="20"/>
      <c r="N533" s="20"/>
      <c r="O533" s="20"/>
      <c r="P533" s="20"/>
      <c r="Q533" s="19"/>
      <c r="R533" s="20"/>
      <c r="S533" s="20"/>
      <c r="T533" s="20"/>
      <c r="U533" s="20"/>
      <c r="V533" s="21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2"/>
      <c r="AP533" s="22"/>
      <c r="AQ533" s="22"/>
      <c r="AR533" s="22"/>
    </row>
    <row r="534" spans="1:44" ht="13" x14ac:dyDescent="0.15">
      <c r="A534" s="16"/>
      <c r="B534" s="16"/>
      <c r="C534" s="16"/>
      <c r="D534" s="16"/>
      <c r="E534" s="19"/>
      <c r="F534" s="20"/>
      <c r="G534" s="20"/>
      <c r="H534" s="20"/>
      <c r="I534" s="20"/>
      <c r="J534" s="21"/>
      <c r="K534" s="20"/>
      <c r="L534" s="20"/>
      <c r="M534" s="20"/>
      <c r="N534" s="20"/>
      <c r="O534" s="20"/>
      <c r="P534" s="20"/>
      <c r="Q534" s="19"/>
      <c r="R534" s="20"/>
      <c r="S534" s="20"/>
      <c r="T534" s="20"/>
      <c r="U534" s="20"/>
      <c r="V534" s="21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2"/>
      <c r="AP534" s="22"/>
      <c r="AQ534" s="22"/>
      <c r="AR534" s="22"/>
    </row>
    <row r="535" spans="1:44" ht="13" x14ac:dyDescent="0.15">
      <c r="A535" s="16"/>
      <c r="B535" s="16"/>
      <c r="C535" s="16"/>
      <c r="D535" s="16"/>
      <c r="E535" s="19"/>
      <c r="F535" s="20"/>
      <c r="G535" s="20"/>
      <c r="H535" s="20"/>
      <c r="I535" s="20"/>
      <c r="J535" s="21"/>
      <c r="K535" s="20"/>
      <c r="L535" s="20"/>
      <c r="M535" s="20"/>
      <c r="N535" s="20"/>
      <c r="O535" s="20"/>
      <c r="P535" s="20"/>
      <c r="Q535" s="19"/>
      <c r="R535" s="20"/>
      <c r="S535" s="20"/>
      <c r="T535" s="20"/>
      <c r="U535" s="20"/>
      <c r="V535" s="21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2"/>
      <c r="AP535" s="22"/>
      <c r="AQ535" s="22"/>
      <c r="AR535" s="22"/>
    </row>
    <row r="536" spans="1:44" ht="13" x14ac:dyDescent="0.15">
      <c r="A536" s="16"/>
      <c r="B536" s="16"/>
      <c r="C536" s="16"/>
      <c r="D536" s="16"/>
      <c r="E536" s="19"/>
      <c r="F536" s="20"/>
      <c r="G536" s="20"/>
      <c r="H536" s="20"/>
      <c r="I536" s="20"/>
      <c r="J536" s="21"/>
      <c r="K536" s="20"/>
      <c r="L536" s="20"/>
      <c r="M536" s="20"/>
      <c r="N536" s="20"/>
      <c r="O536" s="20"/>
      <c r="P536" s="20"/>
      <c r="Q536" s="19"/>
      <c r="R536" s="20"/>
      <c r="S536" s="20"/>
      <c r="T536" s="20"/>
      <c r="U536" s="20"/>
      <c r="V536" s="21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2"/>
      <c r="AP536" s="22"/>
      <c r="AQ536" s="22"/>
      <c r="AR536" s="22"/>
    </row>
    <row r="537" spans="1:44" ht="13" x14ac:dyDescent="0.15">
      <c r="A537" s="16"/>
      <c r="B537" s="16"/>
      <c r="C537" s="16"/>
      <c r="D537" s="16"/>
      <c r="E537" s="19"/>
      <c r="F537" s="20"/>
      <c r="G537" s="20"/>
      <c r="H537" s="20"/>
      <c r="I537" s="20"/>
      <c r="J537" s="21"/>
      <c r="K537" s="20"/>
      <c r="L537" s="20"/>
      <c r="M537" s="20"/>
      <c r="N537" s="20"/>
      <c r="O537" s="20"/>
      <c r="P537" s="20"/>
      <c r="Q537" s="19"/>
      <c r="R537" s="20"/>
      <c r="S537" s="20"/>
      <c r="T537" s="20"/>
      <c r="U537" s="20"/>
      <c r="V537" s="21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2"/>
      <c r="AP537" s="22"/>
      <c r="AQ537" s="22"/>
      <c r="AR537" s="22"/>
    </row>
    <row r="538" spans="1:44" ht="13" x14ac:dyDescent="0.15">
      <c r="A538" s="16"/>
      <c r="B538" s="16"/>
      <c r="C538" s="16"/>
      <c r="D538" s="16"/>
      <c r="E538" s="19"/>
      <c r="F538" s="20"/>
      <c r="G538" s="20"/>
      <c r="H538" s="20"/>
      <c r="I538" s="20"/>
      <c r="J538" s="21"/>
      <c r="K538" s="20"/>
      <c r="L538" s="20"/>
      <c r="M538" s="20"/>
      <c r="N538" s="20"/>
      <c r="O538" s="20"/>
      <c r="P538" s="20"/>
      <c r="Q538" s="19"/>
      <c r="R538" s="20"/>
      <c r="S538" s="20"/>
      <c r="T538" s="20"/>
      <c r="U538" s="20"/>
      <c r="V538" s="21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2"/>
      <c r="AP538" s="22"/>
      <c r="AQ538" s="22"/>
      <c r="AR538" s="22"/>
    </row>
    <row r="539" spans="1:44" ht="13" x14ac:dyDescent="0.15">
      <c r="A539" s="16"/>
      <c r="B539" s="16"/>
      <c r="C539" s="16"/>
      <c r="D539" s="16"/>
      <c r="E539" s="19"/>
      <c r="F539" s="20"/>
      <c r="G539" s="20"/>
      <c r="H539" s="20"/>
      <c r="I539" s="20"/>
      <c r="J539" s="21"/>
      <c r="K539" s="20"/>
      <c r="L539" s="20"/>
      <c r="M539" s="20"/>
      <c r="N539" s="20"/>
      <c r="O539" s="20"/>
      <c r="P539" s="20"/>
      <c r="Q539" s="19"/>
      <c r="R539" s="20"/>
      <c r="S539" s="20"/>
      <c r="T539" s="20"/>
      <c r="U539" s="20"/>
      <c r="V539" s="21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2"/>
      <c r="AP539" s="22"/>
      <c r="AQ539" s="22"/>
      <c r="AR539" s="22"/>
    </row>
    <row r="540" spans="1:44" ht="13" x14ac:dyDescent="0.15">
      <c r="A540" s="16"/>
      <c r="B540" s="16"/>
      <c r="C540" s="16"/>
      <c r="D540" s="16"/>
      <c r="E540" s="19"/>
      <c r="F540" s="20"/>
      <c r="G540" s="20"/>
      <c r="H540" s="20"/>
      <c r="I540" s="20"/>
      <c r="J540" s="21"/>
      <c r="K540" s="20"/>
      <c r="L540" s="20"/>
      <c r="M540" s="20"/>
      <c r="N540" s="20"/>
      <c r="O540" s="20"/>
      <c r="P540" s="20"/>
      <c r="Q540" s="19"/>
      <c r="R540" s="20"/>
      <c r="S540" s="20"/>
      <c r="T540" s="20"/>
      <c r="U540" s="20"/>
      <c r="V540" s="21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2"/>
      <c r="AP540" s="22"/>
      <c r="AQ540" s="22"/>
      <c r="AR540" s="22"/>
    </row>
    <row r="541" spans="1:44" ht="13" x14ac:dyDescent="0.15">
      <c r="A541" s="16"/>
      <c r="B541" s="16"/>
      <c r="C541" s="16"/>
      <c r="D541" s="16"/>
      <c r="E541" s="19"/>
      <c r="F541" s="20"/>
      <c r="G541" s="20"/>
      <c r="H541" s="20"/>
      <c r="I541" s="20"/>
      <c r="J541" s="21"/>
      <c r="K541" s="20"/>
      <c r="L541" s="20"/>
      <c r="M541" s="20"/>
      <c r="N541" s="20"/>
      <c r="O541" s="20"/>
      <c r="P541" s="20"/>
      <c r="Q541" s="19"/>
      <c r="R541" s="20"/>
      <c r="S541" s="20"/>
      <c r="T541" s="20"/>
      <c r="U541" s="20"/>
      <c r="V541" s="21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2"/>
      <c r="AP541" s="22"/>
      <c r="AQ541" s="22"/>
      <c r="AR541" s="22"/>
    </row>
    <row r="542" spans="1:44" ht="13" x14ac:dyDescent="0.15">
      <c r="A542" s="16"/>
      <c r="B542" s="16"/>
      <c r="C542" s="16"/>
      <c r="D542" s="16"/>
      <c r="E542" s="19"/>
      <c r="F542" s="20"/>
      <c r="G542" s="20"/>
      <c r="H542" s="20"/>
      <c r="I542" s="20"/>
      <c r="J542" s="21"/>
      <c r="K542" s="20"/>
      <c r="L542" s="20"/>
      <c r="M542" s="20"/>
      <c r="N542" s="20"/>
      <c r="O542" s="20"/>
      <c r="P542" s="20"/>
      <c r="Q542" s="19"/>
      <c r="R542" s="20"/>
      <c r="S542" s="20"/>
      <c r="T542" s="20"/>
      <c r="U542" s="20"/>
      <c r="V542" s="21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2"/>
      <c r="AP542" s="22"/>
      <c r="AQ542" s="22"/>
      <c r="AR542" s="22"/>
    </row>
    <row r="543" spans="1:44" ht="13" x14ac:dyDescent="0.15">
      <c r="A543" s="16"/>
      <c r="B543" s="16"/>
      <c r="C543" s="16"/>
      <c r="D543" s="16"/>
      <c r="E543" s="19"/>
      <c r="F543" s="20"/>
      <c r="G543" s="20"/>
      <c r="H543" s="20"/>
      <c r="I543" s="20"/>
      <c r="J543" s="21"/>
      <c r="K543" s="20"/>
      <c r="L543" s="20"/>
      <c r="M543" s="20"/>
      <c r="N543" s="20"/>
      <c r="O543" s="20"/>
      <c r="P543" s="20"/>
      <c r="Q543" s="19"/>
      <c r="R543" s="20"/>
      <c r="S543" s="20"/>
      <c r="T543" s="20"/>
      <c r="U543" s="20"/>
      <c r="V543" s="21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2"/>
      <c r="AP543" s="22"/>
      <c r="AQ543" s="22"/>
      <c r="AR543" s="22"/>
    </row>
    <row r="544" spans="1:44" ht="13" x14ac:dyDescent="0.15">
      <c r="A544" s="16"/>
      <c r="B544" s="16"/>
      <c r="C544" s="16"/>
      <c r="D544" s="16"/>
      <c r="E544" s="19"/>
      <c r="F544" s="20"/>
      <c r="G544" s="20"/>
      <c r="H544" s="20"/>
      <c r="I544" s="20"/>
      <c r="J544" s="21"/>
      <c r="K544" s="20"/>
      <c r="L544" s="20"/>
      <c r="M544" s="20"/>
      <c r="N544" s="20"/>
      <c r="O544" s="20"/>
      <c r="P544" s="20"/>
      <c r="Q544" s="19"/>
      <c r="R544" s="20"/>
      <c r="S544" s="20"/>
      <c r="T544" s="20"/>
      <c r="U544" s="20"/>
      <c r="V544" s="21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2"/>
      <c r="AP544" s="22"/>
      <c r="AQ544" s="22"/>
      <c r="AR544" s="22"/>
    </row>
    <row r="545" spans="1:44" ht="13" x14ac:dyDescent="0.15">
      <c r="A545" s="16"/>
      <c r="B545" s="16"/>
      <c r="C545" s="16"/>
      <c r="D545" s="16"/>
      <c r="E545" s="19"/>
      <c r="F545" s="20"/>
      <c r="G545" s="20"/>
      <c r="H545" s="20"/>
      <c r="I545" s="20"/>
      <c r="J545" s="21"/>
      <c r="K545" s="20"/>
      <c r="L545" s="20"/>
      <c r="M545" s="20"/>
      <c r="N545" s="20"/>
      <c r="O545" s="20"/>
      <c r="P545" s="20"/>
      <c r="Q545" s="19"/>
      <c r="R545" s="20"/>
      <c r="S545" s="20"/>
      <c r="T545" s="20"/>
      <c r="U545" s="20"/>
      <c r="V545" s="21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2"/>
      <c r="AP545" s="22"/>
      <c r="AQ545" s="22"/>
      <c r="AR545" s="22"/>
    </row>
    <row r="546" spans="1:44" ht="13" x14ac:dyDescent="0.15">
      <c r="A546" s="16"/>
      <c r="B546" s="16"/>
      <c r="C546" s="16"/>
      <c r="D546" s="16"/>
      <c r="E546" s="19"/>
      <c r="F546" s="20"/>
      <c r="G546" s="20"/>
      <c r="H546" s="20"/>
      <c r="I546" s="20"/>
      <c r="J546" s="21"/>
      <c r="K546" s="20"/>
      <c r="L546" s="20"/>
      <c r="M546" s="20"/>
      <c r="N546" s="20"/>
      <c r="O546" s="20"/>
      <c r="P546" s="20"/>
      <c r="Q546" s="19"/>
      <c r="R546" s="20"/>
      <c r="S546" s="20"/>
      <c r="T546" s="20"/>
      <c r="U546" s="20"/>
      <c r="V546" s="21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2"/>
      <c r="AP546" s="22"/>
      <c r="AQ546" s="22"/>
      <c r="AR546" s="22"/>
    </row>
    <row r="547" spans="1:44" ht="13" x14ac:dyDescent="0.15">
      <c r="A547" s="16"/>
      <c r="B547" s="16"/>
      <c r="C547" s="16"/>
      <c r="D547" s="16"/>
      <c r="E547" s="19"/>
      <c r="F547" s="20"/>
      <c r="G547" s="20"/>
      <c r="H547" s="20"/>
      <c r="I547" s="20"/>
      <c r="J547" s="21"/>
      <c r="K547" s="20"/>
      <c r="L547" s="20"/>
      <c r="M547" s="20"/>
      <c r="N547" s="20"/>
      <c r="O547" s="20"/>
      <c r="P547" s="20"/>
      <c r="Q547" s="19"/>
      <c r="R547" s="20"/>
      <c r="S547" s="20"/>
      <c r="T547" s="20"/>
      <c r="U547" s="20"/>
      <c r="V547" s="21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2"/>
      <c r="AP547" s="22"/>
      <c r="AQ547" s="22"/>
      <c r="AR547" s="22"/>
    </row>
    <row r="548" spans="1:44" ht="13" x14ac:dyDescent="0.15">
      <c r="A548" s="16"/>
      <c r="B548" s="16"/>
      <c r="C548" s="16"/>
      <c r="D548" s="16"/>
      <c r="E548" s="19"/>
      <c r="F548" s="20"/>
      <c r="G548" s="20"/>
      <c r="H548" s="20"/>
      <c r="I548" s="20"/>
      <c r="J548" s="21"/>
      <c r="K548" s="20"/>
      <c r="L548" s="20"/>
      <c r="M548" s="20"/>
      <c r="N548" s="20"/>
      <c r="O548" s="20"/>
      <c r="P548" s="20"/>
      <c r="Q548" s="19"/>
      <c r="R548" s="20"/>
      <c r="S548" s="20"/>
      <c r="T548" s="20"/>
      <c r="U548" s="20"/>
      <c r="V548" s="21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2"/>
      <c r="AP548" s="22"/>
      <c r="AQ548" s="22"/>
      <c r="AR548" s="22"/>
    </row>
    <row r="549" spans="1:44" ht="13" x14ac:dyDescent="0.15">
      <c r="A549" s="16"/>
      <c r="B549" s="16"/>
      <c r="C549" s="16"/>
      <c r="D549" s="16"/>
      <c r="E549" s="19"/>
      <c r="F549" s="20"/>
      <c r="G549" s="20"/>
      <c r="H549" s="20"/>
      <c r="I549" s="20"/>
      <c r="J549" s="21"/>
      <c r="K549" s="20"/>
      <c r="L549" s="20"/>
      <c r="M549" s="20"/>
      <c r="N549" s="20"/>
      <c r="O549" s="20"/>
      <c r="P549" s="20"/>
      <c r="Q549" s="19"/>
      <c r="R549" s="20"/>
      <c r="S549" s="20"/>
      <c r="T549" s="20"/>
      <c r="U549" s="20"/>
      <c r="V549" s="21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2"/>
      <c r="AP549" s="22"/>
      <c r="AQ549" s="22"/>
      <c r="AR549" s="22"/>
    </row>
    <row r="550" spans="1:44" ht="13" x14ac:dyDescent="0.15">
      <c r="A550" s="16"/>
      <c r="B550" s="16"/>
      <c r="C550" s="16"/>
      <c r="D550" s="16"/>
      <c r="E550" s="19"/>
      <c r="F550" s="20"/>
      <c r="G550" s="20"/>
      <c r="H550" s="20"/>
      <c r="I550" s="20"/>
      <c r="J550" s="21"/>
      <c r="K550" s="20"/>
      <c r="L550" s="20"/>
      <c r="M550" s="20"/>
      <c r="N550" s="20"/>
      <c r="O550" s="20"/>
      <c r="P550" s="20"/>
      <c r="Q550" s="19"/>
      <c r="R550" s="20"/>
      <c r="S550" s="20"/>
      <c r="T550" s="20"/>
      <c r="U550" s="20"/>
      <c r="V550" s="21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2"/>
      <c r="AP550" s="22"/>
      <c r="AQ550" s="22"/>
      <c r="AR550" s="22"/>
    </row>
    <row r="551" spans="1:44" ht="13" x14ac:dyDescent="0.15">
      <c r="A551" s="16"/>
      <c r="B551" s="16"/>
      <c r="C551" s="16"/>
      <c r="D551" s="16"/>
      <c r="E551" s="19"/>
      <c r="F551" s="20"/>
      <c r="G551" s="20"/>
      <c r="H551" s="20"/>
      <c r="I551" s="20"/>
      <c r="J551" s="21"/>
      <c r="K551" s="20"/>
      <c r="L551" s="20"/>
      <c r="M551" s="20"/>
      <c r="N551" s="20"/>
      <c r="O551" s="20"/>
      <c r="P551" s="20"/>
      <c r="Q551" s="19"/>
      <c r="R551" s="20"/>
      <c r="S551" s="20"/>
      <c r="T551" s="20"/>
      <c r="U551" s="20"/>
      <c r="V551" s="21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2"/>
      <c r="AP551" s="22"/>
      <c r="AQ551" s="22"/>
      <c r="AR551" s="22"/>
    </row>
    <row r="552" spans="1:44" ht="13" x14ac:dyDescent="0.15">
      <c r="A552" s="16"/>
      <c r="B552" s="16"/>
      <c r="C552" s="16"/>
      <c r="D552" s="16"/>
      <c r="E552" s="19"/>
      <c r="F552" s="20"/>
      <c r="G552" s="20"/>
      <c r="H552" s="20"/>
      <c r="I552" s="20"/>
      <c r="J552" s="21"/>
      <c r="K552" s="20"/>
      <c r="L552" s="20"/>
      <c r="M552" s="20"/>
      <c r="N552" s="20"/>
      <c r="O552" s="20"/>
      <c r="P552" s="20"/>
      <c r="Q552" s="19"/>
      <c r="R552" s="20"/>
      <c r="S552" s="20"/>
      <c r="T552" s="20"/>
      <c r="U552" s="20"/>
      <c r="V552" s="21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2"/>
      <c r="AP552" s="22"/>
      <c r="AQ552" s="22"/>
      <c r="AR552" s="22"/>
    </row>
    <row r="553" spans="1:44" ht="13" x14ac:dyDescent="0.15">
      <c r="A553" s="16"/>
      <c r="B553" s="16"/>
      <c r="C553" s="16"/>
      <c r="D553" s="16"/>
      <c r="E553" s="19"/>
      <c r="F553" s="20"/>
      <c r="G553" s="20"/>
      <c r="H553" s="20"/>
      <c r="I553" s="20"/>
      <c r="J553" s="21"/>
      <c r="K553" s="20"/>
      <c r="L553" s="20"/>
      <c r="M553" s="20"/>
      <c r="N553" s="20"/>
      <c r="O553" s="20"/>
      <c r="P553" s="20"/>
      <c r="Q553" s="19"/>
      <c r="R553" s="20"/>
      <c r="S553" s="20"/>
      <c r="T553" s="20"/>
      <c r="U553" s="20"/>
      <c r="V553" s="21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2"/>
      <c r="AP553" s="22"/>
      <c r="AQ553" s="22"/>
      <c r="AR553" s="22"/>
    </row>
    <row r="554" spans="1:44" ht="13" x14ac:dyDescent="0.15">
      <c r="A554" s="16"/>
      <c r="B554" s="16"/>
      <c r="C554" s="16"/>
      <c r="D554" s="16"/>
      <c r="E554" s="19"/>
      <c r="F554" s="20"/>
      <c r="G554" s="20"/>
      <c r="H554" s="20"/>
      <c r="I554" s="20"/>
      <c r="J554" s="21"/>
      <c r="K554" s="20"/>
      <c r="L554" s="20"/>
      <c r="M554" s="20"/>
      <c r="N554" s="20"/>
      <c r="O554" s="20"/>
      <c r="P554" s="20"/>
      <c r="Q554" s="19"/>
      <c r="R554" s="20"/>
      <c r="S554" s="20"/>
      <c r="T554" s="20"/>
      <c r="U554" s="20"/>
      <c r="V554" s="21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2"/>
      <c r="AP554" s="22"/>
      <c r="AQ554" s="22"/>
      <c r="AR554" s="22"/>
    </row>
    <row r="555" spans="1:44" ht="13" x14ac:dyDescent="0.15">
      <c r="A555" s="16"/>
      <c r="B555" s="16"/>
      <c r="C555" s="16"/>
      <c r="D555" s="16"/>
      <c r="E555" s="19"/>
      <c r="F555" s="20"/>
      <c r="G555" s="20"/>
      <c r="H555" s="20"/>
      <c r="I555" s="20"/>
      <c r="J555" s="21"/>
      <c r="K555" s="20"/>
      <c r="L555" s="20"/>
      <c r="M555" s="20"/>
      <c r="N555" s="20"/>
      <c r="O555" s="20"/>
      <c r="P555" s="20"/>
      <c r="Q555" s="19"/>
      <c r="R555" s="20"/>
      <c r="S555" s="20"/>
      <c r="T555" s="20"/>
      <c r="U555" s="20"/>
      <c r="V555" s="21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2"/>
      <c r="AP555" s="22"/>
      <c r="AQ555" s="22"/>
      <c r="AR555" s="22"/>
    </row>
    <row r="556" spans="1:44" ht="13" x14ac:dyDescent="0.15">
      <c r="A556" s="16"/>
      <c r="B556" s="16"/>
      <c r="C556" s="16"/>
      <c r="D556" s="16"/>
      <c r="E556" s="19"/>
      <c r="F556" s="20"/>
      <c r="G556" s="20"/>
      <c r="H556" s="20"/>
      <c r="I556" s="20"/>
      <c r="J556" s="21"/>
      <c r="K556" s="20"/>
      <c r="L556" s="20"/>
      <c r="M556" s="20"/>
      <c r="N556" s="20"/>
      <c r="O556" s="20"/>
      <c r="P556" s="20"/>
      <c r="Q556" s="19"/>
      <c r="R556" s="20"/>
      <c r="S556" s="20"/>
      <c r="T556" s="20"/>
      <c r="U556" s="20"/>
      <c r="V556" s="21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2"/>
      <c r="AP556" s="22"/>
      <c r="AQ556" s="22"/>
      <c r="AR556" s="22"/>
    </row>
    <row r="557" spans="1:44" ht="13" x14ac:dyDescent="0.15">
      <c r="A557" s="16"/>
      <c r="B557" s="16"/>
      <c r="C557" s="16"/>
      <c r="D557" s="16"/>
      <c r="E557" s="19"/>
      <c r="F557" s="20"/>
      <c r="G557" s="20"/>
      <c r="H557" s="20"/>
      <c r="I557" s="20"/>
      <c r="J557" s="21"/>
      <c r="K557" s="20"/>
      <c r="L557" s="20"/>
      <c r="M557" s="20"/>
      <c r="N557" s="20"/>
      <c r="O557" s="20"/>
      <c r="P557" s="20"/>
      <c r="Q557" s="19"/>
      <c r="R557" s="20"/>
      <c r="S557" s="20"/>
      <c r="T557" s="20"/>
      <c r="U557" s="20"/>
      <c r="V557" s="21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2"/>
      <c r="AP557" s="22"/>
      <c r="AQ557" s="22"/>
      <c r="AR557" s="22"/>
    </row>
    <row r="558" spans="1:44" ht="13" x14ac:dyDescent="0.15">
      <c r="A558" s="16"/>
      <c r="B558" s="16"/>
      <c r="C558" s="16"/>
      <c r="D558" s="16"/>
      <c r="E558" s="19"/>
      <c r="F558" s="20"/>
      <c r="G558" s="20"/>
      <c r="H558" s="20"/>
      <c r="I558" s="20"/>
      <c r="J558" s="21"/>
      <c r="K558" s="20"/>
      <c r="L558" s="20"/>
      <c r="M558" s="20"/>
      <c r="N558" s="20"/>
      <c r="O558" s="20"/>
      <c r="P558" s="20"/>
      <c r="Q558" s="19"/>
      <c r="R558" s="20"/>
      <c r="S558" s="20"/>
      <c r="T558" s="20"/>
      <c r="U558" s="20"/>
      <c r="V558" s="21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2"/>
      <c r="AP558" s="22"/>
      <c r="AQ558" s="22"/>
      <c r="AR558" s="22"/>
    </row>
    <row r="559" spans="1:44" ht="13" x14ac:dyDescent="0.15">
      <c r="A559" s="16"/>
      <c r="B559" s="16"/>
      <c r="C559" s="16"/>
      <c r="D559" s="16"/>
      <c r="E559" s="19"/>
      <c r="F559" s="20"/>
      <c r="G559" s="20"/>
      <c r="H559" s="20"/>
      <c r="I559" s="20"/>
      <c r="J559" s="21"/>
      <c r="K559" s="20"/>
      <c r="L559" s="20"/>
      <c r="M559" s="20"/>
      <c r="N559" s="20"/>
      <c r="O559" s="20"/>
      <c r="P559" s="20"/>
      <c r="Q559" s="19"/>
      <c r="R559" s="20"/>
      <c r="S559" s="20"/>
      <c r="T559" s="20"/>
      <c r="U559" s="20"/>
      <c r="V559" s="21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2"/>
      <c r="AP559" s="22"/>
      <c r="AQ559" s="22"/>
      <c r="AR559" s="22"/>
    </row>
    <row r="560" spans="1:44" ht="13" x14ac:dyDescent="0.15">
      <c r="A560" s="16"/>
      <c r="B560" s="16"/>
      <c r="C560" s="16"/>
      <c r="D560" s="16"/>
      <c r="E560" s="19"/>
      <c r="F560" s="20"/>
      <c r="G560" s="20"/>
      <c r="H560" s="20"/>
      <c r="I560" s="20"/>
      <c r="J560" s="21"/>
      <c r="K560" s="20"/>
      <c r="L560" s="20"/>
      <c r="M560" s="20"/>
      <c r="N560" s="20"/>
      <c r="O560" s="20"/>
      <c r="P560" s="20"/>
      <c r="Q560" s="19"/>
      <c r="R560" s="20"/>
      <c r="S560" s="20"/>
      <c r="T560" s="20"/>
      <c r="U560" s="20"/>
      <c r="V560" s="21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2"/>
      <c r="AP560" s="22"/>
      <c r="AQ560" s="22"/>
      <c r="AR560" s="22"/>
    </row>
    <row r="561" spans="1:44" ht="13" x14ac:dyDescent="0.15">
      <c r="A561" s="16"/>
      <c r="B561" s="16"/>
      <c r="C561" s="16"/>
      <c r="D561" s="16"/>
      <c r="E561" s="19"/>
      <c r="F561" s="20"/>
      <c r="G561" s="20"/>
      <c r="H561" s="20"/>
      <c r="I561" s="20"/>
      <c r="J561" s="21"/>
      <c r="K561" s="20"/>
      <c r="L561" s="20"/>
      <c r="M561" s="20"/>
      <c r="N561" s="20"/>
      <c r="O561" s="20"/>
      <c r="P561" s="20"/>
      <c r="Q561" s="19"/>
      <c r="R561" s="20"/>
      <c r="S561" s="20"/>
      <c r="T561" s="20"/>
      <c r="U561" s="20"/>
      <c r="V561" s="21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2"/>
      <c r="AP561" s="22"/>
      <c r="AQ561" s="22"/>
      <c r="AR561" s="22"/>
    </row>
    <row r="562" spans="1:44" ht="13" x14ac:dyDescent="0.15">
      <c r="A562" s="16"/>
      <c r="B562" s="16"/>
      <c r="C562" s="16"/>
      <c r="D562" s="16"/>
      <c r="E562" s="19"/>
      <c r="F562" s="20"/>
      <c r="G562" s="20"/>
      <c r="H562" s="20"/>
      <c r="I562" s="20"/>
      <c r="J562" s="21"/>
      <c r="K562" s="20"/>
      <c r="L562" s="20"/>
      <c r="M562" s="20"/>
      <c r="N562" s="20"/>
      <c r="O562" s="20"/>
      <c r="P562" s="20"/>
      <c r="Q562" s="19"/>
      <c r="R562" s="20"/>
      <c r="S562" s="20"/>
      <c r="T562" s="20"/>
      <c r="U562" s="20"/>
      <c r="V562" s="21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2"/>
      <c r="AP562" s="22"/>
      <c r="AQ562" s="22"/>
      <c r="AR562" s="22"/>
    </row>
    <row r="563" spans="1:44" ht="13" x14ac:dyDescent="0.15">
      <c r="A563" s="16"/>
      <c r="B563" s="16"/>
      <c r="C563" s="16"/>
      <c r="D563" s="16"/>
      <c r="E563" s="19"/>
      <c r="F563" s="20"/>
      <c r="G563" s="20"/>
      <c r="H563" s="20"/>
      <c r="I563" s="20"/>
      <c r="J563" s="21"/>
      <c r="K563" s="20"/>
      <c r="L563" s="20"/>
      <c r="M563" s="20"/>
      <c r="N563" s="20"/>
      <c r="O563" s="20"/>
      <c r="P563" s="20"/>
      <c r="Q563" s="19"/>
      <c r="R563" s="20"/>
      <c r="S563" s="20"/>
      <c r="T563" s="20"/>
      <c r="U563" s="20"/>
      <c r="V563" s="21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2"/>
      <c r="AP563" s="22"/>
      <c r="AQ563" s="22"/>
      <c r="AR563" s="22"/>
    </row>
    <row r="564" spans="1:44" ht="13" x14ac:dyDescent="0.15">
      <c r="A564" s="16"/>
      <c r="B564" s="16"/>
      <c r="C564" s="16"/>
      <c r="D564" s="16"/>
      <c r="E564" s="19"/>
      <c r="F564" s="20"/>
      <c r="G564" s="20"/>
      <c r="H564" s="20"/>
      <c r="I564" s="20"/>
      <c r="J564" s="21"/>
      <c r="K564" s="20"/>
      <c r="L564" s="20"/>
      <c r="M564" s="20"/>
      <c r="N564" s="20"/>
      <c r="O564" s="20"/>
      <c r="P564" s="20"/>
      <c r="Q564" s="19"/>
      <c r="R564" s="20"/>
      <c r="S564" s="20"/>
      <c r="T564" s="20"/>
      <c r="U564" s="20"/>
      <c r="V564" s="21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2"/>
      <c r="AP564" s="22"/>
      <c r="AQ564" s="22"/>
      <c r="AR564" s="22"/>
    </row>
    <row r="565" spans="1:44" ht="13" x14ac:dyDescent="0.15">
      <c r="A565" s="16"/>
      <c r="B565" s="16"/>
      <c r="C565" s="16"/>
      <c r="D565" s="16"/>
      <c r="E565" s="19"/>
      <c r="F565" s="20"/>
      <c r="G565" s="20"/>
      <c r="H565" s="20"/>
      <c r="I565" s="20"/>
      <c r="J565" s="21"/>
      <c r="K565" s="20"/>
      <c r="L565" s="20"/>
      <c r="M565" s="20"/>
      <c r="N565" s="20"/>
      <c r="O565" s="20"/>
      <c r="P565" s="20"/>
      <c r="Q565" s="19"/>
      <c r="R565" s="20"/>
      <c r="S565" s="20"/>
      <c r="T565" s="20"/>
      <c r="U565" s="20"/>
      <c r="V565" s="21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2"/>
      <c r="AP565" s="22"/>
      <c r="AQ565" s="22"/>
      <c r="AR565" s="22"/>
    </row>
    <row r="566" spans="1:44" ht="13" x14ac:dyDescent="0.15">
      <c r="A566" s="16"/>
      <c r="B566" s="16"/>
      <c r="C566" s="16"/>
      <c r="D566" s="16"/>
      <c r="E566" s="19"/>
      <c r="F566" s="20"/>
      <c r="G566" s="20"/>
      <c r="H566" s="20"/>
      <c r="I566" s="20"/>
      <c r="J566" s="21"/>
      <c r="K566" s="20"/>
      <c r="L566" s="20"/>
      <c r="M566" s="20"/>
      <c r="N566" s="20"/>
      <c r="O566" s="20"/>
      <c r="P566" s="20"/>
      <c r="Q566" s="19"/>
      <c r="R566" s="20"/>
      <c r="S566" s="20"/>
      <c r="T566" s="20"/>
      <c r="U566" s="20"/>
      <c r="V566" s="21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2"/>
      <c r="AP566" s="22"/>
      <c r="AQ566" s="22"/>
      <c r="AR566" s="22"/>
    </row>
    <row r="567" spans="1:44" ht="13" x14ac:dyDescent="0.15">
      <c r="A567" s="16"/>
      <c r="B567" s="16"/>
      <c r="C567" s="16"/>
      <c r="D567" s="16"/>
      <c r="E567" s="19"/>
      <c r="F567" s="20"/>
      <c r="G567" s="20"/>
      <c r="H567" s="20"/>
      <c r="I567" s="20"/>
      <c r="J567" s="21"/>
      <c r="K567" s="20"/>
      <c r="L567" s="20"/>
      <c r="M567" s="20"/>
      <c r="N567" s="20"/>
      <c r="O567" s="20"/>
      <c r="P567" s="20"/>
      <c r="Q567" s="19"/>
      <c r="R567" s="20"/>
      <c r="S567" s="20"/>
      <c r="T567" s="20"/>
      <c r="U567" s="20"/>
      <c r="V567" s="21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2"/>
      <c r="AP567" s="22"/>
      <c r="AQ567" s="22"/>
      <c r="AR567" s="22"/>
    </row>
    <row r="568" spans="1:44" ht="13" x14ac:dyDescent="0.15">
      <c r="A568" s="16"/>
      <c r="B568" s="16"/>
      <c r="C568" s="16"/>
      <c r="D568" s="16"/>
      <c r="E568" s="19"/>
      <c r="F568" s="20"/>
      <c r="G568" s="20"/>
      <c r="H568" s="20"/>
      <c r="I568" s="20"/>
      <c r="J568" s="21"/>
      <c r="K568" s="20"/>
      <c r="L568" s="20"/>
      <c r="M568" s="20"/>
      <c r="N568" s="20"/>
      <c r="O568" s="20"/>
      <c r="P568" s="20"/>
      <c r="Q568" s="19"/>
      <c r="R568" s="20"/>
      <c r="S568" s="20"/>
      <c r="T568" s="20"/>
      <c r="U568" s="20"/>
      <c r="V568" s="21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2"/>
      <c r="AP568" s="22"/>
      <c r="AQ568" s="22"/>
      <c r="AR568" s="22"/>
    </row>
    <row r="569" spans="1:44" ht="13" x14ac:dyDescent="0.15">
      <c r="A569" s="16"/>
      <c r="B569" s="16"/>
      <c r="C569" s="16"/>
      <c r="D569" s="16"/>
      <c r="E569" s="19"/>
      <c r="F569" s="20"/>
      <c r="G569" s="20"/>
      <c r="H569" s="20"/>
      <c r="I569" s="20"/>
      <c r="J569" s="21"/>
      <c r="K569" s="20"/>
      <c r="L569" s="20"/>
      <c r="M569" s="20"/>
      <c r="N569" s="20"/>
      <c r="O569" s="20"/>
      <c r="P569" s="20"/>
      <c r="Q569" s="19"/>
      <c r="R569" s="20"/>
      <c r="S569" s="20"/>
      <c r="T569" s="20"/>
      <c r="U569" s="20"/>
      <c r="V569" s="21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2"/>
      <c r="AP569" s="22"/>
      <c r="AQ569" s="22"/>
      <c r="AR569" s="22"/>
    </row>
    <row r="570" spans="1:44" ht="13" x14ac:dyDescent="0.15">
      <c r="A570" s="16"/>
      <c r="B570" s="16"/>
      <c r="C570" s="16"/>
      <c r="D570" s="16"/>
      <c r="E570" s="19"/>
      <c r="F570" s="20"/>
      <c r="G570" s="20"/>
      <c r="H570" s="20"/>
      <c r="I570" s="20"/>
      <c r="J570" s="21"/>
      <c r="K570" s="20"/>
      <c r="L570" s="20"/>
      <c r="M570" s="20"/>
      <c r="N570" s="20"/>
      <c r="O570" s="20"/>
      <c r="P570" s="20"/>
      <c r="Q570" s="19"/>
      <c r="R570" s="20"/>
      <c r="S570" s="20"/>
      <c r="T570" s="20"/>
      <c r="U570" s="20"/>
      <c r="V570" s="21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2"/>
      <c r="AP570" s="22"/>
      <c r="AQ570" s="22"/>
      <c r="AR570" s="22"/>
    </row>
    <row r="571" spans="1:44" ht="13" x14ac:dyDescent="0.15">
      <c r="A571" s="16"/>
      <c r="B571" s="16"/>
      <c r="C571" s="16"/>
      <c r="D571" s="16"/>
      <c r="E571" s="19"/>
      <c r="F571" s="20"/>
      <c r="G571" s="20"/>
      <c r="H571" s="20"/>
      <c r="I571" s="20"/>
      <c r="J571" s="21"/>
      <c r="K571" s="20"/>
      <c r="L571" s="20"/>
      <c r="M571" s="20"/>
      <c r="N571" s="20"/>
      <c r="O571" s="20"/>
      <c r="P571" s="20"/>
      <c r="Q571" s="19"/>
      <c r="R571" s="20"/>
      <c r="S571" s="20"/>
      <c r="T571" s="20"/>
      <c r="U571" s="20"/>
      <c r="V571" s="21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2"/>
      <c r="AP571" s="22"/>
      <c r="AQ571" s="22"/>
      <c r="AR571" s="22"/>
    </row>
    <row r="572" spans="1:44" ht="13" x14ac:dyDescent="0.15">
      <c r="A572" s="16"/>
      <c r="B572" s="16"/>
      <c r="C572" s="16"/>
      <c r="D572" s="16"/>
      <c r="E572" s="19"/>
      <c r="F572" s="20"/>
      <c r="G572" s="20"/>
      <c r="H572" s="20"/>
      <c r="I572" s="20"/>
      <c r="J572" s="21"/>
      <c r="K572" s="20"/>
      <c r="L572" s="20"/>
      <c r="M572" s="20"/>
      <c r="N572" s="20"/>
      <c r="O572" s="20"/>
      <c r="P572" s="20"/>
      <c r="Q572" s="19"/>
      <c r="R572" s="20"/>
      <c r="S572" s="20"/>
      <c r="T572" s="20"/>
      <c r="U572" s="20"/>
      <c r="V572" s="21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2"/>
      <c r="AP572" s="22"/>
      <c r="AQ572" s="22"/>
      <c r="AR572" s="22"/>
    </row>
    <row r="573" spans="1:44" ht="13" x14ac:dyDescent="0.15">
      <c r="A573" s="16"/>
      <c r="B573" s="16"/>
      <c r="C573" s="16"/>
      <c r="D573" s="16"/>
      <c r="E573" s="19"/>
      <c r="F573" s="20"/>
      <c r="G573" s="20"/>
      <c r="H573" s="20"/>
      <c r="I573" s="20"/>
      <c r="J573" s="21"/>
      <c r="K573" s="20"/>
      <c r="L573" s="20"/>
      <c r="M573" s="20"/>
      <c r="N573" s="20"/>
      <c r="O573" s="20"/>
      <c r="P573" s="20"/>
      <c r="Q573" s="19"/>
      <c r="R573" s="20"/>
      <c r="S573" s="20"/>
      <c r="T573" s="20"/>
      <c r="U573" s="20"/>
      <c r="V573" s="21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2"/>
      <c r="AP573" s="22"/>
      <c r="AQ573" s="22"/>
      <c r="AR573" s="22"/>
    </row>
    <row r="574" spans="1:44" ht="13" x14ac:dyDescent="0.15">
      <c r="A574" s="16"/>
      <c r="B574" s="16"/>
      <c r="C574" s="16"/>
      <c r="D574" s="16"/>
      <c r="E574" s="19"/>
      <c r="F574" s="20"/>
      <c r="G574" s="20"/>
      <c r="H574" s="20"/>
      <c r="I574" s="20"/>
      <c r="J574" s="21"/>
      <c r="K574" s="20"/>
      <c r="L574" s="20"/>
      <c r="M574" s="20"/>
      <c r="N574" s="20"/>
      <c r="O574" s="20"/>
      <c r="P574" s="20"/>
      <c r="Q574" s="19"/>
      <c r="R574" s="20"/>
      <c r="S574" s="20"/>
      <c r="T574" s="20"/>
      <c r="U574" s="20"/>
      <c r="V574" s="21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2"/>
      <c r="AP574" s="22"/>
      <c r="AQ574" s="22"/>
      <c r="AR574" s="22"/>
    </row>
    <row r="575" spans="1:44" ht="13" x14ac:dyDescent="0.15">
      <c r="A575" s="16"/>
      <c r="B575" s="16"/>
      <c r="C575" s="16"/>
      <c r="D575" s="16"/>
      <c r="E575" s="19"/>
      <c r="F575" s="20"/>
      <c r="G575" s="20"/>
      <c r="H575" s="20"/>
      <c r="I575" s="20"/>
      <c r="J575" s="21"/>
      <c r="K575" s="20"/>
      <c r="L575" s="20"/>
      <c r="M575" s="20"/>
      <c r="N575" s="20"/>
      <c r="O575" s="20"/>
      <c r="P575" s="20"/>
      <c r="Q575" s="19"/>
      <c r="R575" s="20"/>
      <c r="S575" s="20"/>
      <c r="T575" s="20"/>
      <c r="U575" s="20"/>
      <c r="V575" s="21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2"/>
      <c r="AP575" s="22"/>
      <c r="AQ575" s="22"/>
      <c r="AR575" s="22"/>
    </row>
    <row r="576" spans="1:44" ht="13" x14ac:dyDescent="0.15">
      <c r="A576" s="16"/>
      <c r="B576" s="16"/>
      <c r="C576" s="16"/>
      <c r="D576" s="16"/>
      <c r="E576" s="19"/>
      <c r="F576" s="20"/>
      <c r="G576" s="20"/>
      <c r="H576" s="20"/>
      <c r="I576" s="20"/>
      <c r="J576" s="21"/>
      <c r="K576" s="20"/>
      <c r="L576" s="20"/>
      <c r="M576" s="20"/>
      <c r="N576" s="20"/>
      <c r="O576" s="20"/>
      <c r="P576" s="20"/>
      <c r="Q576" s="19"/>
      <c r="R576" s="20"/>
      <c r="S576" s="20"/>
      <c r="T576" s="20"/>
      <c r="U576" s="20"/>
      <c r="V576" s="21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2"/>
      <c r="AP576" s="22"/>
      <c r="AQ576" s="22"/>
      <c r="AR576" s="22"/>
    </row>
    <row r="577" spans="1:44" ht="13" x14ac:dyDescent="0.15">
      <c r="A577" s="16"/>
      <c r="B577" s="16"/>
      <c r="C577" s="16"/>
      <c r="D577" s="16"/>
      <c r="E577" s="19"/>
      <c r="F577" s="20"/>
      <c r="G577" s="20"/>
      <c r="H577" s="20"/>
      <c r="I577" s="20"/>
      <c r="J577" s="21"/>
      <c r="K577" s="20"/>
      <c r="L577" s="20"/>
      <c r="M577" s="20"/>
      <c r="N577" s="20"/>
      <c r="O577" s="20"/>
      <c r="P577" s="20"/>
      <c r="Q577" s="19"/>
      <c r="R577" s="20"/>
      <c r="S577" s="20"/>
      <c r="T577" s="20"/>
      <c r="U577" s="20"/>
      <c r="V577" s="21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2"/>
      <c r="AP577" s="22"/>
      <c r="AQ577" s="22"/>
      <c r="AR577" s="22"/>
    </row>
    <row r="578" spans="1:44" ht="13" x14ac:dyDescent="0.15">
      <c r="A578" s="16"/>
      <c r="B578" s="16"/>
      <c r="C578" s="16"/>
      <c r="D578" s="16"/>
      <c r="E578" s="19"/>
      <c r="F578" s="20"/>
      <c r="G578" s="20"/>
      <c r="H578" s="20"/>
      <c r="I578" s="20"/>
      <c r="J578" s="21"/>
      <c r="K578" s="20"/>
      <c r="L578" s="20"/>
      <c r="M578" s="20"/>
      <c r="N578" s="20"/>
      <c r="O578" s="20"/>
      <c r="P578" s="20"/>
      <c r="Q578" s="19"/>
      <c r="R578" s="20"/>
      <c r="S578" s="20"/>
      <c r="T578" s="20"/>
      <c r="U578" s="20"/>
      <c r="V578" s="21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2"/>
      <c r="AP578" s="22"/>
      <c r="AQ578" s="22"/>
      <c r="AR578" s="22"/>
    </row>
    <row r="579" spans="1:44" ht="13" x14ac:dyDescent="0.15">
      <c r="A579" s="16"/>
      <c r="B579" s="16"/>
      <c r="C579" s="16"/>
      <c r="D579" s="16"/>
      <c r="E579" s="19"/>
      <c r="F579" s="20"/>
      <c r="G579" s="20"/>
      <c r="H579" s="20"/>
      <c r="I579" s="20"/>
      <c r="J579" s="21"/>
      <c r="K579" s="20"/>
      <c r="L579" s="20"/>
      <c r="M579" s="20"/>
      <c r="N579" s="20"/>
      <c r="O579" s="20"/>
      <c r="P579" s="20"/>
      <c r="Q579" s="19"/>
      <c r="R579" s="20"/>
      <c r="S579" s="20"/>
      <c r="T579" s="20"/>
      <c r="U579" s="20"/>
      <c r="V579" s="21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2"/>
      <c r="AP579" s="22"/>
      <c r="AQ579" s="22"/>
      <c r="AR579" s="22"/>
    </row>
    <row r="580" spans="1:44" ht="13" x14ac:dyDescent="0.15">
      <c r="A580" s="16"/>
      <c r="B580" s="16"/>
      <c r="C580" s="16"/>
      <c r="D580" s="16"/>
      <c r="E580" s="19"/>
      <c r="F580" s="20"/>
      <c r="G580" s="20"/>
      <c r="H580" s="20"/>
      <c r="I580" s="20"/>
      <c r="J580" s="21"/>
      <c r="K580" s="20"/>
      <c r="L580" s="20"/>
      <c r="M580" s="20"/>
      <c r="N580" s="20"/>
      <c r="O580" s="20"/>
      <c r="P580" s="20"/>
      <c r="Q580" s="19"/>
      <c r="R580" s="20"/>
      <c r="S580" s="20"/>
      <c r="T580" s="20"/>
      <c r="U580" s="20"/>
      <c r="V580" s="21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2"/>
      <c r="AP580" s="22"/>
      <c r="AQ580" s="22"/>
      <c r="AR580" s="22"/>
    </row>
    <row r="581" spans="1:44" ht="13" x14ac:dyDescent="0.15">
      <c r="A581" s="16"/>
      <c r="B581" s="16"/>
      <c r="C581" s="16"/>
      <c r="D581" s="16"/>
      <c r="E581" s="19"/>
      <c r="F581" s="20"/>
      <c r="G581" s="20"/>
      <c r="H581" s="20"/>
      <c r="I581" s="20"/>
      <c r="J581" s="21"/>
      <c r="K581" s="20"/>
      <c r="L581" s="20"/>
      <c r="M581" s="20"/>
      <c r="N581" s="20"/>
      <c r="O581" s="20"/>
      <c r="P581" s="20"/>
      <c r="Q581" s="19"/>
      <c r="R581" s="20"/>
      <c r="S581" s="20"/>
      <c r="T581" s="20"/>
      <c r="U581" s="20"/>
      <c r="V581" s="21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2"/>
      <c r="AP581" s="22"/>
      <c r="AQ581" s="22"/>
      <c r="AR581" s="22"/>
    </row>
    <row r="582" spans="1:44" ht="13" x14ac:dyDescent="0.15">
      <c r="A582" s="16"/>
      <c r="B582" s="16"/>
      <c r="C582" s="16"/>
      <c r="D582" s="16"/>
      <c r="E582" s="19"/>
      <c r="F582" s="20"/>
      <c r="G582" s="20"/>
      <c r="H582" s="20"/>
      <c r="I582" s="20"/>
      <c r="J582" s="21"/>
      <c r="K582" s="20"/>
      <c r="L582" s="20"/>
      <c r="M582" s="20"/>
      <c r="N582" s="20"/>
      <c r="O582" s="20"/>
      <c r="P582" s="20"/>
      <c r="Q582" s="19"/>
      <c r="R582" s="20"/>
      <c r="S582" s="20"/>
      <c r="T582" s="20"/>
      <c r="U582" s="20"/>
      <c r="V582" s="21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2"/>
      <c r="AP582" s="22"/>
      <c r="AQ582" s="22"/>
      <c r="AR582" s="22"/>
    </row>
    <row r="583" spans="1:44" ht="13" x14ac:dyDescent="0.15">
      <c r="A583" s="16"/>
      <c r="B583" s="16"/>
      <c r="C583" s="16"/>
      <c r="D583" s="16"/>
      <c r="E583" s="19"/>
      <c r="F583" s="20"/>
      <c r="G583" s="20"/>
      <c r="H583" s="20"/>
      <c r="I583" s="20"/>
      <c r="J583" s="21"/>
      <c r="K583" s="20"/>
      <c r="L583" s="20"/>
      <c r="M583" s="20"/>
      <c r="N583" s="20"/>
      <c r="O583" s="20"/>
      <c r="P583" s="20"/>
      <c r="Q583" s="19"/>
      <c r="R583" s="20"/>
      <c r="S583" s="20"/>
      <c r="T583" s="20"/>
      <c r="U583" s="20"/>
      <c r="V583" s="21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2"/>
      <c r="AP583" s="22"/>
      <c r="AQ583" s="22"/>
      <c r="AR583" s="22"/>
    </row>
    <row r="584" spans="1:44" ht="13" x14ac:dyDescent="0.15">
      <c r="A584" s="16"/>
      <c r="B584" s="16"/>
      <c r="C584" s="16"/>
      <c r="D584" s="16"/>
      <c r="E584" s="19"/>
      <c r="F584" s="20"/>
      <c r="G584" s="20"/>
      <c r="H584" s="20"/>
      <c r="I584" s="20"/>
      <c r="J584" s="21"/>
      <c r="K584" s="20"/>
      <c r="L584" s="20"/>
      <c r="M584" s="20"/>
      <c r="N584" s="20"/>
      <c r="O584" s="20"/>
      <c r="P584" s="20"/>
      <c r="Q584" s="19"/>
      <c r="R584" s="20"/>
      <c r="S584" s="20"/>
      <c r="T584" s="20"/>
      <c r="U584" s="20"/>
      <c r="V584" s="21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2"/>
      <c r="AP584" s="22"/>
      <c r="AQ584" s="22"/>
      <c r="AR584" s="22"/>
    </row>
    <row r="585" spans="1:44" ht="13" x14ac:dyDescent="0.15">
      <c r="A585" s="16"/>
      <c r="B585" s="16"/>
      <c r="C585" s="16"/>
      <c r="D585" s="16"/>
      <c r="E585" s="19"/>
      <c r="F585" s="20"/>
      <c r="G585" s="20"/>
      <c r="H585" s="20"/>
      <c r="I585" s="20"/>
      <c r="J585" s="21"/>
      <c r="K585" s="20"/>
      <c r="L585" s="20"/>
      <c r="M585" s="20"/>
      <c r="N585" s="20"/>
      <c r="O585" s="20"/>
      <c r="P585" s="20"/>
      <c r="Q585" s="19"/>
      <c r="R585" s="20"/>
      <c r="S585" s="20"/>
      <c r="T585" s="20"/>
      <c r="U585" s="20"/>
      <c r="V585" s="21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2"/>
      <c r="AP585" s="22"/>
      <c r="AQ585" s="22"/>
      <c r="AR585" s="22"/>
    </row>
    <row r="586" spans="1:44" ht="13" x14ac:dyDescent="0.15">
      <c r="A586" s="16"/>
      <c r="B586" s="16"/>
      <c r="C586" s="16"/>
      <c r="D586" s="16"/>
      <c r="E586" s="19"/>
      <c r="F586" s="20"/>
      <c r="G586" s="20"/>
      <c r="H586" s="20"/>
      <c r="I586" s="20"/>
      <c r="J586" s="21"/>
      <c r="K586" s="20"/>
      <c r="L586" s="20"/>
      <c r="M586" s="20"/>
      <c r="N586" s="20"/>
      <c r="O586" s="20"/>
      <c r="P586" s="20"/>
      <c r="Q586" s="19"/>
      <c r="R586" s="20"/>
      <c r="S586" s="20"/>
      <c r="T586" s="20"/>
      <c r="U586" s="20"/>
      <c r="V586" s="21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2"/>
      <c r="AP586" s="22"/>
      <c r="AQ586" s="22"/>
      <c r="AR586" s="22"/>
    </row>
    <row r="587" spans="1:44" ht="13" x14ac:dyDescent="0.15">
      <c r="A587" s="16"/>
      <c r="B587" s="16"/>
      <c r="C587" s="16"/>
      <c r="D587" s="16"/>
      <c r="E587" s="19"/>
      <c r="F587" s="20"/>
      <c r="G587" s="20"/>
      <c r="H587" s="20"/>
      <c r="I587" s="20"/>
      <c r="J587" s="21"/>
      <c r="K587" s="20"/>
      <c r="L587" s="20"/>
      <c r="M587" s="20"/>
      <c r="N587" s="20"/>
      <c r="O587" s="20"/>
      <c r="P587" s="20"/>
      <c r="Q587" s="19"/>
      <c r="R587" s="20"/>
      <c r="S587" s="20"/>
      <c r="T587" s="20"/>
      <c r="U587" s="20"/>
      <c r="V587" s="21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2"/>
      <c r="AP587" s="22"/>
      <c r="AQ587" s="22"/>
      <c r="AR587" s="22"/>
    </row>
    <row r="588" spans="1:44" ht="13" x14ac:dyDescent="0.15">
      <c r="A588" s="16"/>
      <c r="B588" s="16"/>
      <c r="C588" s="16"/>
      <c r="D588" s="16"/>
      <c r="E588" s="19"/>
      <c r="F588" s="20"/>
      <c r="G588" s="20"/>
      <c r="H588" s="20"/>
      <c r="I588" s="20"/>
      <c r="J588" s="21"/>
      <c r="K588" s="20"/>
      <c r="L588" s="20"/>
      <c r="M588" s="20"/>
      <c r="N588" s="20"/>
      <c r="O588" s="20"/>
      <c r="P588" s="20"/>
      <c r="Q588" s="19"/>
      <c r="R588" s="20"/>
      <c r="S588" s="20"/>
      <c r="T588" s="20"/>
      <c r="U588" s="20"/>
      <c r="V588" s="21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2"/>
      <c r="AP588" s="22"/>
      <c r="AQ588" s="22"/>
      <c r="AR588" s="22"/>
    </row>
    <row r="589" spans="1:44" ht="13" x14ac:dyDescent="0.15">
      <c r="A589" s="16"/>
      <c r="B589" s="16"/>
      <c r="C589" s="16"/>
      <c r="D589" s="16"/>
      <c r="E589" s="19"/>
      <c r="F589" s="20"/>
      <c r="G589" s="20"/>
      <c r="H589" s="20"/>
      <c r="I589" s="20"/>
      <c r="J589" s="21"/>
      <c r="K589" s="20"/>
      <c r="L589" s="20"/>
      <c r="M589" s="20"/>
      <c r="N589" s="20"/>
      <c r="O589" s="20"/>
      <c r="P589" s="20"/>
      <c r="Q589" s="19"/>
      <c r="R589" s="20"/>
      <c r="S589" s="20"/>
      <c r="T589" s="20"/>
      <c r="U589" s="20"/>
      <c r="V589" s="21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2"/>
      <c r="AP589" s="22"/>
      <c r="AQ589" s="22"/>
      <c r="AR589" s="22"/>
    </row>
    <row r="590" spans="1:44" ht="13" x14ac:dyDescent="0.15">
      <c r="A590" s="16"/>
      <c r="B590" s="16"/>
      <c r="C590" s="16"/>
      <c r="D590" s="16"/>
      <c r="E590" s="19"/>
      <c r="F590" s="20"/>
      <c r="G590" s="20"/>
      <c r="H590" s="20"/>
      <c r="I590" s="20"/>
      <c r="J590" s="21"/>
      <c r="K590" s="20"/>
      <c r="L590" s="20"/>
      <c r="M590" s="20"/>
      <c r="N590" s="20"/>
      <c r="O590" s="20"/>
      <c r="P590" s="20"/>
      <c r="Q590" s="19"/>
      <c r="R590" s="20"/>
      <c r="S590" s="20"/>
      <c r="T590" s="20"/>
      <c r="U590" s="20"/>
      <c r="V590" s="21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2"/>
      <c r="AP590" s="22"/>
      <c r="AQ590" s="22"/>
      <c r="AR590" s="22"/>
    </row>
    <row r="591" spans="1:44" ht="13" x14ac:dyDescent="0.15">
      <c r="A591" s="16"/>
      <c r="B591" s="16"/>
      <c r="C591" s="16"/>
      <c r="D591" s="16"/>
      <c r="E591" s="19"/>
      <c r="F591" s="20"/>
      <c r="G591" s="20"/>
      <c r="H591" s="20"/>
      <c r="I591" s="20"/>
      <c r="J591" s="21"/>
      <c r="K591" s="20"/>
      <c r="L591" s="20"/>
      <c r="M591" s="20"/>
      <c r="N591" s="20"/>
      <c r="O591" s="20"/>
      <c r="P591" s="20"/>
      <c r="Q591" s="19"/>
      <c r="R591" s="20"/>
      <c r="S591" s="20"/>
      <c r="T591" s="20"/>
      <c r="U591" s="20"/>
      <c r="V591" s="21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2"/>
      <c r="AP591" s="22"/>
      <c r="AQ591" s="22"/>
      <c r="AR591" s="22"/>
    </row>
    <row r="592" spans="1:44" ht="13" x14ac:dyDescent="0.15">
      <c r="A592" s="16"/>
      <c r="B592" s="16"/>
      <c r="C592" s="16"/>
      <c r="D592" s="16"/>
      <c r="E592" s="19"/>
      <c r="F592" s="20"/>
      <c r="G592" s="20"/>
      <c r="H592" s="20"/>
      <c r="I592" s="20"/>
      <c r="J592" s="21"/>
      <c r="K592" s="20"/>
      <c r="L592" s="20"/>
      <c r="M592" s="20"/>
      <c r="N592" s="20"/>
      <c r="O592" s="20"/>
      <c r="P592" s="20"/>
      <c r="Q592" s="19"/>
      <c r="R592" s="20"/>
      <c r="S592" s="20"/>
      <c r="T592" s="20"/>
      <c r="U592" s="20"/>
      <c r="V592" s="21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2"/>
      <c r="AP592" s="22"/>
      <c r="AQ592" s="22"/>
      <c r="AR592" s="22"/>
    </row>
    <row r="593" spans="1:44" ht="13" x14ac:dyDescent="0.15">
      <c r="A593" s="16"/>
      <c r="B593" s="16"/>
      <c r="C593" s="16"/>
      <c r="D593" s="16"/>
      <c r="E593" s="19"/>
      <c r="F593" s="20"/>
      <c r="G593" s="20"/>
      <c r="H593" s="20"/>
      <c r="I593" s="20"/>
      <c r="J593" s="21"/>
      <c r="K593" s="20"/>
      <c r="L593" s="20"/>
      <c r="M593" s="20"/>
      <c r="N593" s="20"/>
      <c r="O593" s="20"/>
      <c r="P593" s="20"/>
      <c r="Q593" s="19"/>
      <c r="R593" s="20"/>
      <c r="S593" s="20"/>
      <c r="T593" s="20"/>
      <c r="U593" s="20"/>
      <c r="V593" s="21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2"/>
      <c r="AP593" s="22"/>
      <c r="AQ593" s="22"/>
      <c r="AR593" s="22"/>
    </row>
    <row r="594" spans="1:44" ht="13" x14ac:dyDescent="0.15">
      <c r="A594" s="16"/>
      <c r="B594" s="16"/>
      <c r="C594" s="16"/>
      <c r="D594" s="16"/>
      <c r="E594" s="19"/>
      <c r="F594" s="20"/>
      <c r="G594" s="20"/>
      <c r="H594" s="20"/>
      <c r="I594" s="20"/>
      <c r="J594" s="21"/>
      <c r="K594" s="20"/>
      <c r="L594" s="20"/>
      <c r="M594" s="20"/>
      <c r="N594" s="20"/>
      <c r="O594" s="20"/>
      <c r="P594" s="20"/>
      <c r="Q594" s="19"/>
      <c r="R594" s="20"/>
      <c r="S594" s="20"/>
      <c r="T594" s="20"/>
      <c r="U594" s="20"/>
      <c r="V594" s="21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2"/>
      <c r="AP594" s="22"/>
      <c r="AQ594" s="22"/>
      <c r="AR594" s="22"/>
    </row>
    <row r="595" spans="1:44" ht="13" x14ac:dyDescent="0.15">
      <c r="A595" s="16"/>
      <c r="B595" s="16"/>
      <c r="C595" s="16"/>
      <c r="D595" s="16"/>
      <c r="E595" s="19"/>
      <c r="F595" s="20"/>
      <c r="G595" s="20"/>
      <c r="H595" s="20"/>
      <c r="I595" s="20"/>
      <c r="J595" s="21"/>
      <c r="K595" s="20"/>
      <c r="L595" s="20"/>
      <c r="M595" s="20"/>
      <c r="N595" s="20"/>
      <c r="O595" s="20"/>
      <c r="P595" s="20"/>
      <c r="Q595" s="19"/>
      <c r="R595" s="20"/>
      <c r="S595" s="20"/>
      <c r="T595" s="20"/>
      <c r="U595" s="20"/>
      <c r="V595" s="21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2"/>
      <c r="AP595" s="22"/>
      <c r="AQ595" s="22"/>
      <c r="AR595" s="22"/>
    </row>
    <row r="596" spans="1:44" ht="13" x14ac:dyDescent="0.15">
      <c r="A596" s="16"/>
      <c r="B596" s="16"/>
      <c r="C596" s="16"/>
      <c r="D596" s="16"/>
      <c r="E596" s="19"/>
      <c r="F596" s="20"/>
      <c r="G596" s="20"/>
      <c r="H596" s="20"/>
      <c r="I596" s="20"/>
      <c r="J596" s="21"/>
      <c r="K596" s="20"/>
      <c r="L596" s="20"/>
      <c r="M596" s="20"/>
      <c r="N596" s="20"/>
      <c r="O596" s="20"/>
      <c r="P596" s="20"/>
      <c r="Q596" s="19"/>
      <c r="R596" s="20"/>
      <c r="S596" s="20"/>
      <c r="T596" s="20"/>
      <c r="U596" s="20"/>
      <c r="V596" s="21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2"/>
      <c r="AP596" s="22"/>
      <c r="AQ596" s="22"/>
      <c r="AR596" s="22"/>
    </row>
    <row r="597" spans="1:44" ht="13" x14ac:dyDescent="0.15">
      <c r="A597" s="16"/>
      <c r="B597" s="16"/>
      <c r="C597" s="16"/>
      <c r="D597" s="16"/>
      <c r="E597" s="19"/>
      <c r="F597" s="20"/>
      <c r="G597" s="20"/>
      <c r="H597" s="20"/>
      <c r="I597" s="20"/>
      <c r="J597" s="21"/>
      <c r="K597" s="20"/>
      <c r="L597" s="20"/>
      <c r="M597" s="20"/>
      <c r="N597" s="20"/>
      <c r="O597" s="20"/>
      <c r="P597" s="20"/>
      <c r="Q597" s="19"/>
      <c r="R597" s="20"/>
      <c r="S597" s="20"/>
      <c r="T597" s="20"/>
      <c r="U597" s="20"/>
      <c r="V597" s="21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2"/>
      <c r="AP597" s="22"/>
      <c r="AQ597" s="22"/>
      <c r="AR597" s="22"/>
    </row>
    <row r="598" spans="1:44" ht="13" x14ac:dyDescent="0.15">
      <c r="A598" s="16"/>
      <c r="B598" s="16"/>
      <c r="C598" s="16"/>
      <c r="D598" s="16"/>
      <c r="E598" s="19"/>
      <c r="F598" s="20"/>
      <c r="G598" s="20"/>
      <c r="H598" s="20"/>
      <c r="I598" s="20"/>
      <c r="J598" s="21"/>
      <c r="K598" s="20"/>
      <c r="L598" s="20"/>
      <c r="M598" s="20"/>
      <c r="N598" s="20"/>
      <c r="O598" s="20"/>
      <c r="P598" s="20"/>
      <c r="Q598" s="19"/>
      <c r="R598" s="20"/>
      <c r="S598" s="20"/>
      <c r="T598" s="20"/>
      <c r="U598" s="20"/>
      <c r="V598" s="21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2"/>
      <c r="AP598" s="22"/>
      <c r="AQ598" s="22"/>
      <c r="AR598" s="22"/>
    </row>
    <row r="599" spans="1:44" ht="13" x14ac:dyDescent="0.15">
      <c r="A599" s="16"/>
      <c r="B599" s="16"/>
      <c r="C599" s="16"/>
      <c r="D599" s="16"/>
      <c r="E599" s="19"/>
      <c r="F599" s="20"/>
      <c r="G599" s="20"/>
      <c r="H599" s="20"/>
      <c r="I599" s="20"/>
      <c r="J599" s="21"/>
      <c r="K599" s="20"/>
      <c r="L599" s="20"/>
      <c r="M599" s="20"/>
      <c r="N599" s="20"/>
      <c r="O599" s="20"/>
      <c r="P599" s="20"/>
      <c r="Q599" s="19"/>
      <c r="R599" s="20"/>
      <c r="S599" s="20"/>
      <c r="T599" s="20"/>
      <c r="U599" s="20"/>
      <c r="V599" s="21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2"/>
      <c r="AP599" s="22"/>
      <c r="AQ599" s="22"/>
      <c r="AR599" s="22"/>
    </row>
    <row r="600" spans="1:44" ht="13" x14ac:dyDescent="0.15">
      <c r="A600" s="16"/>
      <c r="B600" s="16"/>
      <c r="C600" s="16"/>
      <c r="D600" s="16"/>
      <c r="E600" s="19"/>
      <c r="F600" s="20"/>
      <c r="G600" s="20"/>
      <c r="H600" s="20"/>
      <c r="I600" s="20"/>
      <c r="J600" s="21"/>
      <c r="K600" s="20"/>
      <c r="L600" s="20"/>
      <c r="M600" s="20"/>
      <c r="N600" s="20"/>
      <c r="O600" s="20"/>
      <c r="P600" s="20"/>
      <c r="Q600" s="19"/>
      <c r="R600" s="20"/>
      <c r="S600" s="20"/>
      <c r="T600" s="20"/>
      <c r="U600" s="20"/>
      <c r="V600" s="21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2"/>
      <c r="AP600" s="22"/>
      <c r="AQ600" s="22"/>
      <c r="AR600" s="22"/>
    </row>
    <row r="601" spans="1:44" ht="13" x14ac:dyDescent="0.15">
      <c r="A601" s="16"/>
      <c r="B601" s="16"/>
      <c r="C601" s="16"/>
      <c r="D601" s="16"/>
      <c r="E601" s="19"/>
      <c r="F601" s="20"/>
      <c r="G601" s="20"/>
      <c r="H601" s="20"/>
      <c r="I601" s="20"/>
      <c r="J601" s="21"/>
      <c r="K601" s="20"/>
      <c r="L601" s="20"/>
      <c r="M601" s="20"/>
      <c r="N601" s="20"/>
      <c r="O601" s="20"/>
      <c r="P601" s="20"/>
      <c r="Q601" s="19"/>
      <c r="R601" s="20"/>
      <c r="S601" s="20"/>
      <c r="T601" s="20"/>
      <c r="U601" s="20"/>
      <c r="V601" s="21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2"/>
      <c r="AP601" s="22"/>
      <c r="AQ601" s="22"/>
      <c r="AR601" s="22"/>
    </row>
    <row r="602" spans="1:44" ht="13" x14ac:dyDescent="0.15">
      <c r="A602" s="16"/>
      <c r="B602" s="16"/>
      <c r="C602" s="16"/>
      <c r="D602" s="16"/>
      <c r="E602" s="19"/>
      <c r="F602" s="20"/>
      <c r="G602" s="20"/>
      <c r="H602" s="20"/>
      <c r="I602" s="20"/>
      <c r="J602" s="21"/>
      <c r="K602" s="20"/>
      <c r="L602" s="20"/>
      <c r="M602" s="20"/>
      <c r="N602" s="20"/>
      <c r="O602" s="20"/>
      <c r="P602" s="20"/>
      <c r="Q602" s="19"/>
      <c r="R602" s="20"/>
      <c r="S602" s="20"/>
      <c r="T602" s="20"/>
      <c r="U602" s="20"/>
      <c r="V602" s="21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2"/>
      <c r="AP602" s="22"/>
      <c r="AQ602" s="22"/>
      <c r="AR602" s="22"/>
    </row>
    <row r="603" spans="1:44" ht="13" x14ac:dyDescent="0.15">
      <c r="A603" s="16"/>
      <c r="B603" s="16"/>
      <c r="C603" s="16"/>
      <c r="D603" s="16"/>
      <c r="E603" s="19"/>
      <c r="F603" s="20"/>
      <c r="G603" s="20"/>
      <c r="H603" s="20"/>
      <c r="I603" s="20"/>
      <c r="J603" s="21"/>
      <c r="K603" s="20"/>
      <c r="L603" s="20"/>
      <c r="M603" s="20"/>
      <c r="N603" s="20"/>
      <c r="O603" s="20"/>
      <c r="P603" s="20"/>
      <c r="Q603" s="19"/>
      <c r="R603" s="20"/>
      <c r="S603" s="20"/>
      <c r="T603" s="20"/>
      <c r="U603" s="20"/>
      <c r="V603" s="21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2"/>
      <c r="AP603" s="22"/>
      <c r="AQ603" s="22"/>
      <c r="AR603" s="22"/>
    </row>
    <row r="604" spans="1:44" ht="13" x14ac:dyDescent="0.15">
      <c r="A604" s="16"/>
      <c r="B604" s="16"/>
      <c r="C604" s="16"/>
      <c r="D604" s="16"/>
      <c r="E604" s="19"/>
      <c r="F604" s="20"/>
      <c r="G604" s="20"/>
      <c r="H604" s="20"/>
      <c r="I604" s="20"/>
      <c r="J604" s="21"/>
      <c r="K604" s="20"/>
      <c r="L604" s="20"/>
      <c r="M604" s="20"/>
      <c r="N604" s="20"/>
      <c r="O604" s="20"/>
      <c r="P604" s="20"/>
      <c r="Q604" s="19"/>
      <c r="R604" s="20"/>
      <c r="S604" s="20"/>
      <c r="T604" s="20"/>
      <c r="U604" s="20"/>
      <c r="V604" s="21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2"/>
      <c r="AP604" s="22"/>
      <c r="AQ604" s="22"/>
      <c r="AR604" s="22"/>
    </row>
    <row r="605" spans="1:44" ht="13" x14ac:dyDescent="0.15">
      <c r="A605" s="16"/>
      <c r="B605" s="16"/>
      <c r="C605" s="16"/>
      <c r="D605" s="16"/>
      <c r="E605" s="19"/>
      <c r="F605" s="20"/>
      <c r="G605" s="20"/>
      <c r="H605" s="20"/>
      <c r="I605" s="20"/>
      <c r="J605" s="21"/>
      <c r="K605" s="20"/>
      <c r="L605" s="20"/>
      <c r="M605" s="20"/>
      <c r="N605" s="20"/>
      <c r="O605" s="20"/>
      <c r="P605" s="20"/>
      <c r="Q605" s="19"/>
      <c r="R605" s="20"/>
      <c r="S605" s="20"/>
      <c r="T605" s="20"/>
      <c r="U605" s="20"/>
      <c r="V605" s="21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2"/>
      <c r="AP605" s="22"/>
      <c r="AQ605" s="22"/>
      <c r="AR605" s="22"/>
    </row>
    <row r="606" spans="1:44" ht="13" x14ac:dyDescent="0.15">
      <c r="A606" s="16"/>
      <c r="B606" s="16"/>
      <c r="C606" s="16"/>
      <c r="D606" s="16"/>
      <c r="E606" s="19"/>
      <c r="F606" s="20"/>
      <c r="G606" s="20"/>
      <c r="H606" s="20"/>
      <c r="I606" s="20"/>
      <c r="J606" s="21"/>
      <c r="K606" s="20"/>
      <c r="L606" s="20"/>
      <c r="M606" s="20"/>
      <c r="N606" s="20"/>
      <c r="O606" s="20"/>
      <c r="P606" s="20"/>
      <c r="Q606" s="19"/>
      <c r="R606" s="20"/>
      <c r="S606" s="20"/>
      <c r="T606" s="20"/>
      <c r="U606" s="20"/>
      <c r="V606" s="21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2"/>
      <c r="AP606" s="22"/>
      <c r="AQ606" s="22"/>
      <c r="AR606" s="22"/>
    </row>
    <row r="607" spans="1:44" ht="13" x14ac:dyDescent="0.15">
      <c r="A607" s="16"/>
      <c r="B607" s="16"/>
      <c r="C607" s="16"/>
      <c r="D607" s="16"/>
      <c r="E607" s="19"/>
      <c r="F607" s="20"/>
      <c r="G607" s="20"/>
      <c r="H607" s="20"/>
      <c r="I607" s="20"/>
      <c r="J607" s="21"/>
      <c r="K607" s="20"/>
      <c r="L607" s="20"/>
      <c r="M607" s="20"/>
      <c r="N607" s="20"/>
      <c r="O607" s="20"/>
      <c r="P607" s="20"/>
      <c r="Q607" s="19"/>
      <c r="R607" s="20"/>
      <c r="S607" s="20"/>
      <c r="T607" s="20"/>
      <c r="U607" s="20"/>
      <c r="V607" s="21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2"/>
      <c r="AP607" s="22"/>
      <c r="AQ607" s="22"/>
      <c r="AR607" s="22"/>
    </row>
    <row r="608" spans="1:44" ht="13" x14ac:dyDescent="0.15">
      <c r="A608" s="16"/>
      <c r="B608" s="16"/>
      <c r="C608" s="16"/>
      <c r="D608" s="16"/>
      <c r="E608" s="19"/>
      <c r="F608" s="20"/>
      <c r="G608" s="20"/>
      <c r="H608" s="20"/>
      <c r="I608" s="20"/>
      <c r="J608" s="21"/>
      <c r="K608" s="20"/>
      <c r="L608" s="20"/>
      <c r="M608" s="20"/>
      <c r="N608" s="20"/>
      <c r="O608" s="20"/>
      <c r="P608" s="20"/>
      <c r="Q608" s="19"/>
      <c r="R608" s="20"/>
      <c r="S608" s="20"/>
      <c r="T608" s="20"/>
      <c r="U608" s="20"/>
      <c r="V608" s="21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2"/>
      <c r="AP608" s="22"/>
      <c r="AQ608" s="22"/>
      <c r="AR608" s="22"/>
    </row>
    <row r="609" spans="1:44" ht="13" x14ac:dyDescent="0.15">
      <c r="A609" s="16"/>
      <c r="B609" s="16"/>
      <c r="C609" s="16"/>
      <c r="D609" s="16"/>
      <c r="E609" s="19"/>
      <c r="F609" s="20"/>
      <c r="G609" s="20"/>
      <c r="H609" s="20"/>
      <c r="I609" s="20"/>
      <c r="J609" s="21"/>
      <c r="K609" s="20"/>
      <c r="L609" s="20"/>
      <c r="M609" s="20"/>
      <c r="N609" s="20"/>
      <c r="O609" s="20"/>
      <c r="P609" s="20"/>
      <c r="Q609" s="19"/>
      <c r="R609" s="20"/>
      <c r="S609" s="20"/>
      <c r="T609" s="20"/>
      <c r="U609" s="20"/>
      <c r="V609" s="21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2"/>
      <c r="AP609" s="22"/>
      <c r="AQ609" s="22"/>
      <c r="AR609" s="22"/>
    </row>
    <row r="610" spans="1:44" ht="13" x14ac:dyDescent="0.15">
      <c r="A610" s="16"/>
      <c r="B610" s="16"/>
      <c r="C610" s="16"/>
      <c r="D610" s="16"/>
      <c r="E610" s="19"/>
      <c r="F610" s="20"/>
      <c r="G610" s="20"/>
      <c r="H610" s="20"/>
      <c r="I610" s="20"/>
      <c r="J610" s="21"/>
      <c r="K610" s="20"/>
      <c r="L610" s="20"/>
      <c r="M610" s="20"/>
      <c r="N610" s="20"/>
      <c r="O610" s="20"/>
      <c r="P610" s="20"/>
      <c r="Q610" s="19"/>
      <c r="R610" s="20"/>
      <c r="S610" s="20"/>
      <c r="T610" s="20"/>
      <c r="U610" s="20"/>
      <c r="V610" s="21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2"/>
      <c r="AP610" s="22"/>
      <c r="AQ610" s="22"/>
      <c r="AR610" s="22"/>
    </row>
    <row r="611" spans="1:44" ht="13" x14ac:dyDescent="0.15">
      <c r="A611" s="16"/>
      <c r="B611" s="16"/>
      <c r="C611" s="16"/>
      <c r="D611" s="16"/>
      <c r="E611" s="19"/>
      <c r="F611" s="20"/>
      <c r="G611" s="20"/>
      <c r="H611" s="20"/>
      <c r="I611" s="20"/>
      <c r="J611" s="21"/>
      <c r="K611" s="20"/>
      <c r="L611" s="20"/>
      <c r="M611" s="20"/>
      <c r="N611" s="20"/>
      <c r="O611" s="20"/>
      <c r="P611" s="20"/>
      <c r="Q611" s="19"/>
      <c r="R611" s="20"/>
      <c r="S611" s="20"/>
      <c r="T611" s="20"/>
      <c r="U611" s="20"/>
      <c r="V611" s="21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2"/>
      <c r="AP611" s="22"/>
      <c r="AQ611" s="22"/>
      <c r="AR611" s="22"/>
    </row>
    <row r="612" spans="1:44" ht="13" x14ac:dyDescent="0.15">
      <c r="A612" s="16"/>
      <c r="B612" s="16"/>
      <c r="C612" s="16"/>
      <c r="D612" s="16"/>
      <c r="E612" s="19"/>
      <c r="F612" s="20"/>
      <c r="G612" s="20"/>
      <c r="H612" s="20"/>
      <c r="I612" s="20"/>
      <c r="J612" s="21"/>
      <c r="K612" s="20"/>
      <c r="L612" s="20"/>
      <c r="M612" s="20"/>
      <c r="N612" s="20"/>
      <c r="O612" s="20"/>
      <c r="P612" s="20"/>
      <c r="Q612" s="19"/>
      <c r="R612" s="20"/>
      <c r="S612" s="20"/>
      <c r="T612" s="20"/>
      <c r="U612" s="20"/>
      <c r="V612" s="21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2"/>
      <c r="AP612" s="22"/>
      <c r="AQ612" s="22"/>
      <c r="AR612" s="22"/>
    </row>
    <row r="613" spans="1:44" ht="13" x14ac:dyDescent="0.15">
      <c r="A613" s="16"/>
      <c r="B613" s="16"/>
      <c r="C613" s="16"/>
      <c r="D613" s="16"/>
      <c r="E613" s="19"/>
      <c r="F613" s="20"/>
      <c r="G613" s="20"/>
      <c r="H613" s="20"/>
      <c r="I613" s="20"/>
      <c r="J613" s="21"/>
      <c r="K613" s="20"/>
      <c r="L613" s="20"/>
      <c r="M613" s="20"/>
      <c r="N613" s="20"/>
      <c r="O613" s="20"/>
      <c r="P613" s="20"/>
      <c r="Q613" s="19"/>
      <c r="R613" s="20"/>
      <c r="S613" s="20"/>
      <c r="T613" s="20"/>
      <c r="U613" s="20"/>
      <c r="V613" s="21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2"/>
      <c r="AP613" s="22"/>
      <c r="AQ613" s="22"/>
      <c r="AR613" s="22"/>
    </row>
    <row r="614" spans="1:44" ht="13" x14ac:dyDescent="0.15">
      <c r="A614" s="16"/>
      <c r="B614" s="16"/>
      <c r="C614" s="16"/>
      <c r="D614" s="16"/>
      <c r="E614" s="19"/>
      <c r="F614" s="20"/>
      <c r="G614" s="20"/>
      <c r="H614" s="20"/>
      <c r="I614" s="20"/>
      <c r="J614" s="21"/>
      <c r="K614" s="20"/>
      <c r="L614" s="20"/>
      <c r="M614" s="20"/>
      <c r="N614" s="20"/>
      <c r="O614" s="20"/>
      <c r="P614" s="20"/>
      <c r="Q614" s="19"/>
      <c r="R614" s="20"/>
      <c r="S614" s="20"/>
      <c r="T614" s="20"/>
      <c r="U614" s="20"/>
      <c r="V614" s="21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2"/>
      <c r="AP614" s="22"/>
      <c r="AQ614" s="22"/>
      <c r="AR614" s="22"/>
    </row>
    <row r="615" spans="1:44" ht="13" x14ac:dyDescent="0.15">
      <c r="A615" s="16"/>
      <c r="B615" s="16"/>
      <c r="C615" s="16"/>
      <c r="D615" s="16"/>
      <c r="E615" s="19"/>
      <c r="F615" s="20"/>
      <c r="G615" s="20"/>
      <c r="H615" s="20"/>
      <c r="I615" s="20"/>
      <c r="J615" s="21"/>
      <c r="K615" s="20"/>
      <c r="L615" s="20"/>
      <c r="M615" s="20"/>
      <c r="N615" s="20"/>
      <c r="O615" s="20"/>
      <c r="P615" s="20"/>
      <c r="Q615" s="19"/>
      <c r="R615" s="20"/>
      <c r="S615" s="20"/>
      <c r="T615" s="20"/>
      <c r="U615" s="20"/>
      <c r="V615" s="21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2"/>
      <c r="AP615" s="22"/>
      <c r="AQ615" s="22"/>
      <c r="AR615" s="22"/>
    </row>
    <row r="616" spans="1:44" ht="13" x14ac:dyDescent="0.15">
      <c r="A616" s="16"/>
      <c r="B616" s="16"/>
      <c r="C616" s="16"/>
      <c r="D616" s="16"/>
      <c r="E616" s="19"/>
      <c r="F616" s="20"/>
      <c r="G616" s="20"/>
      <c r="H616" s="20"/>
      <c r="I616" s="20"/>
      <c r="J616" s="21"/>
      <c r="K616" s="20"/>
      <c r="L616" s="20"/>
      <c r="M616" s="20"/>
      <c r="N616" s="20"/>
      <c r="O616" s="20"/>
      <c r="P616" s="20"/>
      <c r="Q616" s="19"/>
      <c r="R616" s="20"/>
      <c r="S616" s="20"/>
      <c r="T616" s="20"/>
      <c r="U616" s="20"/>
      <c r="V616" s="21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2"/>
      <c r="AP616" s="22"/>
      <c r="AQ616" s="22"/>
      <c r="AR616" s="22"/>
    </row>
    <row r="617" spans="1:44" ht="13" x14ac:dyDescent="0.15">
      <c r="A617" s="16"/>
      <c r="B617" s="16"/>
      <c r="C617" s="16"/>
      <c r="D617" s="16"/>
      <c r="E617" s="19"/>
      <c r="F617" s="20"/>
      <c r="G617" s="20"/>
      <c r="H617" s="20"/>
      <c r="I617" s="20"/>
      <c r="J617" s="21"/>
      <c r="K617" s="20"/>
      <c r="L617" s="20"/>
      <c r="M617" s="20"/>
      <c r="N617" s="20"/>
      <c r="O617" s="20"/>
      <c r="P617" s="20"/>
      <c r="Q617" s="19"/>
      <c r="R617" s="20"/>
      <c r="S617" s="20"/>
      <c r="T617" s="20"/>
      <c r="U617" s="20"/>
      <c r="V617" s="21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2"/>
      <c r="AP617" s="22"/>
      <c r="AQ617" s="22"/>
      <c r="AR617" s="22"/>
    </row>
    <row r="618" spans="1:44" ht="13" x14ac:dyDescent="0.15">
      <c r="A618" s="16"/>
      <c r="B618" s="16"/>
      <c r="C618" s="16"/>
      <c r="D618" s="16"/>
      <c r="E618" s="19"/>
      <c r="F618" s="20"/>
      <c r="G618" s="20"/>
      <c r="H618" s="20"/>
      <c r="I618" s="20"/>
      <c r="J618" s="21"/>
      <c r="K618" s="20"/>
      <c r="L618" s="20"/>
      <c r="M618" s="20"/>
      <c r="N618" s="20"/>
      <c r="O618" s="20"/>
      <c r="P618" s="20"/>
      <c r="Q618" s="19"/>
      <c r="R618" s="20"/>
      <c r="S618" s="20"/>
      <c r="T618" s="20"/>
      <c r="U618" s="20"/>
      <c r="V618" s="21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2"/>
      <c r="AP618" s="22"/>
      <c r="AQ618" s="22"/>
      <c r="AR618" s="22"/>
    </row>
    <row r="619" spans="1:44" ht="13" x14ac:dyDescent="0.15">
      <c r="A619" s="16"/>
      <c r="B619" s="16"/>
      <c r="C619" s="16"/>
      <c r="D619" s="16"/>
      <c r="E619" s="19"/>
      <c r="F619" s="20"/>
      <c r="G619" s="20"/>
      <c r="H619" s="20"/>
      <c r="I619" s="20"/>
      <c r="J619" s="21"/>
      <c r="K619" s="20"/>
      <c r="L619" s="20"/>
      <c r="M619" s="20"/>
      <c r="N619" s="20"/>
      <c r="O619" s="20"/>
      <c r="P619" s="20"/>
      <c r="Q619" s="19"/>
      <c r="R619" s="20"/>
      <c r="S619" s="20"/>
      <c r="T619" s="20"/>
      <c r="U619" s="20"/>
      <c r="V619" s="21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2"/>
      <c r="AP619" s="22"/>
      <c r="AQ619" s="22"/>
      <c r="AR619" s="22"/>
    </row>
    <row r="620" spans="1:44" ht="13" x14ac:dyDescent="0.15">
      <c r="A620" s="16"/>
      <c r="B620" s="16"/>
      <c r="C620" s="16"/>
      <c r="D620" s="16"/>
      <c r="E620" s="19"/>
      <c r="F620" s="20"/>
      <c r="G620" s="20"/>
      <c r="H620" s="20"/>
      <c r="I620" s="20"/>
      <c r="J620" s="21"/>
      <c r="K620" s="20"/>
      <c r="L620" s="20"/>
      <c r="M620" s="20"/>
      <c r="N620" s="20"/>
      <c r="O620" s="20"/>
      <c r="P620" s="20"/>
      <c r="Q620" s="19"/>
      <c r="R620" s="20"/>
      <c r="S620" s="20"/>
      <c r="T620" s="20"/>
      <c r="U620" s="20"/>
      <c r="V620" s="21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2"/>
      <c r="AP620" s="22"/>
      <c r="AQ620" s="22"/>
      <c r="AR620" s="22"/>
    </row>
    <row r="621" spans="1:44" ht="13" x14ac:dyDescent="0.15">
      <c r="A621" s="16"/>
      <c r="B621" s="16"/>
      <c r="C621" s="16"/>
      <c r="D621" s="16"/>
      <c r="E621" s="19"/>
      <c r="F621" s="20"/>
      <c r="G621" s="20"/>
      <c r="H621" s="20"/>
      <c r="I621" s="20"/>
      <c r="J621" s="21"/>
      <c r="K621" s="20"/>
      <c r="L621" s="20"/>
      <c r="M621" s="20"/>
      <c r="N621" s="20"/>
      <c r="O621" s="20"/>
      <c r="P621" s="20"/>
      <c r="Q621" s="19"/>
      <c r="R621" s="20"/>
      <c r="S621" s="20"/>
      <c r="T621" s="20"/>
      <c r="U621" s="20"/>
      <c r="V621" s="21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2"/>
      <c r="AP621" s="22"/>
      <c r="AQ621" s="22"/>
      <c r="AR621" s="22"/>
    </row>
    <row r="622" spans="1:44" ht="13" x14ac:dyDescent="0.15">
      <c r="A622" s="16"/>
      <c r="B622" s="16"/>
      <c r="C622" s="16"/>
      <c r="D622" s="16"/>
      <c r="E622" s="19"/>
      <c r="F622" s="20"/>
      <c r="G622" s="20"/>
      <c r="H622" s="20"/>
      <c r="I622" s="20"/>
      <c r="J622" s="21"/>
      <c r="K622" s="20"/>
      <c r="L622" s="20"/>
      <c r="M622" s="20"/>
      <c r="N622" s="20"/>
      <c r="O622" s="20"/>
      <c r="P622" s="20"/>
      <c r="Q622" s="19"/>
      <c r="R622" s="20"/>
      <c r="S622" s="20"/>
      <c r="T622" s="20"/>
      <c r="U622" s="20"/>
      <c r="V622" s="21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2"/>
      <c r="AP622" s="22"/>
      <c r="AQ622" s="22"/>
      <c r="AR622" s="22"/>
    </row>
    <row r="623" spans="1:44" ht="13" x14ac:dyDescent="0.15">
      <c r="A623" s="16"/>
      <c r="B623" s="16"/>
      <c r="C623" s="16"/>
      <c r="D623" s="16"/>
      <c r="E623" s="19"/>
      <c r="F623" s="20"/>
      <c r="G623" s="20"/>
      <c r="H623" s="20"/>
      <c r="I623" s="20"/>
      <c r="J623" s="21"/>
      <c r="K623" s="20"/>
      <c r="L623" s="20"/>
      <c r="M623" s="20"/>
      <c r="N623" s="20"/>
      <c r="O623" s="20"/>
      <c r="P623" s="20"/>
      <c r="Q623" s="19"/>
      <c r="R623" s="20"/>
      <c r="S623" s="20"/>
      <c r="T623" s="20"/>
      <c r="U623" s="20"/>
      <c r="V623" s="21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2"/>
      <c r="AP623" s="22"/>
      <c r="AQ623" s="22"/>
      <c r="AR623" s="22"/>
    </row>
    <row r="624" spans="1:44" ht="13" x14ac:dyDescent="0.15">
      <c r="A624" s="16"/>
      <c r="B624" s="16"/>
      <c r="C624" s="16"/>
      <c r="D624" s="16"/>
      <c r="E624" s="19"/>
      <c r="F624" s="20"/>
      <c r="G624" s="20"/>
      <c r="H624" s="20"/>
      <c r="I624" s="20"/>
      <c r="J624" s="21"/>
      <c r="K624" s="20"/>
      <c r="L624" s="20"/>
      <c r="M624" s="20"/>
      <c r="N624" s="20"/>
      <c r="O624" s="20"/>
      <c r="P624" s="20"/>
      <c r="Q624" s="19"/>
      <c r="R624" s="20"/>
      <c r="S624" s="20"/>
      <c r="T624" s="20"/>
      <c r="U624" s="20"/>
      <c r="V624" s="21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2"/>
      <c r="AP624" s="22"/>
      <c r="AQ624" s="22"/>
      <c r="AR624" s="22"/>
    </row>
    <row r="625" spans="1:44" ht="13" x14ac:dyDescent="0.15">
      <c r="A625" s="16"/>
      <c r="B625" s="16"/>
      <c r="C625" s="16"/>
      <c r="D625" s="16"/>
      <c r="E625" s="19"/>
      <c r="F625" s="20"/>
      <c r="G625" s="20"/>
      <c r="H625" s="20"/>
      <c r="I625" s="20"/>
      <c r="J625" s="21"/>
      <c r="K625" s="20"/>
      <c r="L625" s="20"/>
      <c r="M625" s="20"/>
      <c r="N625" s="20"/>
      <c r="O625" s="20"/>
      <c r="P625" s="20"/>
      <c r="Q625" s="19"/>
      <c r="R625" s="20"/>
      <c r="S625" s="20"/>
      <c r="T625" s="20"/>
      <c r="U625" s="20"/>
      <c r="V625" s="21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2"/>
      <c r="AP625" s="22"/>
      <c r="AQ625" s="22"/>
      <c r="AR625" s="22"/>
    </row>
    <row r="626" spans="1:44" ht="13" x14ac:dyDescent="0.15">
      <c r="A626" s="16"/>
      <c r="B626" s="16"/>
      <c r="C626" s="16"/>
      <c r="D626" s="16"/>
      <c r="E626" s="19"/>
      <c r="F626" s="20"/>
      <c r="G626" s="20"/>
      <c r="H626" s="20"/>
      <c r="I626" s="20"/>
      <c r="J626" s="21"/>
      <c r="K626" s="20"/>
      <c r="L626" s="20"/>
      <c r="M626" s="20"/>
      <c r="N626" s="20"/>
      <c r="O626" s="20"/>
      <c r="P626" s="20"/>
      <c r="Q626" s="19"/>
      <c r="R626" s="20"/>
      <c r="S626" s="20"/>
      <c r="T626" s="20"/>
      <c r="U626" s="20"/>
      <c r="V626" s="21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2"/>
      <c r="AP626" s="22"/>
      <c r="AQ626" s="22"/>
      <c r="AR626" s="22"/>
    </row>
    <row r="627" spans="1:44" ht="13" x14ac:dyDescent="0.15">
      <c r="A627" s="16"/>
      <c r="B627" s="16"/>
      <c r="C627" s="16"/>
      <c r="D627" s="16"/>
      <c r="E627" s="19"/>
      <c r="F627" s="20"/>
      <c r="G627" s="20"/>
      <c r="H627" s="20"/>
      <c r="I627" s="20"/>
      <c r="J627" s="21"/>
      <c r="K627" s="20"/>
      <c r="L627" s="20"/>
      <c r="M627" s="20"/>
      <c r="N627" s="20"/>
      <c r="O627" s="20"/>
      <c r="P627" s="20"/>
      <c r="Q627" s="19"/>
      <c r="R627" s="20"/>
      <c r="S627" s="20"/>
      <c r="T627" s="20"/>
      <c r="U627" s="20"/>
      <c r="V627" s="21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2"/>
      <c r="AP627" s="22"/>
      <c r="AQ627" s="22"/>
      <c r="AR627" s="22"/>
    </row>
    <row r="628" spans="1:44" ht="13" x14ac:dyDescent="0.15">
      <c r="A628" s="16"/>
      <c r="B628" s="16"/>
      <c r="C628" s="16"/>
      <c r="D628" s="16"/>
      <c r="E628" s="19"/>
      <c r="F628" s="20"/>
      <c r="G628" s="20"/>
      <c r="H628" s="20"/>
      <c r="I628" s="20"/>
      <c r="J628" s="21"/>
      <c r="K628" s="20"/>
      <c r="L628" s="20"/>
      <c r="M628" s="20"/>
      <c r="N628" s="20"/>
      <c r="O628" s="20"/>
      <c r="P628" s="20"/>
      <c r="Q628" s="19"/>
      <c r="R628" s="20"/>
      <c r="S628" s="20"/>
      <c r="T628" s="20"/>
      <c r="U628" s="20"/>
      <c r="V628" s="21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2"/>
      <c r="AP628" s="22"/>
      <c r="AQ628" s="22"/>
      <c r="AR628" s="22"/>
    </row>
    <row r="629" spans="1:44" ht="13" x14ac:dyDescent="0.15">
      <c r="A629" s="16"/>
      <c r="B629" s="16"/>
      <c r="C629" s="16"/>
      <c r="D629" s="16"/>
      <c r="E629" s="19"/>
      <c r="F629" s="20"/>
      <c r="G629" s="20"/>
      <c r="H629" s="20"/>
      <c r="I629" s="20"/>
      <c r="J629" s="21"/>
      <c r="K629" s="20"/>
      <c r="L629" s="20"/>
      <c r="M629" s="20"/>
      <c r="N629" s="20"/>
      <c r="O629" s="20"/>
      <c r="P629" s="20"/>
      <c r="Q629" s="19"/>
      <c r="R629" s="20"/>
      <c r="S629" s="20"/>
      <c r="T629" s="20"/>
      <c r="U629" s="20"/>
      <c r="V629" s="21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2"/>
      <c r="AP629" s="22"/>
      <c r="AQ629" s="22"/>
      <c r="AR629" s="22"/>
    </row>
    <row r="630" spans="1:44" ht="13" x14ac:dyDescent="0.15">
      <c r="A630" s="16"/>
      <c r="B630" s="16"/>
      <c r="C630" s="16"/>
      <c r="D630" s="16"/>
      <c r="E630" s="19"/>
      <c r="F630" s="20"/>
      <c r="G630" s="20"/>
      <c r="H630" s="20"/>
      <c r="I630" s="20"/>
      <c r="J630" s="21"/>
      <c r="K630" s="20"/>
      <c r="L630" s="20"/>
      <c r="M630" s="20"/>
      <c r="N630" s="20"/>
      <c r="O630" s="20"/>
      <c r="P630" s="20"/>
      <c r="Q630" s="19"/>
      <c r="R630" s="20"/>
      <c r="S630" s="20"/>
      <c r="T630" s="20"/>
      <c r="U630" s="20"/>
      <c r="V630" s="21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2"/>
      <c r="AP630" s="22"/>
      <c r="AQ630" s="22"/>
      <c r="AR630" s="22"/>
    </row>
    <row r="631" spans="1:44" ht="13" x14ac:dyDescent="0.15">
      <c r="A631" s="16"/>
      <c r="B631" s="16"/>
      <c r="C631" s="16"/>
      <c r="D631" s="16"/>
      <c r="E631" s="19"/>
      <c r="F631" s="20"/>
      <c r="G631" s="20"/>
      <c r="H631" s="20"/>
      <c r="I631" s="20"/>
      <c r="J631" s="21"/>
      <c r="K631" s="20"/>
      <c r="L631" s="20"/>
      <c r="M631" s="20"/>
      <c r="N631" s="20"/>
      <c r="O631" s="20"/>
      <c r="P631" s="20"/>
      <c r="Q631" s="19"/>
      <c r="R631" s="20"/>
      <c r="S631" s="20"/>
      <c r="T631" s="20"/>
      <c r="U631" s="20"/>
      <c r="V631" s="21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2"/>
      <c r="AP631" s="22"/>
      <c r="AQ631" s="22"/>
      <c r="AR631" s="22"/>
    </row>
    <row r="632" spans="1:44" ht="13" x14ac:dyDescent="0.15">
      <c r="A632" s="16"/>
      <c r="B632" s="16"/>
      <c r="C632" s="16"/>
      <c r="D632" s="16"/>
      <c r="E632" s="19"/>
      <c r="F632" s="20"/>
      <c r="G632" s="20"/>
      <c r="H632" s="20"/>
      <c r="I632" s="20"/>
      <c r="J632" s="21"/>
      <c r="K632" s="20"/>
      <c r="L632" s="20"/>
      <c r="M632" s="20"/>
      <c r="N632" s="20"/>
      <c r="O632" s="20"/>
      <c r="P632" s="20"/>
      <c r="Q632" s="19"/>
      <c r="R632" s="20"/>
      <c r="S632" s="20"/>
      <c r="T632" s="20"/>
      <c r="U632" s="20"/>
      <c r="V632" s="21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2"/>
      <c r="AP632" s="22"/>
      <c r="AQ632" s="22"/>
      <c r="AR632" s="22"/>
    </row>
    <row r="633" spans="1:44" ht="13" x14ac:dyDescent="0.15">
      <c r="A633" s="16"/>
      <c r="B633" s="16"/>
      <c r="C633" s="16"/>
      <c r="D633" s="16"/>
      <c r="E633" s="19"/>
      <c r="F633" s="20"/>
      <c r="G633" s="20"/>
      <c r="H633" s="20"/>
      <c r="I633" s="20"/>
      <c r="J633" s="21"/>
      <c r="K633" s="20"/>
      <c r="L633" s="20"/>
      <c r="M633" s="20"/>
      <c r="N633" s="20"/>
      <c r="O633" s="20"/>
      <c r="P633" s="20"/>
      <c r="Q633" s="19"/>
      <c r="R633" s="20"/>
      <c r="S633" s="20"/>
      <c r="T633" s="20"/>
      <c r="U633" s="20"/>
      <c r="V633" s="21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2"/>
      <c r="AP633" s="22"/>
      <c r="AQ633" s="22"/>
      <c r="AR633" s="22"/>
    </row>
    <row r="634" spans="1:44" ht="13" x14ac:dyDescent="0.15">
      <c r="A634" s="16"/>
      <c r="B634" s="16"/>
      <c r="C634" s="16"/>
      <c r="D634" s="16"/>
      <c r="E634" s="19"/>
      <c r="F634" s="20"/>
      <c r="G634" s="20"/>
      <c r="H634" s="20"/>
      <c r="I634" s="20"/>
      <c r="J634" s="21"/>
      <c r="K634" s="20"/>
      <c r="L634" s="20"/>
      <c r="M634" s="20"/>
      <c r="N634" s="20"/>
      <c r="O634" s="20"/>
      <c r="P634" s="20"/>
      <c r="Q634" s="19"/>
      <c r="R634" s="20"/>
      <c r="S634" s="20"/>
      <c r="T634" s="20"/>
      <c r="U634" s="20"/>
      <c r="V634" s="21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2"/>
      <c r="AP634" s="22"/>
      <c r="AQ634" s="22"/>
      <c r="AR634" s="22"/>
    </row>
    <row r="635" spans="1:44" ht="13" x14ac:dyDescent="0.15">
      <c r="A635" s="16"/>
      <c r="B635" s="16"/>
      <c r="C635" s="16"/>
      <c r="D635" s="16"/>
      <c r="E635" s="19"/>
      <c r="F635" s="20"/>
      <c r="G635" s="20"/>
      <c r="H635" s="20"/>
      <c r="I635" s="20"/>
      <c r="J635" s="21"/>
      <c r="K635" s="20"/>
      <c r="L635" s="20"/>
      <c r="M635" s="20"/>
      <c r="N635" s="20"/>
      <c r="O635" s="20"/>
      <c r="P635" s="20"/>
      <c r="Q635" s="19"/>
      <c r="R635" s="20"/>
      <c r="S635" s="20"/>
      <c r="T635" s="20"/>
      <c r="U635" s="20"/>
      <c r="V635" s="21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2"/>
      <c r="AP635" s="22"/>
      <c r="AQ635" s="22"/>
      <c r="AR635" s="22"/>
    </row>
    <row r="636" spans="1:44" ht="13" x14ac:dyDescent="0.15">
      <c r="A636" s="16"/>
      <c r="B636" s="16"/>
      <c r="C636" s="16"/>
      <c r="D636" s="16"/>
      <c r="E636" s="19"/>
      <c r="F636" s="20"/>
      <c r="G636" s="20"/>
      <c r="H636" s="20"/>
      <c r="I636" s="20"/>
      <c r="J636" s="21"/>
      <c r="K636" s="20"/>
      <c r="L636" s="20"/>
      <c r="M636" s="20"/>
      <c r="N636" s="20"/>
      <c r="O636" s="20"/>
      <c r="P636" s="20"/>
      <c r="Q636" s="19"/>
      <c r="R636" s="20"/>
      <c r="S636" s="20"/>
      <c r="T636" s="20"/>
      <c r="U636" s="20"/>
      <c r="V636" s="21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2"/>
      <c r="AP636" s="22"/>
      <c r="AQ636" s="22"/>
      <c r="AR636" s="22"/>
    </row>
    <row r="637" spans="1:44" ht="13" x14ac:dyDescent="0.15">
      <c r="A637" s="16"/>
      <c r="B637" s="16"/>
      <c r="C637" s="16"/>
      <c r="D637" s="16"/>
      <c r="E637" s="19"/>
      <c r="F637" s="20"/>
      <c r="G637" s="20"/>
      <c r="H637" s="20"/>
      <c r="I637" s="20"/>
      <c r="J637" s="21"/>
      <c r="K637" s="20"/>
      <c r="L637" s="20"/>
      <c r="M637" s="20"/>
      <c r="N637" s="20"/>
      <c r="O637" s="20"/>
      <c r="P637" s="20"/>
      <c r="Q637" s="19"/>
      <c r="R637" s="20"/>
      <c r="S637" s="20"/>
      <c r="T637" s="20"/>
      <c r="U637" s="20"/>
      <c r="V637" s="21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2"/>
      <c r="AP637" s="22"/>
      <c r="AQ637" s="22"/>
      <c r="AR637" s="22"/>
    </row>
    <row r="638" spans="1:44" ht="13" x14ac:dyDescent="0.15">
      <c r="A638" s="16"/>
      <c r="B638" s="16"/>
      <c r="C638" s="16"/>
      <c r="D638" s="16"/>
      <c r="E638" s="19"/>
      <c r="F638" s="20"/>
      <c r="G638" s="20"/>
      <c r="H638" s="20"/>
      <c r="I638" s="20"/>
      <c r="J638" s="21"/>
      <c r="K638" s="20"/>
      <c r="L638" s="20"/>
      <c r="M638" s="20"/>
      <c r="N638" s="20"/>
      <c r="O638" s="20"/>
      <c r="P638" s="20"/>
      <c r="Q638" s="19"/>
      <c r="R638" s="20"/>
      <c r="S638" s="20"/>
      <c r="T638" s="20"/>
      <c r="U638" s="20"/>
      <c r="V638" s="21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2"/>
      <c r="AP638" s="22"/>
      <c r="AQ638" s="22"/>
      <c r="AR638" s="22"/>
    </row>
    <row r="639" spans="1:44" ht="13" x14ac:dyDescent="0.15">
      <c r="A639" s="16"/>
      <c r="B639" s="16"/>
      <c r="C639" s="16"/>
      <c r="D639" s="16"/>
      <c r="E639" s="19"/>
      <c r="F639" s="20"/>
      <c r="G639" s="20"/>
      <c r="H639" s="20"/>
      <c r="I639" s="20"/>
      <c r="J639" s="21"/>
      <c r="K639" s="20"/>
      <c r="L639" s="20"/>
      <c r="M639" s="20"/>
      <c r="N639" s="20"/>
      <c r="O639" s="20"/>
      <c r="P639" s="20"/>
      <c r="Q639" s="19"/>
      <c r="R639" s="20"/>
      <c r="S639" s="20"/>
      <c r="T639" s="20"/>
      <c r="U639" s="20"/>
      <c r="V639" s="21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2"/>
      <c r="AP639" s="22"/>
      <c r="AQ639" s="22"/>
      <c r="AR639" s="22"/>
    </row>
    <row r="640" spans="1:44" ht="13" x14ac:dyDescent="0.15">
      <c r="A640" s="16"/>
      <c r="B640" s="16"/>
      <c r="C640" s="16"/>
      <c r="D640" s="16"/>
      <c r="E640" s="19"/>
      <c r="F640" s="20"/>
      <c r="G640" s="20"/>
      <c r="H640" s="20"/>
      <c r="I640" s="20"/>
      <c r="J640" s="21"/>
      <c r="K640" s="20"/>
      <c r="L640" s="20"/>
      <c r="M640" s="20"/>
      <c r="N640" s="20"/>
      <c r="O640" s="20"/>
      <c r="P640" s="20"/>
      <c r="Q640" s="19"/>
      <c r="R640" s="20"/>
      <c r="S640" s="20"/>
      <c r="T640" s="20"/>
      <c r="U640" s="20"/>
      <c r="V640" s="21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2"/>
      <c r="AP640" s="22"/>
      <c r="AQ640" s="22"/>
      <c r="AR640" s="22"/>
    </row>
    <row r="641" spans="1:44" ht="13" x14ac:dyDescent="0.15">
      <c r="A641" s="16"/>
      <c r="B641" s="16"/>
      <c r="C641" s="16"/>
      <c r="D641" s="16"/>
      <c r="E641" s="19"/>
      <c r="F641" s="20"/>
      <c r="G641" s="20"/>
      <c r="H641" s="20"/>
      <c r="I641" s="20"/>
      <c r="J641" s="21"/>
      <c r="K641" s="20"/>
      <c r="L641" s="20"/>
      <c r="M641" s="20"/>
      <c r="N641" s="20"/>
      <c r="O641" s="20"/>
      <c r="P641" s="20"/>
      <c r="Q641" s="19"/>
      <c r="R641" s="20"/>
      <c r="S641" s="20"/>
      <c r="T641" s="20"/>
      <c r="U641" s="20"/>
      <c r="V641" s="21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2"/>
      <c r="AP641" s="22"/>
      <c r="AQ641" s="22"/>
      <c r="AR641" s="22"/>
    </row>
    <row r="642" spans="1:44" ht="13" x14ac:dyDescent="0.15">
      <c r="A642" s="16"/>
      <c r="B642" s="16"/>
      <c r="C642" s="16"/>
      <c r="D642" s="16"/>
      <c r="E642" s="19"/>
      <c r="F642" s="20"/>
      <c r="G642" s="20"/>
      <c r="H642" s="20"/>
      <c r="I642" s="20"/>
      <c r="J642" s="21"/>
      <c r="K642" s="20"/>
      <c r="L642" s="20"/>
      <c r="M642" s="20"/>
      <c r="N642" s="20"/>
      <c r="O642" s="20"/>
      <c r="P642" s="20"/>
      <c r="Q642" s="19"/>
      <c r="R642" s="20"/>
      <c r="S642" s="20"/>
      <c r="T642" s="20"/>
      <c r="U642" s="20"/>
      <c r="V642" s="21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2"/>
      <c r="AP642" s="22"/>
      <c r="AQ642" s="22"/>
      <c r="AR642" s="22"/>
    </row>
    <row r="643" spans="1:44" ht="13" x14ac:dyDescent="0.15">
      <c r="A643" s="16"/>
      <c r="B643" s="16"/>
      <c r="C643" s="16"/>
      <c r="D643" s="16"/>
      <c r="E643" s="19"/>
      <c r="F643" s="20"/>
      <c r="G643" s="20"/>
      <c r="H643" s="20"/>
      <c r="I643" s="20"/>
      <c r="J643" s="21"/>
      <c r="K643" s="20"/>
      <c r="L643" s="20"/>
      <c r="M643" s="20"/>
      <c r="N643" s="20"/>
      <c r="O643" s="20"/>
      <c r="P643" s="20"/>
      <c r="Q643" s="19"/>
      <c r="R643" s="20"/>
      <c r="S643" s="20"/>
      <c r="T643" s="20"/>
      <c r="U643" s="20"/>
      <c r="V643" s="21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2"/>
      <c r="AP643" s="22"/>
      <c r="AQ643" s="22"/>
      <c r="AR643" s="22"/>
    </row>
    <row r="644" spans="1:44" ht="13" x14ac:dyDescent="0.15">
      <c r="A644" s="16"/>
      <c r="B644" s="16"/>
      <c r="C644" s="16"/>
      <c r="D644" s="16"/>
      <c r="E644" s="19"/>
      <c r="F644" s="20"/>
      <c r="G644" s="20"/>
      <c r="H644" s="20"/>
      <c r="I644" s="20"/>
      <c r="J644" s="21"/>
      <c r="K644" s="20"/>
      <c r="L644" s="20"/>
      <c r="M644" s="20"/>
      <c r="N644" s="20"/>
      <c r="O644" s="20"/>
      <c r="P644" s="20"/>
      <c r="Q644" s="19"/>
      <c r="R644" s="20"/>
      <c r="S644" s="20"/>
      <c r="T644" s="20"/>
      <c r="U644" s="20"/>
      <c r="V644" s="21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2"/>
      <c r="AP644" s="22"/>
      <c r="AQ644" s="22"/>
      <c r="AR644" s="22"/>
    </row>
    <row r="645" spans="1:44" ht="13" x14ac:dyDescent="0.15">
      <c r="A645" s="16"/>
      <c r="B645" s="16"/>
      <c r="C645" s="16"/>
      <c r="D645" s="16"/>
      <c r="E645" s="19"/>
      <c r="F645" s="20"/>
      <c r="G645" s="20"/>
      <c r="H645" s="20"/>
      <c r="I645" s="20"/>
      <c r="J645" s="21"/>
      <c r="K645" s="20"/>
      <c r="L645" s="20"/>
      <c r="M645" s="20"/>
      <c r="N645" s="20"/>
      <c r="O645" s="20"/>
      <c r="P645" s="20"/>
      <c r="Q645" s="19"/>
      <c r="R645" s="20"/>
      <c r="S645" s="20"/>
      <c r="T645" s="20"/>
      <c r="U645" s="20"/>
      <c r="V645" s="21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2"/>
      <c r="AP645" s="22"/>
      <c r="AQ645" s="22"/>
      <c r="AR645" s="22"/>
    </row>
    <row r="646" spans="1:44" ht="13" x14ac:dyDescent="0.15">
      <c r="A646" s="16"/>
      <c r="B646" s="16"/>
      <c r="C646" s="16"/>
      <c r="D646" s="16"/>
      <c r="E646" s="19"/>
      <c r="F646" s="20"/>
      <c r="G646" s="20"/>
      <c r="H646" s="20"/>
      <c r="I646" s="20"/>
      <c r="J646" s="21"/>
      <c r="K646" s="20"/>
      <c r="L646" s="20"/>
      <c r="M646" s="20"/>
      <c r="N646" s="20"/>
      <c r="O646" s="20"/>
      <c r="P646" s="20"/>
      <c r="Q646" s="19"/>
      <c r="R646" s="20"/>
      <c r="S646" s="20"/>
      <c r="T646" s="20"/>
      <c r="U646" s="20"/>
      <c r="V646" s="21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2"/>
      <c r="AP646" s="22"/>
      <c r="AQ646" s="22"/>
      <c r="AR646" s="22"/>
    </row>
    <row r="647" spans="1:44" ht="13" x14ac:dyDescent="0.15">
      <c r="A647" s="16"/>
      <c r="B647" s="16"/>
      <c r="C647" s="16"/>
      <c r="D647" s="16"/>
      <c r="E647" s="19"/>
      <c r="F647" s="20"/>
      <c r="G647" s="20"/>
      <c r="H647" s="20"/>
      <c r="I647" s="20"/>
      <c r="J647" s="21"/>
      <c r="K647" s="20"/>
      <c r="L647" s="20"/>
      <c r="M647" s="20"/>
      <c r="N647" s="20"/>
      <c r="O647" s="20"/>
      <c r="P647" s="20"/>
      <c r="Q647" s="19"/>
      <c r="R647" s="20"/>
      <c r="S647" s="20"/>
      <c r="T647" s="20"/>
      <c r="U647" s="20"/>
      <c r="V647" s="21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2"/>
      <c r="AP647" s="22"/>
      <c r="AQ647" s="22"/>
      <c r="AR647" s="22"/>
    </row>
    <row r="648" spans="1:44" ht="13" x14ac:dyDescent="0.15">
      <c r="A648" s="16"/>
      <c r="B648" s="16"/>
      <c r="C648" s="16"/>
      <c r="D648" s="16"/>
      <c r="E648" s="19"/>
      <c r="F648" s="20"/>
      <c r="G648" s="20"/>
      <c r="H648" s="20"/>
      <c r="I648" s="20"/>
      <c r="J648" s="21"/>
      <c r="K648" s="20"/>
      <c r="L648" s="20"/>
      <c r="M648" s="20"/>
      <c r="N648" s="20"/>
      <c r="O648" s="20"/>
      <c r="P648" s="20"/>
      <c r="Q648" s="19"/>
      <c r="R648" s="20"/>
      <c r="S648" s="20"/>
      <c r="T648" s="20"/>
      <c r="U648" s="20"/>
      <c r="V648" s="21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2"/>
      <c r="AP648" s="22"/>
      <c r="AQ648" s="22"/>
      <c r="AR648" s="22"/>
    </row>
    <row r="649" spans="1:44" ht="13" x14ac:dyDescent="0.15">
      <c r="A649" s="16"/>
      <c r="B649" s="16"/>
      <c r="C649" s="16"/>
      <c r="D649" s="16"/>
      <c r="E649" s="19"/>
      <c r="F649" s="20"/>
      <c r="G649" s="20"/>
      <c r="H649" s="20"/>
      <c r="I649" s="20"/>
      <c r="J649" s="21"/>
      <c r="K649" s="20"/>
      <c r="L649" s="20"/>
      <c r="M649" s="20"/>
      <c r="N649" s="20"/>
      <c r="O649" s="20"/>
      <c r="P649" s="20"/>
      <c r="Q649" s="19"/>
      <c r="R649" s="20"/>
      <c r="S649" s="20"/>
      <c r="T649" s="20"/>
      <c r="U649" s="20"/>
      <c r="V649" s="21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2"/>
      <c r="AP649" s="22"/>
      <c r="AQ649" s="22"/>
      <c r="AR649" s="22"/>
    </row>
    <row r="650" spans="1:44" ht="13" x14ac:dyDescent="0.15">
      <c r="A650" s="16"/>
      <c r="B650" s="16"/>
      <c r="C650" s="16"/>
      <c r="D650" s="16"/>
      <c r="E650" s="19"/>
      <c r="F650" s="20"/>
      <c r="G650" s="20"/>
      <c r="H650" s="20"/>
      <c r="I650" s="20"/>
      <c r="J650" s="21"/>
      <c r="K650" s="20"/>
      <c r="L650" s="20"/>
      <c r="M650" s="20"/>
      <c r="N650" s="20"/>
      <c r="O650" s="20"/>
      <c r="P650" s="20"/>
      <c r="Q650" s="19"/>
      <c r="R650" s="20"/>
      <c r="S650" s="20"/>
      <c r="T650" s="20"/>
      <c r="U650" s="20"/>
      <c r="V650" s="21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2"/>
      <c r="AP650" s="22"/>
      <c r="AQ650" s="22"/>
      <c r="AR650" s="22"/>
    </row>
    <row r="651" spans="1:44" ht="13" x14ac:dyDescent="0.15">
      <c r="A651" s="16"/>
      <c r="B651" s="16"/>
      <c r="C651" s="16"/>
      <c r="D651" s="16"/>
      <c r="E651" s="19"/>
      <c r="F651" s="20"/>
      <c r="G651" s="20"/>
      <c r="H651" s="20"/>
      <c r="I651" s="20"/>
      <c r="J651" s="21"/>
      <c r="K651" s="20"/>
      <c r="L651" s="20"/>
      <c r="M651" s="20"/>
      <c r="N651" s="20"/>
      <c r="O651" s="20"/>
      <c r="P651" s="20"/>
      <c r="Q651" s="19"/>
      <c r="R651" s="20"/>
      <c r="S651" s="20"/>
      <c r="T651" s="20"/>
      <c r="U651" s="20"/>
      <c r="V651" s="21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2"/>
      <c r="AP651" s="22"/>
      <c r="AQ651" s="22"/>
      <c r="AR651" s="22"/>
    </row>
    <row r="652" spans="1:44" ht="13" x14ac:dyDescent="0.15">
      <c r="A652" s="16"/>
      <c r="B652" s="16"/>
      <c r="C652" s="16"/>
      <c r="D652" s="16"/>
      <c r="E652" s="19"/>
      <c r="F652" s="20"/>
      <c r="G652" s="20"/>
      <c r="H652" s="20"/>
      <c r="I652" s="20"/>
      <c r="J652" s="21"/>
      <c r="K652" s="20"/>
      <c r="L652" s="20"/>
      <c r="M652" s="20"/>
      <c r="N652" s="20"/>
      <c r="O652" s="20"/>
      <c r="P652" s="20"/>
      <c r="Q652" s="19"/>
      <c r="R652" s="20"/>
      <c r="S652" s="20"/>
      <c r="T652" s="20"/>
      <c r="U652" s="20"/>
      <c r="V652" s="21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2"/>
      <c r="AP652" s="22"/>
      <c r="AQ652" s="22"/>
      <c r="AR652" s="22"/>
    </row>
    <row r="653" spans="1:44" ht="13" x14ac:dyDescent="0.15">
      <c r="A653" s="16"/>
      <c r="B653" s="16"/>
      <c r="C653" s="16"/>
      <c r="D653" s="16"/>
      <c r="E653" s="19"/>
      <c r="F653" s="20"/>
      <c r="G653" s="20"/>
      <c r="H653" s="20"/>
      <c r="I653" s="20"/>
      <c r="J653" s="21"/>
      <c r="K653" s="20"/>
      <c r="L653" s="20"/>
      <c r="M653" s="20"/>
      <c r="N653" s="20"/>
      <c r="O653" s="20"/>
      <c r="P653" s="20"/>
      <c r="Q653" s="19"/>
      <c r="R653" s="20"/>
      <c r="S653" s="20"/>
      <c r="T653" s="20"/>
      <c r="U653" s="20"/>
      <c r="V653" s="21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2"/>
      <c r="AP653" s="22"/>
      <c r="AQ653" s="22"/>
      <c r="AR653" s="22"/>
    </row>
    <row r="654" spans="1:44" ht="13" x14ac:dyDescent="0.15">
      <c r="A654" s="16"/>
      <c r="B654" s="16"/>
      <c r="C654" s="16"/>
      <c r="D654" s="16"/>
      <c r="E654" s="19"/>
      <c r="F654" s="20"/>
      <c r="G654" s="20"/>
      <c r="H654" s="20"/>
      <c r="I654" s="20"/>
      <c r="J654" s="21"/>
      <c r="K654" s="20"/>
      <c r="L654" s="20"/>
      <c r="M654" s="20"/>
      <c r="N654" s="20"/>
      <c r="O654" s="20"/>
      <c r="P654" s="20"/>
      <c r="Q654" s="19"/>
      <c r="R654" s="20"/>
      <c r="S654" s="20"/>
      <c r="T654" s="20"/>
      <c r="U654" s="20"/>
      <c r="V654" s="21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2"/>
      <c r="AP654" s="22"/>
      <c r="AQ654" s="22"/>
      <c r="AR654" s="22"/>
    </row>
    <row r="655" spans="1:44" ht="13" x14ac:dyDescent="0.15">
      <c r="A655" s="16"/>
      <c r="B655" s="16"/>
      <c r="C655" s="16"/>
      <c r="D655" s="16"/>
      <c r="E655" s="19"/>
      <c r="F655" s="20"/>
      <c r="G655" s="20"/>
      <c r="H655" s="20"/>
      <c r="I655" s="20"/>
      <c r="J655" s="21"/>
      <c r="K655" s="20"/>
      <c r="L655" s="20"/>
      <c r="M655" s="20"/>
      <c r="N655" s="20"/>
      <c r="O655" s="20"/>
      <c r="P655" s="20"/>
      <c r="Q655" s="19"/>
      <c r="R655" s="20"/>
      <c r="S655" s="20"/>
      <c r="T655" s="20"/>
      <c r="U655" s="20"/>
      <c r="V655" s="21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2"/>
      <c r="AP655" s="22"/>
      <c r="AQ655" s="22"/>
      <c r="AR655" s="22"/>
    </row>
    <row r="656" spans="1:44" ht="13" x14ac:dyDescent="0.15">
      <c r="A656" s="16"/>
      <c r="B656" s="16"/>
      <c r="C656" s="16"/>
      <c r="D656" s="16"/>
      <c r="E656" s="19"/>
      <c r="F656" s="20"/>
      <c r="G656" s="20"/>
      <c r="H656" s="20"/>
      <c r="I656" s="20"/>
      <c r="J656" s="21"/>
      <c r="K656" s="20"/>
      <c r="L656" s="20"/>
      <c r="M656" s="20"/>
      <c r="N656" s="20"/>
      <c r="O656" s="20"/>
      <c r="P656" s="20"/>
      <c r="Q656" s="19"/>
      <c r="R656" s="20"/>
      <c r="S656" s="20"/>
      <c r="T656" s="20"/>
      <c r="U656" s="20"/>
      <c r="V656" s="21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2"/>
      <c r="AP656" s="22"/>
      <c r="AQ656" s="22"/>
      <c r="AR656" s="22"/>
    </row>
    <row r="657" spans="1:44" ht="13" x14ac:dyDescent="0.15">
      <c r="A657" s="16"/>
      <c r="B657" s="16"/>
      <c r="C657" s="16"/>
      <c r="D657" s="16"/>
      <c r="E657" s="19"/>
      <c r="F657" s="20"/>
      <c r="G657" s="20"/>
      <c r="H657" s="20"/>
      <c r="I657" s="20"/>
      <c r="J657" s="21"/>
      <c r="K657" s="20"/>
      <c r="L657" s="20"/>
      <c r="M657" s="20"/>
      <c r="N657" s="20"/>
      <c r="O657" s="20"/>
      <c r="P657" s="20"/>
      <c r="Q657" s="19"/>
      <c r="R657" s="20"/>
      <c r="S657" s="20"/>
      <c r="T657" s="20"/>
      <c r="U657" s="20"/>
      <c r="V657" s="21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2"/>
      <c r="AP657" s="22"/>
      <c r="AQ657" s="22"/>
      <c r="AR657" s="22"/>
    </row>
    <row r="658" spans="1:44" ht="13" x14ac:dyDescent="0.15">
      <c r="A658" s="16"/>
      <c r="B658" s="16"/>
      <c r="C658" s="16"/>
      <c r="D658" s="16"/>
      <c r="E658" s="19"/>
      <c r="F658" s="20"/>
      <c r="G658" s="20"/>
      <c r="H658" s="20"/>
      <c r="I658" s="20"/>
      <c r="J658" s="21"/>
      <c r="K658" s="20"/>
      <c r="L658" s="20"/>
      <c r="M658" s="20"/>
      <c r="N658" s="20"/>
      <c r="O658" s="20"/>
      <c r="P658" s="20"/>
      <c r="Q658" s="19"/>
      <c r="R658" s="20"/>
      <c r="S658" s="20"/>
      <c r="T658" s="20"/>
      <c r="U658" s="20"/>
      <c r="V658" s="21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2"/>
      <c r="AP658" s="22"/>
      <c r="AQ658" s="22"/>
      <c r="AR658" s="22"/>
    </row>
    <row r="659" spans="1:44" ht="13" x14ac:dyDescent="0.15">
      <c r="A659" s="16"/>
      <c r="B659" s="16"/>
      <c r="C659" s="16"/>
      <c r="D659" s="16"/>
      <c r="E659" s="19"/>
      <c r="F659" s="20"/>
      <c r="G659" s="20"/>
      <c r="H659" s="20"/>
      <c r="I659" s="20"/>
      <c r="J659" s="21"/>
      <c r="K659" s="20"/>
      <c r="L659" s="20"/>
      <c r="M659" s="20"/>
      <c r="N659" s="20"/>
      <c r="O659" s="20"/>
      <c r="P659" s="20"/>
      <c r="Q659" s="19"/>
      <c r="R659" s="20"/>
      <c r="S659" s="20"/>
      <c r="T659" s="20"/>
      <c r="U659" s="20"/>
      <c r="V659" s="21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2"/>
      <c r="AP659" s="22"/>
      <c r="AQ659" s="22"/>
      <c r="AR659" s="22"/>
    </row>
    <row r="660" spans="1:44" ht="13" x14ac:dyDescent="0.15">
      <c r="A660" s="16"/>
      <c r="B660" s="16"/>
      <c r="C660" s="16"/>
      <c r="D660" s="16"/>
      <c r="E660" s="19"/>
      <c r="F660" s="20"/>
      <c r="G660" s="20"/>
      <c r="H660" s="20"/>
      <c r="I660" s="20"/>
      <c r="J660" s="21"/>
      <c r="K660" s="20"/>
      <c r="L660" s="20"/>
      <c r="M660" s="20"/>
      <c r="N660" s="20"/>
      <c r="O660" s="20"/>
      <c r="P660" s="20"/>
      <c r="Q660" s="19"/>
      <c r="R660" s="20"/>
      <c r="S660" s="20"/>
      <c r="T660" s="20"/>
      <c r="U660" s="20"/>
      <c r="V660" s="21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2"/>
      <c r="AP660" s="22"/>
      <c r="AQ660" s="22"/>
      <c r="AR660" s="22"/>
    </row>
    <row r="661" spans="1:44" ht="13" x14ac:dyDescent="0.15">
      <c r="A661" s="16"/>
      <c r="B661" s="16"/>
      <c r="C661" s="16"/>
      <c r="D661" s="16"/>
      <c r="E661" s="19"/>
      <c r="F661" s="20"/>
      <c r="G661" s="20"/>
      <c r="H661" s="20"/>
      <c r="I661" s="20"/>
      <c r="J661" s="21"/>
      <c r="K661" s="20"/>
      <c r="L661" s="20"/>
      <c r="M661" s="20"/>
      <c r="N661" s="20"/>
      <c r="O661" s="20"/>
      <c r="P661" s="20"/>
      <c r="Q661" s="19"/>
      <c r="R661" s="20"/>
      <c r="S661" s="20"/>
      <c r="T661" s="20"/>
      <c r="U661" s="20"/>
      <c r="V661" s="21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2"/>
      <c r="AP661" s="22"/>
      <c r="AQ661" s="22"/>
      <c r="AR661" s="22"/>
    </row>
    <row r="662" spans="1:44" ht="13" x14ac:dyDescent="0.15">
      <c r="A662" s="16"/>
      <c r="B662" s="16"/>
      <c r="C662" s="16"/>
      <c r="D662" s="16"/>
      <c r="E662" s="19"/>
      <c r="F662" s="20"/>
      <c r="G662" s="20"/>
      <c r="H662" s="20"/>
      <c r="I662" s="20"/>
      <c r="J662" s="21"/>
      <c r="K662" s="20"/>
      <c r="L662" s="20"/>
      <c r="M662" s="20"/>
      <c r="N662" s="20"/>
      <c r="O662" s="20"/>
      <c r="P662" s="20"/>
      <c r="Q662" s="19"/>
      <c r="R662" s="20"/>
      <c r="S662" s="20"/>
      <c r="T662" s="20"/>
      <c r="U662" s="20"/>
      <c r="V662" s="21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2"/>
      <c r="AP662" s="22"/>
      <c r="AQ662" s="22"/>
      <c r="AR662" s="22"/>
    </row>
    <row r="663" spans="1:44" ht="13" x14ac:dyDescent="0.15">
      <c r="A663" s="16"/>
      <c r="B663" s="16"/>
      <c r="C663" s="16"/>
      <c r="D663" s="16"/>
      <c r="E663" s="19"/>
      <c r="F663" s="20"/>
      <c r="G663" s="20"/>
      <c r="H663" s="20"/>
      <c r="I663" s="20"/>
      <c r="J663" s="21"/>
      <c r="K663" s="20"/>
      <c r="L663" s="20"/>
      <c r="M663" s="20"/>
      <c r="N663" s="20"/>
      <c r="O663" s="20"/>
      <c r="P663" s="20"/>
      <c r="Q663" s="19"/>
      <c r="R663" s="20"/>
      <c r="S663" s="20"/>
      <c r="T663" s="20"/>
      <c r="U663" s="20"/>
      <c r="V663" s="21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2"/>
      <c r="AP663" s="22"/>
      <c r="AQ663" s="22"/>
      <c r="AR663" s="22"/>
    </row>
    <row r="664" spans="1:44" ht="13" x14ac:dyDescent="0.15">
      <c r="A664" s="16"/>
      <c r="B664" s="16"/>
      <c r="C664" s="16"/>
      <c r="D664" s="16"/>
      <c r="E664" s="19"/>
      <c r="F664" s="20"/>
      <c r="G664" s="20"/>
      <c r="H664" s="20"/>
      <c r="I664" s="20"/>
      <c r="J664" s="21"/>
      <c r="K664" s="20"/>
      <c r="L664" s="20"/>
      <c r="M664" s="20"/>
      <c r="N664" s="20"/>
      <c r="O664" s="20"/>
      <c r="P664" s="20"/>
      <c r="Q664" s="19"/>
      <c r="R664" s="20"/>
      <c r="S664" s="20"/>
      <c r="T664" s="20"/>
      <c r="U664" s="20"/>
      <c r="V664" s="21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2"/>
      <c r="AP664" s="22"/>
      <c r="AQ664" s="22"/>
      <c r="AR664" s="22"/>
    </row>
    <row r="665" spans="1:44" ht="13" x14ac:dyDescent="0.15">
      <c r="A665" s="16"/>
      <c r="B665" s="16"/>
      <c r="C665" s="16"/>
      <c r="D665" s="16"/>
      <c r="E665" s="19"/>
      <c r="F665" s="20"/>
      <c r="G665" s="20"/>
      <c r="H665" s="20"/>
      <c r="I665" s="20"/>
      <c r="J665" s="21"/>
      <c r="K665" s="20"/>
      <c r="L665" s="20"/>
      <c r="M665" s="20"/>
      <c r="N665" s="20"/>
      <c r="O665" s="20"/>
      <c r="P665" s="20"/>
      <c r="Q665" s="19"/>
      <c r="R665" s="20"/>
      <c r="S665" s="20"/>
      <c r="T665" s="20"/>
      <c r="U665" s="20"/>
      <c r="V665" s="21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2"/>
      <c r="AP665" s="22"/>
      <c r="AQ665" s="22"/>
      <c r="AR665" s="22"/>
    </row>
    <row r="666" spans="1:44" ht="13" x14ac:dyDescent="0.15">
      <c r="A666" s="16"/>
      <c r="B666" s="16"/>
      <c r="C666" s="16"/>
      <c r="D666" s="16"/>
      <c r="E666" s="19"/>
      <c r="F666" s="20"/>
      <c r="G666" s="20"/>
      <c r="H666" s="20"/>
      <c r="I666" s="20"/>
      <c r="J666" s="21"/>
      <c r="K666" s="20"/>
      <c r="L666" s="20"/>
      <c r="M666" s="20"/>
      <c r="N666" s="20"/>
      <c r="O666" s="20"/>
      <c r="P666" s="20"/>
      <c r="Q666" s="19"/>
      <c r="R666" s="20"/>
      <c r="S666" s="20"/>
      <c r="T666" s="20"/>
      <c r="U666" s="20"/>
      <c r="V666" s="21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2"/>
      <c r="AP666" s="22"/>
      <c r="AQ666" s="22"/>
      <c r="AR666" s="22"/>
    </row>
    <row r="667" spans="1:44" ht="13" x14ac:dyDescent="0.15">
      <c r="A667" s="16"/>
      <c r="B667" s="16"/>
      <c r="C667" s="16"/>
      <c r="D667" s="16"/>
      <c r="E667" s="19"/>
      <c r="F667" s="20"/>
      <c r="G667" s="20"/>
      <c r="H667" s="20"/>
      <c r="I667" s="20"/>
      <c r="J667" s="21"/>
      <c r="K667" s="20"/>
      <c r="L667" s="20"/>
      <c r="M667" s="20"/>
      <c r="N667" s="20"/>
      <c r="O667" s="20"/>
      <c r="P667" s="20"/>
      <c r="Q667" s="19"/>
      <c r="R667" s="20"/>
      <c r="S667" s="20"/>
      <c r="T667" s="20"/>
      <c r="U667" s="20"/>
      <c r="V667" s="21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2"/>
      <c r="AP667" s="22"/>
      <c r="AQ667" s="22"/>
      <c r="AR667" s="22"/>
    </row>
    <row r="668" spans="1:44" ht="13" x14ac:dyDescent="0.15">
      <c r="A668" s="16"/>
      <c r="B668" s="16"/>
      <c r="C668" s="16"/>
      <c r="D668" s="16"/>
      <c r="E668" s="19"/>
      <c r="F668" s="20"/>
      <c r="G668" s="20"/>
      <c r="H668" s="20"/>
      <c r="I668" s="20"/>
      <c r="J668" s="21"/>
      <c r="K668" s="20"/>
      <c r="L668" s="20"/>
      <c r="M668" s="20"/>
      <c r="N668" s="20"/>
      <c r="O668" s="20"/>
      <c r="P668" s="20"/>
      <c r="Q668" s="19"/>
      <c r="R668" s="20"/>
      <c r="S668" s="20"/>
      <c r="T668" s="20"/>
      <c r="U668" s="20"/>
      <c r="V668" s="21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2"/>
      <c r="AP668" s="22"/>
      <c r="AQ668" s="22"/>
      <c r="AR668" s="22"/>
    </row>
    <row r="669" spans="1:44" ht="13" x14ac:dyDescent="0.15">
      <c r="A669" s="16"/>
      <c r="B669" s="16"/>
      <c r="C669" s="16"/>
      <c r="D669" s="16"/>
      <c r="E669" s="19"/>
      <c r="F669" s="20"/>
      <c r="G669" s="20"/>
      <c r="H669" s="20"/>
      <c r="I669" s="20"/>
      <c r="J669" s="21"/>
      <c r="K669" s="20"/>
      <c r="L669" s="20"/>
      <c r="M669" s="20"/>
      <c r="N669" s="20"/>
      <c r="O669" s="20"/>
      <c r="P669" s="20"/>
      <c r="Q669" s="19"/>
      <c r="R669" s="20"/>
      <c r="S669" s="20"/>
      <c r="T669" s="20"/>
      <c r="U669" s="20"/>
      <c r="V669" s="21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2"/>
      <c r="AP669" s="22"/>
      <c r="AQ669" s="22"/>
      <c r="AR669" s="22"/>
    </row>
    <row r="670" spans="1:44" ht="13" x14ac:dyDescent="0.15">
      <c r="A670" s="16"/>
      <c r="B670" s="16"/>
      <c r="C670" s="16"/>
      <c r="D670" s="16"/>
      <c r="E670" s="19"/>
      <c r="F670" s="20"/>
      <c r="G670" s="20"/>
      <c r="H670" s="20"/>
      <c r="I670" s="20"/>
      <c r="J670" s="21"/>
      <c r="K670" s="20"/>
      <c r="L670" s="20"/>
      <c r="M670" s="20"/>
      <c r="N670" s="20"/>
      <c r="O670" s="20"/>
      <c r="P670" s="20"/>
      <c r="Q670" s="19"/>
      <c r="R670" s="20"/>
      <c r="S670" s="20"/>
      <c r="T670" s="20"/>
      <c r="U670" s="20"/>
      <c r="V670" s="21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2"/>
      <c r="AP670" s="22"/>
      <c r="AQ670" s="22"/>
      <c r="AR670" s="22"/>
    </row>
    <row r="671" spans="1:44" ht="13" x14ac:dyDescent="0.15">
      <c r="A671" s="16"/>
      <c r="B671" s="16"/>
      <c r="C671" s="16"/>
      <c r="D671" s="16"/>
      <c r="E671" s="19"/>
      <c r="F671" s="20"/>
      <c r="G671" s="20"/>
      <c r="H671" s="20"/>
      <c r="I671" s="20"/>
      <c r="J671" s="21"/>
      <c r="K671" s="20"/>
      <c r="L671" s="20"/>
      <c r="M671" s="20"/>
      <c r="N671" s="20"/>
      <c r="O671" s="20"/>
      <c r="P671" s="20"/>
      <c r="Q671" s="19"/>
      <c r="R671" s="20"/>
      <c r="S671" s="20"/>
      <c r="T671" s="20"/>
      <c r="U671" s="20"/>
      <c r="V671" s="21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2"/>
      <c r="AP671" s="22"/>
      <c r="AQ671" s="22"/>
      <c r="AR671" s="22"/>
    </row>
    <row r="672" spans="1:44" ht="13" x14ac:dyDescent="0.15">
      <c r="A672" s="16"/>
      <c r="B672" s="16"/>
      <c r="C672" s="16"/>
      <c r="D672" s="16"/>
      <c r="E672" s="19"/>
      <c r="F672" s="20"/>
      <c r="G672" s="20"/>
      <c r="H672" s="20"/>
      <c r="I672" s="20"/>
      <c r="J672" s="21"/>
      <c r="K672" s="20"/>
      <c r="L672" s="20"/>
      <c r="M672" s="20"/>
      <c r="N672" s="20"/>
      <c r="O672" s="20"/>
      <c r="P672" s="20"/>
      <c r="Q672" s="19"/>
      <c r="R672" s="20"/>
      <c r="S672" s="20"/>
      <c r="T672" s="20"/>
      <c r="U672" s="20"/>
      <c r="V672" s="21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2"/>
      <c r="AP672" s="22"/>
      <c r="AQ672" s="22"/>
      <c r="AR672" s="22"/>
    </row>
    <row r="673" spans="1:44" ht="13" x14ac:dyDescent="0.15">
      <c r="A673" s="16"/>
      <c r="B673" s="16"/>
      <c r="C673" s="16"/>
      <c r="D673" s="16"/>
      <c r="E673" s="19"/>
      <c r="F673" s="20"/>
      <c r="G673" s="20"/>
      <c r="H673" s="20"/>
      <c r="I673" s="20"/>
      <c r="J673" s="21"/>
      <c r="K673" s="20"/>
      <c r="L673" s="20"/>
      <c r="M673" s="20"/>
      <c r="N673" s="20"/>
      <c r="O673" s="20"/>
      <c r="P673" s="20"/>
      <c r="Q673" s="19"/>
      <c r="R673" s="20"/>
      <c r="S673" s="20"/>
      <c r="T673" s="20"/>
      <c r="U673" s="20"/>
      <c r="V673" s="21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2"/>
      <c r="AP673" s="22"/>
      <c r="AQ673" s="22"/>
      <c r="AR673" s="22"/>
    </row>
    <row r="674" spans="1:44" ht="13" x14ac:dyDescent="0.15">
      <c r="A674" s="16"/>
      <c r="B674" s="16"/>
      <c r="C674" s="16"/>
      <c r="D674" s="16"/>
      <c r="E674" s="19"/>
      <c r="F674" s="20"/>
      <c r="G674" s="20"/>
      <c r="H674" s="20"/>
      <c r="I674" s="20"/>
      <c r="J674" s="21"/>
      <c r="K674" s="20"/>
      <c r="L674" s="20"/>
      <c r="M674" s="20"/>
      <c r="N674" s="20"/>
      <c r="O674" s="20"/>
      <c r="P674" s="20"/>
      <c r="Q674" s="19"/>
      <c r="R674" s="20"/>
      <c r="S674" s="20"/>
      <c r="T674" s="20"/>
      <c r="U674" s="20"/>
      <c r="V674" s="21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2"/>
      <c r="AP674" s="22"/>
      <c r="AQ674" s="22"/>
      <c r="AR674" s="22"/>
    </row>
    <row r="675" spans="1:44" ht="13" x14ac:dyDescent="0.15">
      <c r="A675" s="16"/>
      <c r="B675" s="16"/>
      <c r="C675" s="16"/>
      <c r="D675" s="16"/>
      <c r="E675" s="19"/>
      <c r="F675" s="20"/>
      <c r="G675" s="20"/>
      <c r="H675" s="20"/>
      <c r="I675" s="20"/>
      <c r="J675" s="21"/>
      <c r="K675" s="20"/>
      <c r="L675" s="20"/>
      <c r="M675" s="20"/>
      <c r="N675" s="20"/>
      <c r="O675" s="20"/>
      <c r="P675" s="20"/>
      <c r="Q675" s="19"/>
      <c r="R675" s="20"/>
      <c r="S675" s="20"/>
      <c r="T675" s="20"/>
      <c r="U675" s="20"/>
      <c r="V675" s="21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2"/>
      <c r="AP675" s="22"/>
      <c r="AQ675" s="22"/>
      <c r="AR675" s="22"/>
    </row>
    <row r="676" spans="1:44" ht="13" x14ac:dyDescent="0.15">
      <c r="A676" s="16"/>
      <c r="B676" s="16"/>
      <c r="C676" s="16"/>
      <c r="D676" s="16"/>
      <c r="E676" s="19"/>
      <c r="F676" s="20"/>
      <c r="G676" s="20"/>
      <c r="H676" s="20"/>
      <c r="I676" s="20"/>
      <c r="J676" s="21"/>
      <c r="K676" s="20"/>
      <c r="L676" s="20"/>
      <c r="M676" s="20"/>
      <c r="N676" s="20"/>
      <c r="O676" s="20"/>
      <c r="P676" s="20"/>
      <c r="Q676" s="19"/>
      <c r="R676" s="20"/>
      <c r="S676" s="20"/>
      <c r="T676" s="20"/>
      <c r="U676" s="20"/>
      <c r="V676" s="21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2"/>
      <c r="AP676" s="22"/>
      <c r="AQ676" s="22"/>
      <c r="AR676" s="22"/>
    </row>
    <row r="677" spans="1:44" ht="13" x14ac:dyDescent="0.15">
      <c r="A677" s="16"/>
      <c r="B677" s="16"/>
      <c r="C677" s="16"/>
      <c r="D677" s="16"/>
      <c r="E677" s="19"/>
      <c r="F677" s="20"/>
      <c r="G677" s="20"/>
      <c r="H677" s="20"/>
      <c r="I677" s="20"/>
      <c r="J677" s="21"/>
      <c r="K677" s="20"/>
      <c r="L677" s="20"/>
      <c r="M677" s="20"/>
      <c r="N677" s="20"/>
      <c r="O677" s="20"/>
      <c r="P677" s="20"/>
      <c r="Q677" s="19"/>
      <c r="R677" s="20"/>
      <c r="S677" s="20"/>
      <c r="T677" s="20"/>
      <c r="U677" s="20"/>
      <c r="V677" s="21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2"/>
      <c r="AP677" s="22"/>
      <c r="AQ677" s="22"/>
      <c r="AR677" s="22"/>
    </row>
    <row r="678" spans="1:44" ht="13" x14ac:dyDescent="0.15">
      <c r="A678" s="16"/>
      <c r="B678" s="16"/>
      <c r="C678" s="16"/>
      <c r="D678" s="16"/>
      <c r="E678" s="19"/>
      <c r="F678" s="20"/>
      <c r="G678" s="20"/>
      <c r="H678" s="20"/>
      <c r="I678" s="20"/>
      <c r="J678" s="21"/>
      <c r="K678" s="20"/>
      <c r="L678" s="20"/>
      <c r="M678" s="20"/>
      <c r="N678" s="20"/>
      <c r="O678" s="20"/>
      <c r="P678" s="20"/>
      <c r="Q678" s="19"/>
      <c r="R678" s="20"/>
      <c r="S678" s="20"/>
      <c r="T678" s="20"/>
      <c r="U678" s="20"/>
      <c r="V678" s="21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2"/>
      <c r="AP678" s="22"/>
      <c r="AQ678" s="22"/>
      <c r="AR678" s="22"/>
    </row>
    <row r="679" spans="1:44" ht="13" x14ac:dyDescent="0.15">
      <c r="A679" s="16"/>
      <c r="B679" s="16"/>
      <c r="C679" s="16"/>
      <c r="D679" s="16"/>
      <c r="E679" s="19"/>
      <c r="F679" s="20"/>
      <c r="G679" s="20"/>
      <c r="H679" s="20"/>
      <c r="I679" s="20"/>
      <c r="J679" s="21"/>
      <c r="K679" s="20"/>
      <c r="L679" s="20"/>
      <c r="M679" s="20"/>
      <c r="N679" s="20"/>
      <c r="O679" s="20"/>
      <c r="P679" s="20"/>
      <c r="Q679" s="19"/>
      <c r="R679" s="20"/>
      <c r="S679" s="20"/>
      <c r="T679" s="20"/>
      <c r="U679" s="20"/>
      <c r="V679" s="21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2"/>
      <c r="AP679" s="22"/>
      <c r="AQ679" s="22"/>
      <c r="AR679" s="22"/>
    </row>
    <row r="680" spans="1:44" ht="13" x14ac:dyDescent="0.15">
      <c r="A680" s="16"/>
      <c r="B680" s="16"/>
      <c r="C680" s="16"/>
      <c r="D680" s="16"/>
      <c r="E680" s="19"/>
      <c r="F680" s="20"/>
      <c r="G680" s="20"/>
      <c r="H680" s="20"/>
      <c r="I680" s="20"/>
      <c r="J680" s="21"/>
      <c r="K680" s="20"/>
      <c r="L680" s="20"/>
      <c r="M680" s="20"/>
      <c r="N680" s="20"/>
      <c r="O680" s="20"/>
      <c r="P680" s="20"/>
      <c r="Q680" s="19"/>
      <c r="R680" s="20"/>
      <c r="S680" s="20"/>
      <c r="T680" s="20"/>
      <c r="U680" s="20"/>
      <c r="V680" s="21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2"/>
      <c r="AP680" s="22"/>
      <c r="AQ680" s="22"/>
      <c r="AR680" s="22"/>
    </row>
    <row r="681" spans="1:44" ht="13" x14ac:dyDescent="0.15">
      <c r="A681" s="16"/>
      <c r="B681" s="16"/>
      <c r="C681" s="16"/>
      <c r="D681" s="16"/>
      <c r="E681" s="19"/>
      <c r="F681" s="20"/>
      <c r="G681" s="20"/>
      <c r="H681" s="20"/>
      <c r="I681" s="20"/>
      <c r="J681" s="21"/>
      <c r="K681" s="20"/>
      <c r="L681" s="20"/>
      <c r="M681" s="20"/>
      <c r="N681" s="20"/>
      <c r="O681" s="20"/>
      <c r="P681" s="20"/>
      <c r="Q681" s="19"/>
      <c r="R681" s="20"/>
      <c r="S681" s="20"/>
      <c r="T681" s="20"/>
      <c r="U681" s="20"/>
      <c r="V681" s="21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2"/>
      <c r="AP681" s="22"/>
      <c r="AQ681" s="22"/>
      <c r="AR681" s="22"/>
    </row>
    <row r="682" spans="1:44" ht="13" x14ac:dyDescent="0.15">
      <c r="A682" s="16"/>
      <c r="B682" s="16"/>
      <c r="C682" s="16"/>
      <c r="D682" s="16"/>
      <c r="E682" s="19"/>
      <c r="F682" s="20"/>
      <c r="G682" s="20"/>
      <c r="H682" s="20"/>
      <c r="I682" s="20"/>
      <c r="J682" s="21"/>
      <c r="K682" s="20"/>
      <c r="L682" s="20"/>
      <c r="M682" s="20"/>
      <c r="N682" s="20"/>
      <c r="O682" s="20"/>
      <c r="P682" s="20"/>
      <c r="Q682" s="19"/>
      <c r="R682" s="20"/>
      <c r="S682" s="20"/>
      <c r="T682" s="20"/>
      <c r="U682" s="20"/>
      <c r="V682" s="21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2"/>
      <c r="AP682" s="22"/>
      <c r="AQ682" s="22"/>
      <c r="AR682" s="22"/>
    </row>
    <row r="683" spans="1:44" ht="13" x14ac:dyDescent="0.15">
      <c r="A683" s="16"/>
      <c r="B683" s="16"/>
      <c r="C683" s="16"/>
      <c r="D683" s="16"/>
      <c r="E683" s="19"/>
      <c r="F683" s="20"/>
      <c r="G683" s="20"/>
      <c r="H683" s="20"/>
      <c r="I683" s="20"/>
      <c r="J683" s="21"/>
      <c r="K683" s="20"/>
      <c r="L683" s="20"/>
      <c r="M683" s="20"/>
      <c r="N683" s="20"/>
      <c r="O683" s="20"/>
      <c r="P683" s="20"/>
      <c r="Q683" s="19"/>
      <c r="R683" s="20"/>
      <c r="S683" s="20"/>
      <c r="T683" s="20"/>
      <c r="U683" s="20"/>
      <c r="V683" s="21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2"/>
      <c r="AP683" s="22"/>
      <c r="AQ683" s="22"/>
      <c r="AR683" s="22"/>
    </row>
    <row r="684" spans="1:44" ht="13" x14ac:dyDescent="0.15">
      <c r="A684" s="16"/>
      <c r="B684" s="16"/>
      <c r="C684" s="16"/>
      <c r="D684" s="16"/>
      <c r="E684" s="19"/>
      <c r="F684" s="20"/>
      <c r="G684" s="20"/>
      <c r="H684" s="20"/>
      <c r="I684" s="20"/>
      <c r="J684" s="21"/>
      <c r="K684" s="20"/>
      <c r="L684" s="20"/>
      <c r="M684" s="20"/>
      <c r="N684" s="20"/>
      <c r="O684" s="20"/>
      <c r="P684" s="20"/>
      <c r="Q684" s="19"/>
      <c r="R684" s="20"/>
      <c r="S684" s="20"/>
      <c r="T684" s="20"/>
      <c r="U684" s="20"/>
      <c r="V684" s="21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2"/>
      <c r="AP684" s="22"/>
      <c r="AQ684" s="22"/>
      <c r="AR684" s="22"/>
    </row>
    <row r="685" spans="1:44" ht="13" x14ac:dyDescent="0.15">
      <c r="A685" s="16"/>
      <c r="B685" s="16"/>
      <c r="C685" s="16"/>
      <c r="D685" s="16"/>
      <c r="E685" s="19"/>
      <c r="F685" s="20"/>
      <c r="G685" s="20"/>
      <c r="H685" s="20"/>
      <c r="I685" s="20"/>
      <c r="J685" s="21"/>
      <c r="K685" s="20"/>
      <c r="L685" s="20"/>
      <c r="M685" s="20"/>
      <c r="N685" s="20"/>
      <c r="O685" s="20"/>
      <c r="P685" s="20"/>
      <c r="Q685" s="19"/>
      <c r="R685" s="20"/>
      <c r="S685" s="20"/>
      <c r="T685" s="20"/>
      <c r="U685" s="20"/>
      <c r="V685" s="21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2"/>
      <c r="AP685" s="22"/>
      <c r="AQ685" s="22"/>
      <c r="AR685" s="22"/>
    </row>
    <row r="686" spans="1:44" ht="13" x14ac:dyDescent="0.15">
      <c r="A686" s="16"/>
      <c r="B686" s="16"/>
      <c r="C686" s="16"/>
      <c r="D686" s="16"/>
      <c r="E686" s="19"/>
      <c r="F686" s="20"/>
      <c r="G686" s="20"/>
      <c r="H686" s="20"/>
      <c r="I686" s="20"/>
      <c r="J686" s="21"/>
      <c r="K686" s="20"/>
      <c r="L686" s="20"/>
      <c r="M686" s="20"/>
      <c r="N686" s="20"/>
      <c r="O686" s="20"/>
      <c r="P686" s="20"/>
      <c r="Q686" s="19"/>
      <c r="R686" s="20"/>
      <c r="S686" s="20"/>
      <c r="T686" s="20"/>
      <c r="U686" s="20"/>
      <c r="V686" s="21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2"/>
      <c r="AP686" s="22"/>
      <c r="AQ686" s="22"/>
      <c r="AR686" s="22"/>
    </row>
    <row r="687" spans="1:44" ht="13" x14ac:dyDescent="0.15">
      <c r="A687" s="16"/>
      <c r="B687" s="16"/>
      <c r="C687" s="16"/>
      <c r="D687" s="16"/>
      <c r="E687" s="19"/>
      <c r="F687" s="20"/>
      <c r="G687" s="20"/>
      <c r="H687" s="20"/>
      <c r="I687" s="20"/>
      <c r="J687" s="21"/>
      <c r="K687" s="20"/>
      <c r="L687" s="20"/>
      <c r="M687" s="20"/>
      <c r="N687" s="20"/>
      <c r="O687" s="20"/>
      <c r="P687" s="20"/>
      <c r="Q687" s="19"/>
      <c r="R687" s="20"/>
      <c r="S687" s="20"/>
      <c r="T687" s="20"/>
      <c r="U687" s="20"/>
      <c r="V687" s="21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2"/>
      <c r="AP687" s="22"/>
      <c r="AQ687" s="22"/>
      <c r="AR687" s="22"/>
    </row>
    <row r="688" spans="1:44" ht="13" x14ac:dyDescent="0.15">
      <c r="A688" s="16"/>
      <c r="B688" s="16"/>
      <c r="C688" s="16"/>
      <c r="D688" s="16"/>
      <c r="E688" s="19"/>
      <c r="F688" s="20"/>
      <c r="G688" s="20"/>
      <c r="H688" s="20"/>
      <c r="I688" s="20"/>
      <c r="J688" s="21"/>
      <c r="K688" s="20"/>
      <c r="L688" s="20"/>
      <c r="M688" s="20"/>
      <c r="N688" s="20"/>
      <c r="O688" s="20"/>
      <c r="P688" s="20"/>
      <c r="Q688" s="19"/>
      <c r="R688" s="20"/>
      <c r="S688" s="20"/>
      <c r="T688" s="20"/>
      <c r="U688" s="20"/>
      <c r="V688" s="21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2"/>
      <c r="AP688" s="22"/>
      <c r="AQ688" s="22"/>
      <c r="AR688" s="22"/>
    </row>
    <row r="689" spans="1:44" ht="13" x14ac:dyDescent="0.15">
      <c r="A689" s="16"/>
      <c r="B689" s="16"/>
      <c r="C689" s="16"/>
      <c r="D689" s="16"/>
      <c r="E689" s="19"/>
      <c r="F689" s="20"/>
      <c r="G689" s="20"/>
      <c r="H689" s="20"/>
      <c r="I689" s="20"/>
      <c r="J689" s="21"/>
      <c r="K689" s="20"/>
      <c r="L689" s="20"/>
      <c r="M689" s="20"/>
      <c r="N689" s="20"/>
      <c r="O689" s="20"/>
      <c r="P689" s="20"/>
      <c r="Q689" s="19"/>
      <c r="R689" s="20"/>
      <c r="S689" s="20"/>
      <c r="T689" s="20"/>
      <c r="U689" s="20"/>
      <c r="V689" s="21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2"/>
      <c r="AP689" s="22"/>
      <c r="AQ689" s="22"/>
      <c r="AR689" s="22"/>
    </row>
    <row r="690" spans="1:44" ht="13" x14ac:dyDescent="0.15">
      <c r="A690" s="16"/>
      <c r="B690" s="16"/>
      <c r="C690" s="16"/>
      <c r="D690" s="16"/>
      <c r="E690" s="19"/>
      <c r="F690" s="20"/>
      <c r="G690" s="20"/>
      <c r="H690" s="20"/>
      <c r="I690" s="20"/>
      <c r="J690" s="21"/>
      <c r="K690" s="20"/>
      <c r="L690" s="20"/>
      <c r="M690" s="20"/>
      <c r="N690" s="20"/>
      <c r="O690" s="20"/>
      <c r="P690" s="20"/>
      <c r="Q690" s="19"/>
      <c r="R690" s="20"/>
      <c r="S690" s="20"/>
      <c r="T690" s="20"/>
      <c r="U690" s="20"/>
      <c r="V690" s="21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2"/>
      <c r="AP690" s="22"/>
      <c r="AQ690" s="22"/>
      <c r="AR690" s="22"/>
    </row>
    <row r="691" spans="1:44" ht="13" x14ac:dyDescent="0.15">
      <c r="A691" s="16"/>
      <c r="B691" s="16"/>
      <c r="C691" s="16"/>
      <c r="D691" s="16"/>
      <c r="E691" s="19"/>
      <c r="F691" s="20"/>
      <c r="G691" s="20"/>
      <c r="H691" s="20"/>
      <c r="I691" s="20"/>
      <c r="J691" s="21"/>
      <c r="K691" s="20"/>
      <c r="L691" s="20"/>
      <c r="M691" s="20"/>
      <c r="N691" s="20"/>
      <c r="O691" s="20"/>
      <c r="P691" s="20"/>
      <c r="Q691" s="19"/>
      <c r="R691" s="20"/>
      <c r="S691" s="20"/>
      <c r="T691" s="20"/>
      <c r="U691" s="20"/>
      <c r="V691" s="21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2"/>
      <c r="AP691" s="22"/>
      <c r="AQ691" s="22"/>
      <c r="AR691" s="22"/>
    </row>
    <row r="692" spans="1:44" ht="13" x14ac:dyDescent="0.15">
      <c r="A692" s="16"/>
      <c r="B692" s="16"/>
      <c r="C692" s="16"/>
      <c r="D692" s="16"/>
      <c r="E692" s="19"/>
      <c r="F692" s="20"/>
      <c r="G692" s="20"/>
      <c r="H692" s="20"/>
      <c r="I692" s="20"/>
      <c r="J692" s="21"/>
      <c r="K692" s="20"/>
      <c r="L692" s="20"/>
      <c r="M692" s="20"/>
      <c r="N692" s="20"/>
      <c r="O692" s="20"/>
      <c r="P692" s="20"/>
      <c r="Q692" s="19"/>
      <c r="R692" s="20"/>
      <c r="S692" s="20"/>
      <c r="T692" s="20"/>
      <c r="U692" s="20"/>
      <c r="V692" s="21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2"/>
      <c r="AP692" s="22"/>
      <c r="AQ692" s="22"/>
      <c r="AR692" s="22"/>
    </row>
    <row r="693" spans="1:44" ht="13" x14ac:dyDescent="0.15">
      <c r="A693" s="16"/>
      <c r="B693" s="16"/>
      <c r="C693" s="16"/>
      <c r="D693" s="16"/>
      <c r="E693" s="19"/>
      <c r="F693" s="20"/>
      <c r="G693" s="20"/>
      <c r="H693" s="20"/>
      <c r="I693" s="20"/>
      <c r="J693" s="21"/>
      <c r="K693" s="20"/>
      <c r="L693" s="20"/>
      <c r="M693" s="20"/>
      <c r="N693" s="20"/>
      <c r="O693" s="20"/>
      <c r="P693" s="20"/>
      <c r="Q693" s="19"/>
      <c r="R693" s="20"/>
      <c r="S693" s="20"/>
      <c r="T693" s="20"/>
      <c r="U693" s="20"/>
      <c r="V693" s="21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2"/>
      <c r="AP693" s="22"/>
      <c r="AQ693" s="22"/>
      <c r="AR693" s="22"/>
    </row>
    <row r="694" spans="1:44" ht="13" x14ac:dyDescent="0.15">
      <c r="A694" s="16"/>
      <c r="B694" s="16"/>
      <c r="C694" s="16"/>
      <c r="D694" s="16"/>
      <c r="E694" s="19"/>
      <c r="F694" s="20"/>
      <c r="G694" s="20"/>
      <c r="H694" s="20"/>
      <c r="I694" s="20"/>
      <c r="J694" s="21"/>
      <c r="K694" s="20"/>
      <c r="L694" s="20"/>
      <c r="M694" s="20"/>
      <c r="N694" s="20"/>
      <c r="O694" s="20"/>
      <c r="P694" s="20"/>
      <c r="Q694" s="19"/>
      <c r="R694" s="20"/>
      <c r="S694" s="20"/>
      <c r="T694" s="20"/>
      <c r="U694" s="20"/>
      <c r="V694" s="21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2"/>
      <c r="AP694" s="22"/>
      <c r="AQ694" s="22"/>
      <c r="AR694" s="22"/>
    </row>
    <row r="695" spans="1:44" ht="13" x14ac:dyDescent="0.15">
      <c r="A695" s="16"/>
      <c r="B695" s="16"/>
      <c r="C695" s="16"/>
      <c r="D695" s="16"/>
      <c r="E695" s="19"/>
      <c r="F695" s="20"/>
      <c r="G695" s="20"/>
      <c r="H695" s="20"/>
      <c r="I695" s="20"/>
      <c r="J695" s="21"/>
      <c r="K695" s="20"/>
      <c r="L695" s="20"/>
      <c r="M695" s="20"/>
      <c r="N695" s="20"/>
      <c r="O695" s="20"/>
      <c r="P695" s="20"/>
      <c r="Q695" s="19"/>
      <c r="R695" s="20"/>
      <c r="S695" s="20"/>
      <c r="T695" s="20"/>
      <c r="U695" s="20"/>
      <c r="V695" s="21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2"/>
      <c r="AP695" s="22"/>
      <c r="AQ695" s="22"/>
      <c r="AR695" s="22"/>
    </row>
    <row r="696" spans="1:44" ht="13" x14ac:dyDescent="0.15">
      <c r="A696" s="16"/>
      <c r="B696" s="16"/>
      <c r="C696" s="16"/>
      <c r="D696" s="16"/>
      <c r="E696" s="19"/>
      <c r="F696" s="20"/>
      <c r="G696" s="20"/>
      <c r="H696" s="20"/>
      <c r="I696" s="20"/>
      <c r="J696" s="21"/>
      <c r="K696" s="20"/>
      <c r="L696" s="20"/>
      <c r="M696" s="20"/>
      <c r="N696" s="20"/>
      <c r="O696" s="20"/>
      <c r="P696" s="20"/>
      <c r="Q696" s="19"/>
      <c r="R696" s="20"/>
      <c r="S696" s="20"/>
      <c r="T696" s="20"/>
      <c r="U696" s="20"/>
      <c r="V696" s="21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2"/>
      <c r="AP696" s="22"/>
      <c r="AQ696" s="22"/>
      <c r="AR696" s="22"/>
    </row>
    <row r="697" spans="1:44" ht="13" x14ac:dyDescent="0.15">
      <c r="A697" s="16"/>
      <c r="B697" s="16"/>
      <c r="C697" s="16"/>
      <c r="D697" s="16"/>
      <c r="E697" s="19"/>
      <c r="F697" s="20"/>
      <c r="G697" s="20"/>
      <c r="H697" s="20"/>
      <c r="I697" s="20"/>
      <c r="J697" s="21"/>
      <c r="K697" s="20"/>
      <c r="L697" s="20"/>
      <c r="M697" s="20"/>
      <c r="N697" s="20"/>
      <c r="O697" s="20"/>
      <c r="P697" s="20"/>
      <c r="Q697" s="19"/>
      <c r="R697" s="20"/>
      <c r="S697" s="20"/>
      <c r="T697" s="20"/>
      <c r="U697" s="20"/>
      <c r="V697" s="21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2"/>
      <c r="AP697" s="22"/>
      <c r="AQ697" s="22"/>
      <c r="AR697" s="22"/>
    </row>
    <row r="698" spans="1:44" ht="13" x14ac:dyDescent="0.15">
      <c r="A698" s="16"/>
      <c r="B698" s="16"/>
      <c r="C698" s="16"/>
      <c r="D698" s="16"/>
      <c r="E698" s="19"/>
      <c r="F698" s="20"/>
      <c r="G698" s="20"/>
      <c r="H698" s="20"/>
      <c r="I698" s="20"/>
      <c r="J698" s="21"/>
      <c r="K698" s="20"/>
      <c r="L698" s="20"/>
      <c r="M698" s="20"/>
      <c r="N698" s="20"/>
      <c r="O698" s="20"/>
      <c r="P698" s="20"/>
      <c r="Q698" s="19"/>
      <c r="R698" s="20"/>
      <c r="S698" s="20"/>
      <c r="T698" s="20"/>
      <c r="U698" s="20"/>
      <c r="V698" s="21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2"/>
      <c r="AP698" s="22"/>
      <c r="AQ698" s="22"/>
      <c r="AR698" s="22"/>
    </row>
    <row r="699" spans="1:44" ht="13" x14ac:dyDescent="0.15">
      <c r="A699" s="16"/>
      <c r="B699" s="16"/>
      <c r="C699" s="16"/>
      <c r="D699" s="16"/>
      <c r="E699" s="19"/>
      <c r="F699" s="20"/>
      <c r="G699" s="20"/>
      <c r="H699" s="20"/>
      <c r="I699" s="20"/>
      <c r="J699" s="21"/>
      <c r="K699" s="20"/>
      <c r="L699" s="20"/>
      <c r="M699" s="20"/>
      <c r="N699" s="20"/>
      <c r="O699" s="20"/>
      <c r="P699" s="20"/>
      <c r="Q699" s="19"/>
      <c r="R699" s="20"/>
      <c r="S699" s="20"/>
      <c r="T699" s="20"/>
      <c r="U699" s="20"/>
      <c r="V699" s="21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2"/>
      <c r="AP699" s="22"/>
      <c r="AQ699" s="22"/>
      <c r="AR699" s="22"/>
    </row>
    <row r="700" spans="1:44" ht="13" x14ac:dyDescent="0.15">
      <c r="A700" s="16"/>
      <c r="B700" s="16"/>
      <c r="C700" s="16"/>
      <c r="D700" s="16"/>
      <c r="E700" s="19"/>
      <c r="F700" s="20"/>
      <c r="G700" s="20"/>
      <c r="H700" s="20"/>
      <c r="I700" s="20"/>
      <c r="J700" s="21"/>
      <c r="K700" s="20"/>
      <c r="L700" s="20"/>
      <c r="M700" s="20"/>
      <c r="N700" s="20"/>
      <c r="O700" s="20"/>
      <c r="P700" s="20"/>
      <c r="Q700" s="19"/>
      <c r="R700" s="20"/>
      <c r="S700" s="20"/>
      <c r="T700" s="20"/>
      <c r="U700" s="20"/>
      <c r="V700" s="21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2"/>
      <c r="AP700" s="22"/>
      <c r="AQ700" s="22"/>
      <c r="AR700" s="22"/>
    </row>
    <row r="701" spans="1:44" ht="13" x14ac:dyDescent="0.15">
      <c r="A701" s="16"/>
      <c r="B701" s="16"/>
      <c r="C701" s="16"/>
      <c r="D701" s="16"/>
      <c r="E701" s="19"/>
      <c r="F701" s="20"/>
      <c r="G701" s="20"/>
      <c r="H701" s="20"/>
      <c r="I701" s="20"/>
      <c r="J701" s="21"/>
      <c r="K701" s="20"/>
      <c r="L701" s="20"/>
      <c r="M701" s="20"/>
      <c r="N701" s="20"/>
      <c r="O701" s="20"/>
      <c r="P701" s="20"/>
      <c r="Q701" s="19"/>
      <c r="R701" s="20"/>
      <c r="S701" s="20"/>
      <c r="T701" s="20"/>
      <c r="U701" s="20"/>
      <c r="V701" s="21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2"/>
      <c r="AP701" s="22"/>
      <c r="AQ701" s="22"/>
      <c r="AR701" s="22"/>
    </row>
    <row r="702" spans="1:44" ht="13" x14ac:dyDescent="0.15">
      <c r="A702" s="16"/>
      <c r="B702" s="16"/>
      <c r="C702" s="16"/>
      <c r="D702" s="16"/>
      <c r="E702" s="19"/>
      <c r="F702" s="20"/>
      <c r="G702" s="20"/>
      <c r="H702" s="20"/>
      <c r="I702" s="20"/>
      <c r="J702" s="21"/>
      <c r="K702" s="20"/>
      <c r="L702" s="20"/>
      <c r="M702" s="20"/>
      <c r="N702" s="20"/>
      <c r="O702" s="20"/>
      <c r="P702" s="20"/>
      <c r="Q702" s="19"/>
      <c r="R702" s="20"/>
      <c r="S702" s="20"/>
      <c r="T702" s="20"/>
      <c r="U702" s="20"/>
      <c r="V702" s="21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2"/>
      <c r="AP702" s="22"/>
      <c r="AQ702" s="22"/>
      <c r="AR702" s="22"/>
    </row>
    <row r="703" spans="1:44" ht="13" x14ac:dyDescent="0.15">
      <c r="A703" s="16"/>
      <c r="B703" s="16"/>
      <c r="C703" s="16"/>
      <c r="D703" s="16"/>
      <c r="E703" s="19"/>
      <c r="F703" s="20"/>
      <c r="G703" s="20"/>
      <c r="H703" s="20"/>
      <c r="I703" s="20"/>
      <c r="J703" s="21"/>
      <c r="K703" s="20"/>
      <c r="L703" s="20"/>
      <c r="M703" s="20"/>
      <c r="N703" s="20"/>
      <c r="O703" s="20"/>
      <c r="P703" s="20"/>
      <c r="Q703" s="19"/>
      <c r="R703" s="20"/>
      <c r="S703" s="20"/>
      <c r="T703" s="20"/>
      <c r="U703" s="20"/>
      <c r="V703" s="21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2"/>
      <c r="AP703" s="22"/>
      <c r="AQ703" s="22"/>
      <c r="AR703" s="22"/>
    </row>
    <row r="704" spans="1:44" ht="13" x14ac:dyDescent="0.15">
      <c r="A704" s="16"/>
      <c r="B704" s="16"/>
      <c r="C704" s="16"/>
      <c r="D704" s="16"/>
      <c r="E704" s="19"/>
      <c r="F704" s="20"/>
      <c r="G704" s="20"/>
      <c r="H704" s="20"/>
      <c r="I704" s="20"/>
      <c r="J704" s="21"/>
      <c r="K704" s="20"/>
      <c r="L704" s="20"/>
      <c r="M704" s="20"/>
      <c r="N704" s="20"/>
      <c r="O704" s="20"/>
      <c r="P704" s="20"/>
      <c r="Q704" s="19"/>
      <c r="R704" s="20"/>
      <c r="S704" s="20"/>
      <c r="T704" s="20"/>
      <c r="U704" s="20"/>
      <c r="V704" s="21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2"/>
      <c r="AP704" s="22"/>
      <c r="AQ704" s="22"/>
      <c r="AR704" s="22"/>
    </row>
    <row r="705" spans="1:44" ht="13" x14ac:dyDescent="0.15">
      <c r="A705" s="16"/>
      <c r="B705" s="16"/>
      <c r="C705" s="16"/>
      <c r="D705" s="16"/>
      <c r="E705" s="19"/>
      <c r="F705" s="20"/>
      <c r="G705" s="20"/>
      <c r="H705" s="20"/>
      <c r="I705" s="20"/>
      <c r="J705" s="21"/>
      <c r="K705" s="20"/>
      <c r="L705" s="20"/>
      <c r="M705" s="20"/>
      <c r="N705" s="20"/>
      <c r="O705" s="20"/>
      <c r="P705" s="20"/>
      <c r="Q705" s="19"/>
      <c r="R705" s="20"/>
      <c r="S705" s="20"/>
      <c r="T705" s="20"/>
      <c r="U705" s="20"/>
      <c r="V705" s="21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2"/>
      <c r="AP705" s="22"/>
      <c r="AQ705" s="22"/>
      <c r="AR705" s="22"/>
    </row>
    <row r="706" spans="1:44" ht="13" x14ac:dyDescent="0.15">
      <c r="A706" s="16"/>
      <c r="B706" s="16"/>
      <c r="C706" s="16"/>
      <c r="D706" s="16"/>
      <c r="E706" s="19"/>
      <c r="F706" s="20"/>
      <c r="G706" s="20"/>
      <c r="H706" s="20"/>
      <c r="I706" s="20"/>
      <c r="J706" s="21"/>
      <c r="K706" s="20"/>
      <c r="L706" s="20"/>
      <c r="M706" s="20"/>
      <c r="N706" s="20"/>
      <c r="O706" s="20"/>
      <c r="P706" s="20"/>
      <c r="Q706" s="19"/>
      <c r="R706" s="20"/>
      <c r="S706" s="20"/>
      <c r="T706" s="20"/>
      <c r="U706" s="20"/>
      <c r="V706" s="21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2"/>
      <c r="AP706" s="22"/>
      <c r="AQ706" s="22"/>
      <c r="AR706" s="22"/>
    </row>
    <row r="707" spans="1:44" ht="13" x14ac:dyDescent="0.15">
      <c r="A707" s="16"/>
      <c r="B707" s="16"/>
      <c r="C707" s="16"/>
      <c r="D707" s="16"/>
      <c r="E707" s="19"/>
      <c r="F707" s="20"/>
      <c r="G707" s="20"/>
      <c r="H707" s="20"/>
      <c r="I707" s="20"/>
      <c r="J707" s="21"/>
      <c r="K707" s="20"/>
      <c r="L707" s="20"/>
      <c r="M707" s="20"/>
      <c r="N707" s="20"/>
      <c r="O707" s="20"/>
      <c r="P707" s="20"/>
      <c r="Q707" s="19"/>
      <c r="R707" s="20"/>
      <c r="S707" s="20"/>
      <c r="T707" s="20"/>
      <c r="U707" s="20"/>
      <c r="V707" s="21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2"/>
      <c r="AP707" s="22"/>
      <c r="AQ707" s="22"/>
      <c r="AR707" s="22"/>
    </row>
    <row r="708" spans="1:44" ht="13" x14ac:dyDescent="0.15">
      <c r="A708" s="16"/>
      <c r="B708" s="16"/>
      <c r="C708" s="16"/>
      <c r="D708" s="16"/>
      <c r="E708" s="19"/>
      <c r="F708" s="20"/>
      <c r="G708" s="20"/>
      <c r="H708" s="20"/>
      <c r="I708" s="20"/>
      <c r="J708" s="21"/>
      <c r="K708" s="20"/>
      <c r="L708" s="20"/>
      <c r="M708" s="20"/>
      <c r="N708" s="20"/>
      <c r="O708" s="20"/>
      <c r="P708" s="20"/>
      <c r="Q708" s="19"/>
      <c r="R708" s="20"/>
      <c r="S708" s="20"/>
      <c r="T708" s="20"/>
      <c r="U708" s="20"/>
      <c r="V708" s="21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2"/>
      <c r="AP708" s="22"/>
      <c r="AQ708" s="22"/>
      <c r="AR708" s="22"/>
    </row>
    <row r="709" spans="1:44" ht="13" x14ac:dyDescent="0.15">
      <c r="A709" s="16"/>
      <c r="B709" s="16"/>
      <c r="C709" s="16"/>
      <c r="D709" s="16"/>
      <c r="E709" s="19"/>
      <c r="F709" s="20"/>
      <c r="G709" s="20"/>
      <c r="H709" s="20"/>
      <c r="I709" s="20"/>
      <c r="J709" s="21"/>
      <c r="K709" s="20"/>
      <c r="L709" s="20"/>
      <c r="M709" s="20"/>
      <c r="N709" s="20"/>
      <c r="O709" s="20"/>
      <c r="P709" s="20"/>
      <c r="Q709" s="19"/>
      <c r="R709" s="20"/>
      <c r="S709" s="20"/>
      <c r="T709" s="20"/>
      <c r="U709" s="20"/>
      <c r="V709" s="21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2"/>
      <c r="AP709" s="22"/>
      <c r="AQ709" s="22"/>
      <c r="AR709" s="22"/>
    </row>
    <row r="710" spans="1:44" ht="13" x14ac:dyDescent="0.15">
      <c r="A710" s="16"/>
      <c r="B710" s="16"/>
      <c r="C710" s="16"/>
      <c r="D710" s="16"/>
      <c r="E710" s="19"/>
      <c r="F710" s="20"/>
      <c r="G710" s="20"/>
      <c r="H710" s="20"/>
      <c r="I710" s="20"/>
      <c r="J710" s="21"/>
      <c r="K710" s="20"/>
      <c r="L710" s="20"/>
      <c r="M710" s="20"/>
      <c r="N710" s="20"/>
      <c r="O710" s="20"/>
      <c r="P710" s="20"/>
      <c r="Q710" s="19"/>
      <c r="R710" s="20"/>
      <c r="S710" s="20"/>
      <c r="T710" s="20"/>
      <c r="U710" s="20"/>
      <c r="V710" s="21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2"/>
      <c r="AP710" s="22"/>
      <c r="AQ710" s="22"/>
      <c r="AR710" s="22"/>
    </row>
    <row r="711" spans="1:44" ht="13" x14ac:dyDescent="0.15">
      <c r="A711" s="16"/>
      <c r="B711" s="16"/>
      <c r="C711" s="16"/>
      <c r="D711" s="16"/>
      <c r="E711" s="19"/>
      <c r="F711" s="20"/>
      <c r="G711" s="20"/>
      <c r="H711" s="20"/>
      <c r="I711" s="20"/>
      <c r="J711" s="21"/>
      <c r="K711" s="20"/>
      <c r="L711" s="20"/>
      <c r="M711" s="20"/>
      <c r="N711" s="20"/>
      <c r="O711" s="20"/>
      <c r="P711" s="20"/>
      <c r="Q711" s="19"/>
      <c r="R711" s="20"/>
      <c r="S711" s="20"/>
      <c r="T711" s="20"/>
      <c r="U711" s="20"/>
      <c r="V711" s="21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2"/>
      <c r="AP711" s="22"/>
      <c r="AQ711" s="22"/>
      <c r="AR711" s="22"/>
    </row>
    <row r="712" spans="1:44" ht="13" x14ac:dyDescent="0.15">
      <c r="A712" s="16"/>
      <c r="B712" s="16"/>
      <c r="C712" s="16"/>
      <c r="D712" s="16"/>
      <c r="E712" s="19"/>
      <c r="F712" s="20"/>
      <c r="G712" s="20"/>
      <c r="H712" s="20"/>
      <c r="I712" s="20"/>
      <c r="J712" s="21"/>
      <c r="K712" s="20"/>
      <c r="L712" s="20"/>
      <c r="M712" s="20"/>
      <c r="N712" s="20"/>
      <c r="O712" s="20"/>
      <c r="P712" s="20"/>
      <c r="Q712" s="19"/>
      <c r="R712" s="20"/>
      <c r="S712" s="20"/>
      <c r="T712" s="20"/>
      <c r="U712" s="20"/>
      <c r="V712" s="21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2"/>
      <c r="AP712" s="22"/>
      <c r="AQ712" s="22"/>
      <c r="AR712" s="22"/>
    </row>
    <row r="713" spans="1:44" ht="13" x14ac:dyDescent="0.15">
      <c r="A713" s="16"/>
      <c r="B713" s="16"/>
      <c r="C713" s="16"/>
      <c r="D713" s="16"/>
      <c r="E713" s="19"/>
      <c r="F713" s="20"/>
      <c r="G713" s="20"/>
      <c r="H713" s="20"/>
      <c r="I713" s="20"/>
      <c r="J713" s="21"/>
      <c r="K713" s="20"/>
      <c r="L713" s="20"/>
      <c r="M713" s="20"/>
      <c r="N713" s="20"/>
      <c r="O713" s="20"/>
      <c r="P713" s="20"/>
      <c r="Q713" s="19"/>
      <c r="R713" s="20"/>
      <c r="S713" s="20"/>
      <c r="T713" s="20"/>
      <c r="U713" s="20"/>
      <c r="V713" s="21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2"/>
      <c r="AP713" s="22"/>
      <c r="AQ713" s="22"/>
      <c r="AR713" s="22"/>
    </row>
    <row r="714" spans="1:44" ht="13" x14ac:dyDescent="0.15">
      <c r="A714" s="16"/>
      <c r="B714" s="16"/>
      <c r="C714" s="16"/>
      <c r="D714" s="16"/>
      <c r="E714" s="19"/>
      <c r="F714" s="20"/>
      <c r="G714" s="20"/>
      <c r="H714" s="20"/>
      <c r="I714" s="20"/>
      <c r="J714" s="21"/>
      <c r="K714" s="20"/>
      <c r="L714" s="20"/>
      <c r="M714" s="20"/>
      <c r="N714" s="20"/>
      <c r="O714" s="20"/>
      <c r="P714" s="20"/>
      <c r="Q714" s="19"/>
      <c r="R714" s="20"/>
      <c r="S714" s="20"/>
      <c r="T714" s="20"/>
      <c r="U714" s="20"/>
      <c r="V714" s="21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2"/>
      <c r="AP714" s="22"/>
      <c r="AQ714" s="22"/>
      <c r="AR714" s="22"/>
    </row>
    <row r="715" spans="1:44" ht="13" x14ac:dyDescent="0.15">
      <c r="A715" s="16"/>
      <c r="B715" s="16"/>
      <c r="C715" s="16"/>
      <c r="D715" s="16"/>
      <c r="E715" s="19"/>
      <c r="F715" s="20"/>
      <c r="G715" s="20"/>
      <c r="H715" s="20"/>
      <c r="I715" s="20"/>
      <c r="J715" s="21"/>
      <c r="K715" s="20"/>
      <c r="L715" s="20"/>
      <c r="M715" s="20"/>
      <c r="N715" s="20"/>
      <c r="O715" s="20"/>
      <c r="P715" s="20"/>
      <c r="Q715" s="19"/>
      <c r="R715" s="20"/>
      <c r="S715" s="20"/>
      <c r="T715" s="20"/>
      <c r="U715" s="20"/>
      <c r="V715" s="21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2"/>
      <c r="AP715" s="22"/>
      <c r="AQ715" s="22"/>
      <c r="AR715" s="22"/>
    </row>
    <row r="716" spans="1:44" ht="13" x14ac:dyDescent="0.15">
      <c r="A716" s="16"/>
      <c r="B716" s="16"/>
      <c r="C716" s="16"/>
      <c r="D716" s="16"/>
      <c r="E716" s="19"/>
      <c r="F716" s="20"/>
      <c r="G716" s="20"/>
      <c r="H716" s="20"/>
      <c r="I716" s="20"/>
      <c r="J716" s="21"/>
      <c r="K716" s="20"/>
      <c r="L716" s="20"/>
      <c r="M716" s="20"/>
      <c r="N716" s="20"/>
      <c r="O716" s="20"/>
      <c r="P716" s="20"/>
      <c r="Q716" s="19"/>
      <c r="R716" s="20"/>
      <c r="S716" s="20"/>
      <c r="T716" s="20"/>
      <c r="U716" s="20"/>
      <c r="V716" s="21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2"/>
      <c r="AP716" s="22"/>
      <c r="AQ716" s="22"/>
      <c r="AR716" s="22"/>
    </row>
    <row r="717" spans="1:44" ht="13" x14ac:dyDescent="0.15">
      <c r="A717" s="16"/>
      <c r="B717" s="16"/>
      <c r="C717" s="16"/>
      <c r="D717" s="16"/>
      <c r="E717" s="19"/>
      <c r="F717" s="20"/>
      <c r="G717" s="20"/>
      <c r="H717" s="20"/>
      <c r="I717" s="20"/>
      <c r="J717" s="21"/>
      <c r="K717" s="20"/>
      <c r="L717" s="20"/>
      <c r="M717" s="20"/>
      <c r="N717" s="20"/>
      <c r="O717" s="20"/>
      <c r="P717" s="20"/>
      <c r="Q717" s="19"/>
      <c r="R717" s="20"/>
      <c r="S717" s="20"/>
      <c r="T717" s="20"/>
      <c r="U717" s="20"/>
      <c r="V717" s="21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2"/>
      <c r="AP717" s="22"/>
      <c r="AQ717" s="22"/>
      <c r="AR717" s="22"/>
    </row>
    <row r="718" spans="1:44" ht="13" x14ac:dyDescent="0.15">
      <c r="A718" s="16"/>
      <c r="B718" s="16"/>
      <c r="C718" s="16"/>
      <c r="D718" s="16"/>
      <c r="E718" s="19"/>
      <c r="F718" s="20"/>
      <c r="G718" s="20"/>
      <c r="H718" s="20"/>
      <c r="I718" s="20"/>
      <c r="J718" s="21"/>
      <c r="K718" s="20"/>
      <c r="L718" s="20"/>
      <c r="M718" s="20"/>
      <c r="N718" s="20"/>
      <c r="O718" s="20"/>
      <c r="P718" s="20"/>
      <c r="Q718" s="19"/>
      <c r="R718" s="20"/>
      <c r="S718" s="20"/>
      <c r="T718" s="20"/>
      <c r="U718" s="20"/>
      <c r="V718" s="21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2"/>
      <c r="AP718" s="22"/>
      <c r="AQ718" s="22"/>
      <c r="AR718" s="22"/>
    </row>
    <row r="719" spans="1:44" ht="13" x14ac:dyDescent="0.15">
      <c r="A719" s="16"/>
      <c r="B719" s="16"/>
      <c r="C719" s="16"/>
      <c r="D719" s="16"/>
      <c r="E719" s="19"/>
      <c r="F719" s="20"/>
      <c r="G719" s="20"/>
      <c r="H719" s="20"/>
      <c r="I719" s="20"/>
      <c r="J719" s="21"/>
      <c r="K719" s="20"/>
      <c r="L719" s="20"/>
      <c r="M719" s="20"/>
      <c r="N719" s="20"/>
      <c r="O719" s="20"/>
      <c r="P719" s="20"/>
      <c r="Q719" s="19"/>
      <c r="R719" s="20"/>
      <c r="S719" s="20"/>
      <c r="T719" s="20"/>
      <c r="U719" s="20"/>
      <c r="V719" s="21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2"/>
      <c r="AP719" s="22"/>
      <c r="AQ719" s="22"/>
      <c r="AR719" s="22"/>
    </row>
    <row r="720" spans="1:44" ht="13" x14ac:dyDescent="0.15">
      <c r="A720" s="16"/>
      <c r="B720" s="16"/>
      <c r="C720" s="16"/>
      <c r="D720" s="16"/>
      <c r="E720" s="19"/>
      <c r="F720" s="20"/>
      <c r="G720" s="20"/>
      <c r="H720" s="20"/>
      <c r="I720" s="20"/>
      <c r="J720" s="21"/>
      <c r="K720" s="20"/>
      <c r="L720" s="20"/>
      <c r="M720" s="20"/>
      <c r="N720" s="20"/>
      <c r="O720" s="20"/>
      <c r="P720" s="20"/>
      <c r="Q720" s="19"/>
      <c r="R720" s="20"/>
      <c r="S720" s="20"/>
      <c r="T720" s="20"/>
      <c r="U720" s="20"/>
      <c r="V720" s="21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2"/>
      <c r="AP720" s="22"/>
      <c r="AQ720" s="22"/>
      <c r="AR720" s="22"/>
    </row>
    <row r="721" spans="1:44" ht="13" x14ac:dyDescent="0.15">
      <c r="A721" s="16"/>
      <c r="B721" s="16"/>
      <c r="C721" s="16"/>
      <c r="D721" s="16"/>
      <c r="E721" s="19"/>
      <c r="F721" s="20"/>
      <c r="G721" s="20"/>
      <c r="H721" s="20"/>
      <c r="I721" s="20"/>
      <c r="J721" s="21"/>
      <c r="K721" s="20"/>
      <c r="L721" s="20"/>
      <c r="M721" s="20"/>
      <c r="N721" s="20"/>
      <c r="O721" s="20"/>
      <c r="P721" s="20"/>
      <c r="Q721" s="19"/>
      <c r="R721" s="20"/>
      <c r="S721" s="20"/>
      <c r="T721" s="20"/>
      <c r="U721" s="20"/>
      <c r="V721" s="21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2"/>
      <c r="AP721" s="22"/>
      <c r="AQ721" s="22"/>
      <c r="AR721" s="22"/>
    </row>
    <row r="722" spans="1:44" ht="13" x14ac:dyDescent="0.15">
      <c r="A722" s="16"/>
      <c r="B722" s="16"/>
      <c r="C722" s="16"/>
      <c r="D722" s="16"/>
      <c r="E722" s="19"/>
      <c r="F722" s="20"/>
      <c r="G722" s="20"/>
      <c r="H722" s="20"/>
      <c r="I722" s="20"/>
      <c r="J722" s="21"/>
      <c r="K722" s="20"/>
      <c r="L722" s="20"/>
      <c r="M722" s="20"/>
      <c r="N722" s="20"/>
      <c r="O722" s="20"/>
      <c r="P722" s="20"/>
      <c r="Q722" s="19"/>
      <c r="R722" s="20"/>
      <c r="S722" s="20"/>
      <c r="T722" s="20"/>
      <c r="U722" s="20"/>
      <c r="V722" s="21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2"/>
      <c r="AP722" s="22"/>
      <c r="AQ722" s="22"/>
      <c r="AR722" s="22"/>
    </row>
    <row r="723" spans="1:44" ht="13" x14ac:dyDescent="0.15">
      <c r="A723" s="16"/>
      <c r="B723" s="16"/>
      <c r="C723" s="16"/>
      <c r="D723" s="16"/>
      <c r="E723" s="19"/>
      <c r="F723" s="20"/>
      <c r="G723" s="20"/>
      <c r="H723" s="20"/>
      <c r="I723" s="20"/>
      <c r="J723" s="21"/>
      <c r="K723" s="20"/>
      <c r="L723" s="20"/>
      <c r="M723" s="20"/>
      <c r="N723" s="20"/>
      <c r="O723" s="20"/>
      <c r="P723" s="20"/>
      <c r="Q723" s="19"/>
      <c r="R723" s="20"/>
      <c r="S723" s="20"/>
      <c r="T723" s="20"/>
      <c r="U723" s="20"/>
      <c r="V723" s="21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2"/>
      <c r="AP723" s="22"/>
      <c r="AQ723" s="22"/>
      <c r="AR723" s="22"/>
    </row>
    <row r="724" spans="1:44" ht="13" x14ac:dyDescent="0.15">
      <c r="A724" s="16"/>
      <c r="B724" s="16"/>
      <c r="C724" s="16"/>
      <c r="D724" s="16"/>
      <c r="E724" s="19"/>
      <c r="F724" s="20"/>
      <c r="G724" s="20"/>
      <c r="H724" s="20"/>
      <c r="I724" s="20"/>
      <c r="J724" s="21"/>
      <c r="K724" s="20"/>
      <c r="L724" s="20"/>
      <c r="M724" s="20"/>
      <c r="N724" s="20"/>
      <c r="O724" s="20"/>
      <c r="P724" s="20"/>
      <c r="Q724" s="19"/>
      <c r="R724" s="20"/>
      <c r="S724" s="20"/>
      <c r="T724" s="20"/>
      <c r="U724" s="20"/>
      <c r="V724" s="21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2"/>
      <c r="AP724" s="22"/>
      <c r="AQ724" s="22"/>
      <c r="AR724" s="22"/>
    </row>
    <row r="725" spans="1:44" ht="13" x14ac:dyDescent="0.15">
      <c r="A725" s="16"/>
      <c r="B725" s="16"/>
      <c r="C725" s="16"/>
      <c r="D725" s="16"/>
      <c r="E725" s="19"/>
      <c r="F725" s="20"/>
      <c r="G725" s="20"/>
      <c r="H725" s="20"/>
      <c r="I725" s="20"/>
      <c r="J725" s="21"/>
      <c r="K725" s="20"/>
      <c r="L725" s="20"/>
      <c r="M725" s="20"/>
      <c r="N725" s="20"/>
      <c r="O725" s="20"/>
      <c r="P725" s="20"/>
      <c r="Q725" s="19"/>
      <c r="R725" s="20"/>
      <c r="S725" s="20"/>
      <c r="T725" s="20"/>
      <c r="U725" s="20"/>
      <c r="V725" s="21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2"/>
      <c r="AP725" s="22"/>
      <c r="AQ725" s="22"/>
      <c r="AR725" s="22"/>
    </row>
    <row r="726" spans="1:44" ht="13" x14ac:dyDescent="0.15">
      <c r="A726" s="16"/>
      <c r="B726" s="16"/>
      <c r="C726" s="16"/>
      <c r="D726" s="16"/>
      <c r="E726" s="19"/>
      <c r="F726" s="20"/>
      <c r="G726" s="20"/>
      <c r="H726" s="20"/>
      <c r="I726" s="20"/>
      <c r="J726" s="21"/>
      <c r="K726" s="20"/>
      <c r="L726" s="20"/>
      <c r="M726" s="20"/>
      <c r="N726" s="20"/>
      <c r="O726" s="20"/>
      <c r="P726" s="20"/>
      <c r="Q726" s="19"/>
      <c r="R726" s="20"/>
      <c r="S726" s="20"/>
      <c r="T726" s="20"/>
      <c r="U726" s="20"/>
      <c r="V726" s="21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2"/>
      <c r="AP726" s="22"/>
      <c r="AQ726" s="22"/>
      <c r="AR726" s="22"/>
    </row>
    <row r="727" spans="1:44" ht="13" x14ac:dyDescent="0.15">
      <c r="A727" s="16"/>
      <c r="B727" s="16"/>
      <c r="C727" s="16"/>
      <c r="D727" s="16"/>
      <c r="E727" s="19"/>
      <c r="F727" s="20"/>
      <c r="G727" s="20"/>
      <c r="H727" s="20"/>
      <c r="I727" s="20"/>
      <c r="J727" s="21"/>
      <c r="K727" s="20"/>
      <c r="L727" s="20"/>
      <c r="M727" s="20"/>
      <c r="N727" s="20"/>
      <c r="O727" s="20"/>
      <c r="P727" s="20"/>
      <c r="Q727" s="19"/>
      <c r="R727" s="20"/>
      <c r="S727" s="20"/>
      <c r="T727" s="20"/>
      <c r="U727" s="20"/>
      <c r="V727" s="21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2"/>
      <c r="AP727" s="22"/>
      <c r="AQ727" s="22"/>
      <c r="AR727" s="22"/>
    </row>
    <row r="728" spans="1:44" ht="13" x14ac:dyDescent="0.15">
      <c r="A728" s="16"/>
      <c r="B728" s="16"/>
      <c r="C728" s="16"/>
      <c r="D728" s="16"/>
      <c r="E728" s="19"/>
      <c r="F728" s="20"/>
      <c r="G728" s="20"/>
      <c r="H728" s="20"/>
      <c r="I728" s="20"/>
      <c r="J728" s="21"/>
      <c r="K728" s="20"/>
      <c r="L728" s="20"/>
      <c r="M728" s="20"/>
      <c r="N728" s="20"/>
      <c r="O728" s="20"/>
      <c r="P728" s="20"/>
      <c r="Q728" s="19"/>
      <c r="R728" s="20"/>
      <c r="S728" s="20"/>
      <c r="T728" s="20"/>
      <c r="U728" s="20"/>
      <c r="V728" s="21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2"/>
      <c r="AP728" s="22"/>
      <c r="AQ728" s="22"/>
      <c r="AR728" s="22"/>
    </row>
    <row r="729" spans="1:44" ht="13" x14ac:dyDescent="0.15">
      <c r="A729" s="16"/>
      <c r="B729" s="16"/>
      <c r="C729" s="16"/>
      <c r="D729" s="16"/>
      <c r="E729" s="19"/>
      <c r="F729" s="20"/>
      <c r="G729" s="20"/>
      <c r="H729" s="20"/>
      <c r="I729" s="20"/>
      <c r="J729" s="21"/>
      <c r="K729" s="20"/>
      <c r="L729" s="20"/>
      <c r="M729" s="20"/>
      <c r="N729" s="20"/>
      <c r="O729" s="20"/>
      <c r="P729" s="20"/>
      <c r="Q729" s="19"/>
      <c r="R729" s="20"/>
      <c r="S729" s="20"/>
      <c r="T729" s="20"/>
      <c r="U729" s="20"/>
      <c r="V729" s="21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2"/>
      <c r="AP729" s="22"/>
      <c r="AQ729" s="22"/>
      <c r="AR729" s="22"/>
    </row>
    <row r="730" spans="1:44" ht="13" x14ac:dyDescent="0.15">
      <c r="A730" s="16"/>
      <c r="B730" s="16"/>
      <c r="C730" s="16"/>
      <c r="D730" s="16"/>
      <c r="E730" s="19"/>
      <c r="F730" s="20"/>
      <c r="G730" s="20"/>
      <c r="H730" s="20"/>
      <c r="I730" s="20"/>
      <c r="J730" s="21"/>
      <c r="K730" s="20"/>
      <c r="L730" s="20"/>
      <c r="M730" s="20"/>
      <c r="N730" s="20"/>
      <c r="O730" s="20"/>
      <c r="P730" s="20"/>
      <c r="Q730" s="19"/>
      <c r="R730" s="20"/>
      <c r="S730" s="20"/>
      <c r="T730" s="20"/>
      <c r="U730" s="20"/>
      <c r="V730" s="21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2"/>
      <c r="AP730" s="22"/>
      <c r="AQ730" s="22"/>
      <c r="AR730" s="22"/>
    </row>
    <row r="731" spans="1:44" ht="13" x14ac:dyDescent="0.15">
      <c r="A731" s="16"/>
      <c r="B731" s="16"/>
      <c r="C731" s="16"/>
      <c r="D731" s="16"/>
      <c r="E731" s="19"/>
      <c r="F731" s="20"/>
      <c r="G731" s="20"/>
      <c r="H731" s="20"/>
      <c r="I731" s="20"/>
      <c r="J731" s="21"/>
      <c r="K731" s="20"/>
      <c r="L731" s="20"/>
      <c r="M731" s="20"/>
      <c r="N731" s="20"/>
      <c r="O731" s="20"/>
      <c r="P731" s="20"/>
      <c r="Q731" s="19"/>
      <c r="R731" s="20"/>
      <c r="S731" s="20"/>
      <c r="T731" s="20"/>
      <c r="U731" s="20"/>
      <c r="V731" s="21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2"/>
      <c r="AP731" s="22"/>
      <c r="AQ731" s="22"/>
      <c r="AR731" s="22"/>
    </row>
    <row r="732" spans="1:44" ht="13" x14ac:dyDescent="0.15">
      <c r="A732" s="16"/>
      <c r="B732" s="16"/>
      <c r="C732" s="16"/>
      <c r="D732" s="16"/>
      <c r="E732" s="19"/>
      <c r="F732" s="20"/>
      <c r="G732" s="20"/>
      <c r="H732" s="20"/>
      <c r="I732" s="20"/>
      <c r="J732" s="21"/>
      <c r="K732" s="20"/>
      <c r="L732" s="20"/>
      <c r="M732" s="20"/>
      <c r="N732" s="20"/>
      <c r="O732" s="20"/>
      <c r="P732" s="20"/>
      <c r="Q732" s="19"/>
      <c r="R732" s="20"/>
      <c r="S732" s="20"/>
      <c r="T732" s="20"/>
      <c r="U732" s="20"/>
      <c r="V732" s="21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2"/>
      <c r="AP732" s="22"/>
      <c r="AQ732" s="22"/>
      <c r="AR732" s="22"/>
    </row>
    <row r="733" spans="1:44" ht="13" x14ac:dyDescent="0.15">
      <c r="A733" s="16"/>
      <c r="B733" s="16"/>
      <c r="C733" s="16"/>
      <c r="D733" s="16"/>
      <c r="E733" s="19"/>
      <c r="F733" s="20"/>
      <c r="G733" s="20"/>
      <c r="H733" s="20"/>
      <c r="I733" s="20"/>
      <c r="J733" s="21"/>
      <c r="K733" s="20"/>
      <c r="L733" s="20"/>
      <c r="M733" s="20"/>
      <c r="N733" s="20"/>
      <c r="O733" s="20"/>
      <c r="P733" s="20"/>
      <c r="Q733" s="19"/>
      <c r="R733" s="20"/>
      <c r="S733" s="20"/>
      <c r="T733" s="20"/>
      <c r="U733" s="20"/>
      <c r="V733" s="21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2"/>
      <c r="AP733" s="22"/>
      <c r="AQ733" s="22"/>
      <c r="AR733" s="22"/>
    </row>
    <row r="734" spans="1:44" ht="13" x14ac:dyDescent="0.15">
      <c r="A734" s="16"/>
      <c r="B734" s="16"/>
      <c r="C734" s="16"/>
      <c r="D734" s="16"/>
      <c r="E734" s="19"/>
      <c r="F734" s="20"/>
      <c r="G734" s="20"/>
      <c r="H734" s="20"/>
      <c r="I734" s="20"/>
      <c r="J734" s="21"/>
      <c r="K734" s="20"/>
      <c r="L734" s="20"/>
      <c r="M734" s="20"/>
      <c r="N734" s="20"/>
      <c r="O734" s="20"/>
      <c r="P734" s="20"/>
      <c r="Q734" s="19"/>
      <c r="R734" s="20"/>
      <c r="S734" s="20"/>
      <c r="T734" s="20"/>
      <c r="U734" s="20"/>
      <c r="V734" s="21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2"/>
      <c r="AP734" s="22"/>
      <c r="AQ734" s="22"/>
      <c r="AR734" s="22"/>
    </row>
    <row r="735" spans="1:44" ht="13" x14ac:dyDescent="0.15">
      <c r="A735" s="16"/>
      <c r="B735" s="16"/>
      <c r="C735" s="16"/>
      <c r="D735" s="16"/>
      <c r="E735" s="19"/>
      <c r="F735" s="20"/>
      <c r="G735" s="20"/>
      <c r="H735" s="20"/>
      <c r="I735" s="20"/>
      <c r="J735" s="21"/>
      <c r="K735" s="20"/>
      <c r="L735" s="20"/>
      <c r="M735" s="20"/>
      <c r="N735" s="20"/>
      <c r="O735" s="20"/>
      <c r="P735" s="20"/>
      <c r="Q735" s="19"/>
      <c r="R735" s="20"/>
      <c r="S735" s="20"/>
      <c r="T735" s="20"/>
      <c r="U735" s="20"/>
      <c r="V735" s="21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2"/>
      <c r="AP735" s="22"/>
      <c r="AQ735" s="22"/>
      <c r="AR735" s="22"/>
    </row>
    <row r="736" spans="1:44" ht="13" x14ac:dyDescent="0.15">
      <c r="A736" s="16"/>
      <c r="B736" s="16"/>
      <c r="C736" s="16"/>
      <c r="D736" s="16"/>
      <c r="E736" s="19"/>
      <c r="F736" s="20"/>
      <c r="G736" s="20"/>
      <c r="H736" s="20"/>
      <c r="I736" s="20"/>
      <c r="J736" s="21"/>
      <c r="K736" s="20"/>
      <c r="L736" s="20"/>
      <c r="M736" s="20"/>
      <c r="N736" s="20"/>
      <c r="O736" s="20"/>
      <c r="P736" s="20"/>
      <c r="Q736" s="19"/>
      <c r="R736" s="20"/>
      <c r="S736" s="20"/>
      <c r="T736" s="20"/>
      <c r="U736" s="20"/>
      <c r="V736" s="21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2"/>
      <c r="AP736" s="22"/>
      <c r="AQ736" s="22"/>
      <c r="AR736" s="22"/>
    </row>
    <row r="737" spans="1:44" ht="13" x14ac:dyDescent="0.15">
      <c r="A737" s="16"/>
      <c r="B737" s="16"/>
      <c r="C737" s="16"/>
      <c r="D737" s="16"/>
      <c r="E737" s="19"/>
      <c r="F737" s="20"/>
      <c r="G737" s="20"/>
      <c r="H737" s="20"/>
      <c r="I737" s="20"/>
      <c r="J737" s="21"/>
      <c r="K737" s="20"/>
      <c r="L737" s="20"/>
      <c r="M737" s="20"/>
      <c r="N737" s="20"/>
      <c r="O737" s="20"/>
      <c r="P737" s="20"/>
      <c r="Q737" s="19"/>
      <c r="R737" s="20"/>
      <c r="S737" s="20"/>
      <c r="T737" s="20"/>
      <c r="U737" s="20"/>
      <c r="V737" s="21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2"/>
      <c r="AP737" s="22"/>
      <c r="AQ737" s="22"/>
      <c r="AR737" s="22"/>
    </row>
    <row r="738" spans="1:44" ht="13" x14ac:dyDescent="0.15">
      <c r="A738" s="16"/>
      <c r="B738" s="16"/>
      <c r="C738" s="16"/>
      <c r="D738" s="16"/>
      <c r="E738" s="19"/>
      <c r="F738" s="20"/>
      <c r="G738" s="20"/>
      <c r="H738" s="20"/>
      <c r="I738" s="20"/>
      <c r="J738" s="21"/>
      <c r="K738" s="20"/>
      <c r="L738" s="20"/>
      <c r="M738" s="20"/>
      <c r="N738" s="20"/>
      <c r="O738" s="20"/>
      <c r="P738" s="20"/>
      <c r="Q738" s="19"/>
      <c r="R738" s="20"/>
      <c r="S738" s="20"/>
      <c r="T738" s="20"/>
      <c r="U738" s="20"/>
      <c r="V738" s="21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2"/>
      <c r="AP738" s="22"/>
      <c r="AQ738" s="22"/>
      <c r="AR738" s="22"/>
    </row>
    <row r="739" spans="1:44" ht="13" x14ac:dyDescent="0.15">
      <c r="A739" s="16"/>
      <c r="B739" s="16"/>
      <c r="C739" s="16"/>
      <c r="D739" s="16"/>
      <c r="E739" s="19"/>
      <c r="F739" s="20"/>
      <c r="G739" s="20"/>
      <c r="H739" s="20"/>
      <c r="I739" s="20"/>
      <c r="J739" s="21"/>
      <c r="K739" s="20"/>
      <c r="L739" s="20"/>
      <c r="M739" s="20"/>
      <c r="N739" s="20"/>
      <c r="O739" s="20"/>
      <c r="P739" s="20"/>
      <c r="Q739" s="19"/>
      <c r="R739" s="20"/>
      <c r="S739" s="20"/>
      <c r="T739" s="20"/>
      <c r="U739" s="20"/>
      <c r="V739" s="21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2"/>
      <c r="AP739" s="22"/>
      <c r="AQ739" s="22"/>
      <c r="AR739" s="22"/>
    </row>
    <row r="740" spans="1:44" ht="13" x14ac:dyDescent="0.15">
      <c r="A740" s="16"/>
      <c r="B740" s="16"/>
      <c r="C740" s="16"/>
      <c r="D740" s="16"/>
      <c r="E740" s="19"/>
      <c r="F740" s="20"/>
      <c r="G740" s="20"/>
      <c r="H740" s="20"/>
      <c r="I740" s="20"/>
      <c r="J740" s="21"/>
      <c r="K740" s="20"/>
      <c r="L740" s="20"/>
      <c r="M740" s="20"/>
      <c r="N740" s="20"/>
      <c r="O740" s="20"/>
      <c r="P740" s="20"/>
      <c r="Q740" s="19"/>
      <c r="R740" s="20"/>
      <c r="S740" s="20"/>
      <c r="T740" s="20"/>
      <c r="U740" s="20"/>
      <c r="V740" s="21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2"/>
      <c r="AP740" s="22"/>
      <c r="AQ740" s="22"/>
      <c r="AR740" s="22"/>
    </row>
    <row r="741" spans="1:44" ht="13" x14ac:dyDescent="0.15">
      <c r="A741" s="16"/>
      <c r="B741" s="16"/>
      <c r="C741" s="16"/>
      <c r="D741" s="16"/>
      <c r="E741" s="19"/>
      <c r="F741" s="20"/>
      <c r="G741" s="20"/>
      <c r="H741" s="20"/>
      <c r="I741" s="20"/>
      <c r="J741" s="21"/>
      <c r="K741" s="20"/>
      <c r="L741" s="20"/>
      <c r="M741" s="20"/>
      <c r="N741" s="20"/>
      <c r="O741" s="20"/>
      <c r="P741" s="20"/>
      <c r="Q741" s="19"/>
      <c r="R741" s="20"/>
      <c r="S741" s="20"/>
      <c r="T741" s="20"/>
      <c r="U741" s="20"/>
      <c r="V741" s="21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2"/>
      <c r="AP741" s="22"/>
      <c r="AQ741" s="22"/>
      <c r="AR741" s="22"/>
    </row>
    <row r="742" spans="1:44" ht="13" x14ac:dyDescent="0.15">
      <c r="A742" s="16"/>
      <c r="B742" s="16"/>
      <c r="C742" s="16"/>
      <c r="D742" s="16"/>
      <c r="E742" s="19"/>
      <c r="F742" s="20"/>
      <c r="G742" s="20"/>
      <c r="H742" s="20"/>
      <c r="I742" s="20"/>
      <c r="J742" s="21"/>
      <c r="K742" s="20"/>
      <c r="L742" s="20"/>
      <c r="M742" s="20"/>
      <c r="N742" s="20"/>
      <c r="O742" s="20"/>
      <c r="P742" s="20"/>
      <c r="Q742" s="19"/>
      <c r="R742" s="20"/>
      <c r="S742" s="20"/>
      <c r="T742" s="20"/>
      <c r="U742" s="20"/>
      <c r="V742" s="21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2"/>
      <c r="AP742" s="22"/>
      <c r="AQ742" s="22"/>
      <c r="AR742" s="22"/>
    </row>
    <row r="743" spans="1:44" ht="13" x14ac:dyDescent="0.15">
      <c r="A743" s="16"/>
      <c r="B743" s="16"/>
      <c r="C743" s="16"/>
      <c r="D743" s="16"/>
      <c r="E743" s="19"/>
      <c r="F743" s="20"/>
      <c r="G743" s="20"/>
      <c r="H743" s="20"/>
      <c r="I743" s="20"/>
      <c r="J743" s="21"/>
      <c r="K743" s="20"/>
      <c r="L743" s="20"/>
      <c r="M743" s="20"/>
      <c r="N743" s="20"/>
      <c r="O743" s="20"/>
      <c r="P743" s="20"/>
      <c r="Q743" s="19"/>
      <c r="R743" s="20"/>
      <c r="S743" s="20"/>
      <c r="T743" s="20"/>
      <c r="U743" s="20"/>
      <c r="V743" s="21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2"/>
      <c r="AP743" s="22"/>
      <c r="AQ743" s="22"/>
      <c r="AR743" s="22"/>
    </row>
    <row r="744" spans="1:44" ht="13" x14ac:dyDescent="0.15">
      <c r="A744" s="16"/>
      <c r="B744" s="16"/>
      <c r="C744" s="16"/>
      <c r="D744" s="16"/>
      <c r="E744" s="19"/>
      <c r="F744" s="20"/>
      <c r="G744" s="20"/>
      <c r="H744" s="20"/>
      <c r="I744" s="20"/>
      <c r="J744" s="21"/>
      <c r="K744" s="20"/>
      <c r="L744" s="20"/>
      <c r="M744" s="20"/>
      <c r="N744" s="20"/>
      <c r="O744" s="20"/>
      <c r="P744" s="20"/>
      <c r="Q744" s="19"/>
      <c r="R744" s="20"/>
      <c r="S744" s="20"/>
      <c r="T744" s="20"/>
      <c r="U744" s="20"/>
      <c r="V744" s="21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2"/>
      <c r="AP744" s="22"/>
      <c r="AQ744" s="22"/>
      <c r="AR744" s="22"/>
    </row>
    <row r="745" spans="1:44" ht="13" x14ac:dyDescent="0.15">
      <c r="A745" s="16"/>
      <c r="B745" s="16"/>
      <c r="C745" s="16"/>
      <c r="D745" s="16"/>
      <c r="E745" s="19"/>
      <c r="F745" s="20"/>
      <c r="G745" s="20"/>
      <c r="H745" s="20"/>
      <c r="I745" s="20"/>
      <c r="J745" s="21"/>
      <c r="K745" s="20"/>
      <c r="L745" s="20"/>
      <c r="M745" s="20"/>
      <c r="N745" s="20"/>
      <c r="O745" s="20"/>
      <c r="P745" s="20"/>
      <c r="Q745" s="19"/>
      <c r="R745" s="20"/>
      <c r="S745" s="20"/>
      <c r="T745" s="20"/>
      <c r="U745" s="20"/>
      <c r="V745" s="21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2"/>
      <c r="AP745" s="22"/>
      <c r="AQ745" s="22"/>
      <c r="AR745" s="22"/>
    </row>
    <row r="746" spans="1:44" ht="13" x14ac:dyDescent="0.15">
      <c r="A746" s="16"/>
      <c r="B746" s="16"/>
      <c r="C746" s="16"/>
      <c r="D746" s="16"/>
      <c r="E746" s="19"/>
      <c r="F746" s="20"/>
      <c r="G746" s="20"/>
      <c r="H746" s="20"/>
      <c r="I746" s="20"/>
      <c r="J746" s="21"/>
      <c r="K746" s="20"/>
      <c r="L746" s="20"/>
      <c r="M746" s="20"/>
      <c r="N746" s="20"/>
      <c r="O746" s="20"/>
      <c r="P746" s="20"/>
      <c r="Q746" s="19"/>
      <c r="R746" s="20"/>
      <c r="S746" s="20"/>
      <c r="T746" s="20"/>
      <c r="U746" s="20"/>
      <c r="V746" s="21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2"/>
      <c r="AP746" s="22"/>
      <c r="AQ746" s="22"/>
      <c r="AR746" s="22"/>
    </row>
    <row r="747" spans="1:44" ht="13" x14ac:dyDescent="0.15">
      <c r="A747" s="16"/>
      <c r="B747" s="16"/>
      <c r="C747" s="16"/>
      <c r="D747" s="16"/>
      <c r="E747" s="19"/>
      <c r="F747" s="20"/>
      <c r="G747" s="20"/>
      <c r="H747" s="20"/>
      <c r="I747" s="20"/>
      <c r="J747" s="21"/>
      <c r="K747" s="20"/>
      <c r="L747" s="20"/>
      <c r="M747" s="20"/>
      <c r="N747" s="20"/>
      <c r="O747" s="20"/>
      <c r="P747" s="20"/>
      <c r="Q747" s="19"/>
      <c r="R747" s="20"/>
      <c r="S747" s="20"/>
      <c r="T747" s="20"/>
      <c r="U747" s="20"/>
      <c r="V747" s="21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2"/>
      <c r="AP747" s="22"/>
      <c r="AQ747" s="22"/>
      <c r="AR747" s="22"/>
    </row>
    <row r="748" spans="1:44" ht="13" x14ac:dyDescent="0.15">
      <c r="A748" s="16"/>
      <c r="B748" s="16"/>
      <c r="C748" s="16"/>
      <c r="D748" s="16"/>
      <c r="E748" s="19"/>
      <c r="F748" s="20"/>
      <c r="G748" s="20"/>
      <c r="H748" s="20"/>
      <c r="I748" s="20"/>
      <c r="J748" s="21"/>
      <c r="K748" s="20"/>
      <c r="L748" s="20"/>
      <c r="M748" s="20"/>
      <c r="N748" s="20"/>
      <c r="O748" s="20"/>
      <c r="P748" s="20"/>
      <c r="Q748" s="19"/>
      <c r="R748" s="20"/>
      <c r="S748" s="20"/>
      <c r="T748" s="20"/>
      <c r="U748" s="20"/>
      <c r="V748" s="21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2"/>
      <c r="AP748" s="22"/>
      <c r="AQ748" s="22"/>
      <c r="AR748" s="22"/>
    </row>
    <row r="749" spans="1:44" ht="13" x14ac:dyDescent="0.15">
      <c r="A749" s="16"/>
      <c r="B749" s="16"/>
      <c r="C749" s="16"/>
      <c r="D749" s="16"/>
      <c r="E749" s="19"/>
      <c r="F749" s="20"/>
      <c r="G749" s="20"/>
      <c r="H749" s="20"/>
      <c r="I749" s="20"/>
      <c r="J749" s="21"/>
      <c r="K749" s="20"/>
      <c r="L749" s="20"/>
      <c r="M749" s="20"/>
      <c r="N749" s="20"/>
      <c r="O749" s="20"/>
      <c r="P749" s="20"/>
      <c r="Q749" s="19"/>
      <c r="R749" s="20"/>
      <c r="S749" s="20"/>
      <c r="T749" s="20"/>
      <c r="U749" s="20"/>
      <c r="V749" s="21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2"/>
      <c r="AP749" s="22"/>
      <c r="AQ749" s="22"/>
      <c r="AR749" s="22"/>
    </row>
    <row r="750" spans="1:44" ht="13" x14ac:dyDescent="0.15">
      <c r="A750" s="16"/>
      <c r="B750" s="16"/>
      <c r="C750" s="16"/>
      <c r="D750" s="16"/>
      <c r="E750" s="19"/>
      <c r="F750" s="20"/>
      <c r="G750" s="20"/>
      <c r="H750" s="20"/>
      <c r="I750" s="20"/>
      <c r="J750" s="21"/>
      <c r="K750" s="20"/>
      <c r="L750" s="20"/>
      <c r="M750" s="20"/>
      <c r="N750" s="20"/>
      <c r="O750" s="20"/>
      <c r="P750" s="20"/>
      <c r="Q750" s="19"/>
      <c r="R750" s="20"/>
      <c r="S750" s="20"/>
      <c r="T750" s="20"/>
      <c r="U750" s="20"/>
      <c r="V750" s="21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2"/>
      <c r="AP750" s="22"/>
      <c r="AQ750" s="22"/>
      <c r="AR750" s="22"/>
    </row>
    <row r="751" spans="1:44" ht="13" x14ac:dyDescent="0.15">
      <c r="A751" s="16"/>
      <c r="B751" s="16"/>
      <c r="C751" s="16"/>
      <c r="D751" s="16"/>
      <c r="E751" s="19"/>
      <c r="F751" s="20"/>
      <c r="G751" s="20"/>
      <c r="H751" s="20"/>
      <c r="I751" s="20"/>
      <c r="J751" s="21"/>
      <c r="K751" s="20"/>
      <c r="L751" s="20"/>
      <c r="M751" s="20"/>
      <c r="N751" s="20"/>
      <c r="O751" s="20"/>
      <c r="P751" s="20"/>
      <c r="Q751" s="19"/>
      <c r="R751" s="20"/>
      <c r="S751" s="20"/>
      <c r="T751" s="20"/>
      <c r="U751" s="20"/>
      <c r="V751" s="21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2"/>
      <c r="AP751" s="22"/>
      <c r="AQ751" s="22"/>
      <c r="AR751" s="22"/>
    </row>
    <row r="752" spans="1:44" ht="13" x14ac:dyDescent="0.15">
      <c r="A752" s="16"/>
      <c r="B752" s="16"/>
      <c r="C752" s="16"/>
      <c r="D752" s="16"/>
      <c r="E752" s="19"/>
      <c r="F752" s="20"/>
      <c r="G752" s="20"/>
      <c r="H752" s="20"/>
      <c r="I752" s="20"/>
      <c r="J752" s="21"/>
      <c r="K752" s="20"/>
      <c r="L752" s="20"/>
      <c r="M752" s="20"/>
      <c r="N752" s="20"/>
      <c r="O752" s="20"/>
      <c r="P752" s="20"/>
      <c r="Q752" s="19"/>
      <c r="R752" s="20"/>
      <c r="S752" s="20"/>
      <c r="T752" s="20"/>
      <c r="U752" s="20"/>
      <c r="V752" s="21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2"/>
      <c r="AP752" s="22"/>
      <c r="AQ752" s="22"/>
      <c r="AR752" s="22"/>
    </row>
    <row r="753" spans="1:44" ht="13" x14ac:dyDescent="0.15">
      <c r="A753" s="16"/>
      <c r="B753" s="16"/>
      <c r="C753" s="16"/>
      <c r="D753" s="16"/>
      <c r="E753" s="19"/>
      <c r="F753" s="20"/>
      <c r="G753" s="20"/>
      <c r="H753" s="20"/>
      <c r="I753" s="20"/>
      <c r="J753" s="21"/>
      <c r="K753" s="20"/>
      <c r="L753" s="20"/>
      <c r="M753" s="20"/>
      <c r="N753" s="20"/>
      <c r="O753" s="20"/>
      <c r="P753" s="20"/>
      <c r="Q753" s="19"/>
      <c r="R753" s="20"/>
      <c r="S753" s="20"/>
      <c r="T753" s="20"/>
      <c r="U753" s="20"/>
      <c r="V753" s="21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2"/>
      <c r="AP753" s="22"/>
      <c r="AQ753" s="22"/>
      <c r="AR753" s="22"/>
    </row>
    <row r="754" spans="1:44" ht="13" x14ac:dyDescent="0.15">
      <c r="A754" s="16"/>
      <c r="B754" s="16"/>
      <c r="C754" s="16"/>
      <c r="D754" s="16"/>
      <c r="E754" s="19"/>
      <c r="F754" s="20"/>
      <c r="G754" s="20"/>
      <c r="H754" s="20"/>
      <c r="I754" s="20"/>
      <c r="J754" s="21"/>
      <c r="K754" s="20"/>
      <c r="L754" s="20"/>
      <c r="M754" s="20"/>
      <c r="N754" s="20"/>
      <c r="O754" s="20"/>
      <c r="P754" s="20"/>
      <c r="Q754" s="19"/>
      <c r="R754" s="20"/>
      <c r="S754" s="20"/>
      <c r="T754" s="20"/>
      <c r="U754" s="20"/>
      <c r="V754" s="21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2"/>
      <c r="AP754" s="22"/>
      <c r="AQ754" s="22"/>
      <c r="AR754" s="22"/>
    </row>
    <row r="755" spans="1:44" ht="13" x14ac:dyDescent="0.15">
      <c r="A755" s="16"/>
      <c r="B755" s="16"/>
      <c r="C755" s="16"/>
      <c r="D755" s="16"/>
      <c r="E755" s="19"/>
      <c r="F755" s="20"/>
      <c r="G755" s="20"/>
      <c r="H755" s="20"/>
      <c r="I755" s="20"/>
      <c r="J755" s="21"/>
      <c r="K755" s="20"/>
      <c r="L755" s="20"/>
      <c r="M755" s="20"/>
      <c r="N755" s="20"/>
      <c r="O755" s="20"/>
      <c r="P755" s="20"/>
      <c r="Q755" s="19"/>
      <c r="R755" s="20"/>
      <c r="S755" s="20"/>
      <c r="T755" s="20"/>
      <c r="U755" s="20"/>
      <c r="V755" s="21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2"/>
      <c r="AP755" s="22"/>
      <c r="AQ755" s="22"/>
      <c r="AR755" s="22"/>
    </row>
    <row r="756" spans="1:44" ht="13" x14ac:dyDescent="0.15">
      <c r="A756" s="16"/>
      <c r="B756" s="16"/>
      <c r="C756" s="16"/>
      <c r="D756" s="16"/>
      <c r="E756" s="19"/>
      <c r="F756" s="20"/>
      <c r="G756" s="20"/>
      <c r="H756" s="20"/>
      <c r="I756" s="20"/>
      <c r="J756" s="21"/>
      <c r="K756" s="20"/>
      <c r="L756" s="20"/>
      <c r="M756" s="20"/>
      <c r="N756" s="20"/>
      <c r="O756" s="20"/>
      <c r="P756" s="20"/>
      <c r="Q756" s="19"/>
      <c r="R756" s="20"/>
      <c r="S756" s="20"/>
      <c r="T756" s="20"/>
      <c r="U756" s="20"/>
      <c r="V756" s="21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2"/>
      <c r="AP756" s="22"/>
      <c r="AQ756" s="22"/>
      <c r="AR756" s="22"/>
    </row>
    <row r="757" spans="1:44" ht="13" x14ac:dyDescent="0.15">
      <c r="A757" s="16"/>
      <c r="B757" s="16"/>
      <c r="C757" s="16"/>
      <c r="D757" s="16"/>
      <c r="E757" s="19"/>
      <c r="F757" s="20"/>
      <c r="G757" s="20"/>
      <c r="H757" s="20"/>
      <c r="I757" s="20"/>
      <c r="J757" s="21"/>
      <c r="K757" s="20"/>
      <c r="L757" s="20"/>
      <c r="M757" s="20"/>
      <c r="N757" s="20"/>
      <c r="O757" s="20"/>
      <c r="P757" s="20"/>
      <c r="Q757" s="19"/>
      <c r="R757" s="20"/>
      <c r="S757" s="20"/>
      <c r="T757" s="20"/>
      <c r="U757" s="20"/>
      <c r="V757" s="21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2"/>
      <c r="AP757" s="22"/>
      <c r="AQ757" s="22"/>
      <c r="AR757" s="22"/>
    </row>
    <row r="758" spans="1:44" ht="13" x14ac:dyDescent="0.15">
      <c r="A758" s="16"/>
      <c r="B758" s="16"/>
      <c r="C758" s="16"/>
      <c r="D758" s="16"/>
      <c r="E758" s="19"/>
      <c r="F758" s="20"/>
      <c r="G758" s="20"/>
      <c r="H758" s="20"/>
      <c r="I758" s="20"/>
      <c r="J758" s="21"/>
      <c r="K758" s="20"/>
      <c r="L758" s="20"/>
      <c r="M758" s="20"/>
      <c r="N758" s="20"/>
      <c r="O758" s="20"/>
      <c r="P758" s="20"/>
      <c r="Q758" s="19"/>
      <c r="R758" s="20"/>
      <c r="S758" s="20"/>
      <c r="T758" s="20"/>
      <c r="U758" s="20"/>
      <c r="V758" s="21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2"/>
      <c r="AP758" s="22"/>
      <c r="AQ758" s="22"/>
      <c r="AR758" s="22"/>
    </row>
    <row r="759" spans="1:44" ht="13" x14ac:dyDescent="0.15">
      <c r="A759" s="16"/>
      <c r="B759" s="16"/>
      <c r="C759" s="16"/>
      <c r="D759" s="16"/>
      <c r="E759" s="19"/>
      <c r="F759" s="20"/>
      <c r="G759" s="20"/>
      <c r="H759" s="20"/>
      <c r="I759" s="20"/>
      <c r="J759" s="21"/>
      <c r="K759" s="20"/>
      <c r="L759" s="20"/>
      <c r="M759" s="20"/>
      <c r="N759" s="20"/>
      <c r="O759" s="20"/>
      <c r="P759" s="20"/>
      <c r="Q759" s="19"/>
      <c r="R759" s="20"/>
      <c r="S759" s="20"/>
      <c r="T759" s="20"/>
      <c r="U759" s="20"/>
      <c r="V759" s="21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2"/>
      <c r="AP759" s="22"/>
      <c r="AQ759" s="22"/>
      <c r="AR759" s="22"/>
    </row>
    <row r="760" spans="1:44" ht="13" x14ac:dyDescent="0.15">
      <c r="A760" s="16"/>
      <c r="B760" s="16"/>
      <c r="C760" s="16"/>
      <c r="D760" s="16"/>
      <c r="E760" s="19"/>
      <c r="F760" s="20"/>
      <c r="G760" s="20"/>
      <c r="H760" s="20"/>
      <c r="I760" s="20"/>
      <c r="J760" s="21"/>
      <c r="K760" s="20"/>
      <c r="L760" s="20"/>
      <c r="M760" s="20"/>
      <c r="N760" s="20"/>
      <c r="O760" s="20"/>
      <c r="P760" s="20"/>
      <c r="Q760" s="19"/>
      <c r="R760" s="20"/>
      <c r="S760" s="20"/>
      <c r="T760" s="20"/>
      <c r="U760" s="20"/>
      <c r="V760" s="21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2"/>
      <c r="AP760" s="22"/>
      <c r="AQ760" s="22"/>
      <c r="AR760" s="22"/>
    </row>
    <row r="761" spans="1:44" ht="13" x14ac:dyDescent="0.15">
      <c r="A761" s="16"/>
      <c r="B761" s="16"/>
      <c r="C761" s="16"/>
      <c r="D761" s="16"/>
      <c r="E761" s="19"/>
      <c r="F761" s="20"/>
      <c r="G761" s="20"/>
      <c r="H761" s="20"/>
      <c r="I761" s="20"/>
      <c r="J761" s="21"/>
      <c r="K761" s="20"/>
      <c r="L761" s="20"/>
      <c r="M761" s="20"/>
      <c r="N761" s="20"/>
      <c r="O761" s="20"/>
      <c r="P761" s="20"/>
      <c r="Q761" s="19"/>
      <c r="R761" s="20"/>
      <c r="S761" s="20"/>
      <c r="T761" s="20"/>
      <c r="U761" s="20"/>
      <c r="V761" s="21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2"/>
      <c r="AP761" s="22"/>
      <c r="AQ761" s="22"/>
      <c r="AR761" s="22"/>
    </row>
    <row r="762" spans="1:44" ht="13" x14ac:dyDescent="0.15">
      <c r="A762" s="16"/>
      <c r="B762" s="16"/>
      <c r="C762" s="16"/>
      <c r="D762" s="16"/>
      <c r="E762" s="19"/>
      <c r="F762" s="20"/>
      <c r="G762" s="20"/>
      <c r="H762" s="20"/>
      <c r="I762" s="20"/>
      <c r="J762" s="21"/>
      <c r="K762" s="20"/>
      <c r="L762" s="20"/>
      <c r="M762" s="20"/>
      <c r="N762" s="20"/>
      <c r="O762" s="20"/>
      <c r="P762" s="20"/>
      <c r="Q762" s="19"/>
      <c r="R762" s="20"/>
      <c r="S762" s="20"/>
      <c r="T762" s="20"/>
      <c r="U762" s="20"/>
      <c r="V762" s="21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2"/>
      <c r="AP762" s="22"/>
      <c r="AQ762" s="22"/>
      <c r="AR762" s="22"/>
    </row>
    <row r="763" spans="1:44" ht="13" x14ac:dyDescent="0.15">
      <c r="A763" s="16"/>
      <c r="B763" s="16"/>
      <c r="C763" s="16"/>
      <c r="D763" s="16"/>
      <c r="E763" s="19"/>
      <c r="F763" s="20"/>
      <c r="G763" s="20"/>
      <c r="H763" s="20"/>
      <c r="I763" s="20"/>
      <c r="J763" s="21"/>
      <c r="K763" s="20"/>
      <c r="L763" s="20"/>
      <c r="M763" s="20"/>
      <c r="N763" s="20"/>
      <c r="O763" s="20"/>
      <c r="P763" s="20"/>
      <c r="Q763" s="19"/>
      <c r="R763" s="20"/>
      <c r="S763" s="20"/>
      <c r="T763" s="20"/>
      <c r="U763" s="20"/>
      <c r="V763" s="21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2"/>
      <c r="AP763" s="22"/>
      <c r="AQ763" s="22"/>
      <c r="AR763" s="22"/>
    </row>
    <row r="764" spans="1:44" ht="13" x14ac:dyDescent="0.15">
      <c r="A764" s="16"/>
      <c r="B764" s="16"/>
      <c r="C764" s="16"/>
      <c r="D764" s="16"/>
      <c r="E764" s="19"/>
      <c r="F764" s="20"/>
      <c r="G764" s="20"/>
      <c r="H764" s="20"/>
      <c r="I764" s="20"/>
      <c r="J764" s="21"/>
      <c r="K764" s="20"/>
      <c r="L764" s="20"/>
      <c r="M764" s="20"/>
      <c r="N764" s="20"/>
      <c r="O764" s="20"/>
      <c r="P764" s="20"/>
      <c r="Q764" s="19"/>
      <c r="R764" s="20"/>
      <c r="S764" s="20"/>
      <c r="T764" s="20"/>
      <c r="U764" s="20"/>
      <c r="V764" s="21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2"/>
      <c r="AP764" s="22"/>
      <c r="AQ764" s="22"/>
      <c r="AR764" s="22"/>
    </row>
    <row r="765" spans="1:44" ht="13" x14ac:dyDescent="0.15">
      <c r="A765" s="16"/>
      <c r="B765" s="16"/>
      <c r="C765" s="16"/>
      <c r="D765" s="16"/>
      <c r="E765" s="19"/>
      <c r="F765" s="20"/>
      <c r="G765" s="20"/>
      <c r="H765" s="20"/>
      <c r="I765" s="20"/>
      <c r="J765" s="21"/>
      <c r="K765" s="20"/>
      <c r="L765" s="20"/>
      <c r="M765" s="20"/>
      <c r="N765" s="20"/>
      <c r="O765" s="20"/>
      <c r="P765" s="20"/>
      <c r="Q765" s="19"/>
      <c r="R765" s="20"/>
      <c r="S765" s="20"/>
      <c r="T765" s="20"/>
      <c r="U765" s="20"/>
      <c r="V765" s="21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2"/>
      <c r="AP765" s="22"/>
      <c r="AQ765" s="22"/>
      <c r="AR765" s="22"/>
    </row>
    <row r="766" spans="1:44" ht="13" x14ac:dyDescent="0.15">
      <c r="A766" s="16"/>
      <c r="B766" s="16"/>
      <c r="C766" s="16"/>
      <c r="D766" s="16"/>
      <c r="E766" s="19"/>
      <c r="F766" s="20"/>
      <c r="G766" s="20"/>
      <c r="H766" s="20"/>
      <c r="I766" s="20"/>
      <c r="J766" s="21"/>
      <c r="K766" s="20"/>
      <c r="L766" s="20"/>
      <c r="M766" s="20"/>
      <c r="N766" s="20"/>
      <c r="O766" s="20"/>
      <c r="P766" s="20"/>
      <c r="Q766" s="19"/>
      <c r="R766" s="20"/>
      <c r="S766" s="20"/>
      <c r="T766" s="20"/>
      <c r="U766" s="20"/>
      <c r="V766" s="21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2"/>
      <c r="AP766" s="22"/>
      <c r="AQ766" s="22"/>
      <c r="AR766" s="22"/>
    </row>
    <row r="767" spans="1:44" ht="13" x14ac:dyDescent="0.15">
      <c r="A767" s="16"/>
      <c r="B767" s="16"/>
      <c r="C767" s="16"/>
      <c r="D767" s="16"/>
      <c r="E767" s="19"/>
      <c r="F767" s="20"/>
      <c r="G767" s="20"/>
      <c r="H767" s="20"/>
      <c r="I767" s="20"/>
      <c r="J767" s="21"/>
      <c r="K767" s="20"/>
      <c r="L767" s="20"/>
      <c r="M767" s="20"/>
      <c r="N767" s="20"/>
      <c r="O767" s="20"/>
      <c r="P767" s="20"/>
      <c r="Q767" s="19"/>
      <c r="R767" s="20"/>
      <c r="S767" s="20"/>
      <c r="T767" s="20"/>
      <c r="U767" s="20"/>
      <c r="V767" s="21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2"/>
      <c r="AP767" s="22"/>
      <c r="AQ767" s="22"/>
      <c r="AR767" s="22"/>
    </row>
    <row r="768" spans="1:44" ht="13" x14ac:dyDescent="0.15">
      <c r="A768" s="16"/>
      <c r="B768" s="16"/>
      <c r="C768" s="16"/>
      <c r="D768" s="16"/>
      <c r="E768" s="19"/>
      <c r="F768" s="20"/>
      <c r="G768" s="20"/>
      <c r="H768" s="20"/>
      <c r="I768" s="20"/>
      <c r="J768" s="21"/>
      <c r="K768" s="20"/>
      <c r="L768" s="20"/>
      <c r="M768" s="20"/>
      <c r="N768" s="20"/>
      <c r="O768" s="20"/>
      <c r="P768" s="20"/>
      <c r="Q768" s="19"/>
      <c r="R768" s="20"/>
      <c r="S768" s="20"/>
      <c r="T768" s="20"/>
      <c r="U768" s="20"/>
      <c r="V768" s="21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2"/>
      <c r="AP768" s="22"/>
      <c r="AQ768" s="22"/>
      <c r="AR768" s="22"/>
    </row>
    <row r="769" spans="1:44" ht="13" x14ac:dyDescent="0.15">
      <c r="A769" s="16"/>
      <c r="B769" s="16"/>
      <c r="C769" s="16"/>
      <c r="D769" s="16"/>
      <c r="E769" s="19"/>
      <c r="F769" s="20"/>
      <c r="G769" s="20"/>
      <c r="H769" s="20"/>
      <c r="I769" s="20"/>
      <c r="J769" s="21"/>
      <c r="K769" s="20"/>
      <c r="L769" s="20"/>
      <c r="M769" s="20"/>
      <c r="N769" s="20"/>
      <c r="O769" s="20"/>
      <c r="P769" s="20"/>
      <c r="Q769" s="19"/>
      <c r="R769" s="20"/>
      <c r="S769" s="20"/>
      <c r="T769" s="20"/>
      <c r="U769" s="20"/>
      <c r="V769" s="21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2"/>
      <c r="AP769" s="22"/>
      <c r="AQ769" s="22"/>
      <c r="AR769" s="22"/>
    </row>
    <row r="770" spans="1:44" ht="13" x14ac:dyDescent="0.15">
      <c r="A770" s="16"/>
      <c r="B770" s="16"/>
      <c r="C770" s="16"/>
      <c r="D770" s="16"/>
      <c r="E770" s="19"/>
      <c r="F770" s="20"/>
      <c r="G770" s="20"/>
      <c r="H770" s="20"/>
      <c r="I770" s="20"/>
      <c r="J770" s="21"/>
      <c r="K770" s="20"/>
      <c r="L770" s="20"/>
      <c r="M770" s="20"/>
      <c r="N770" s="20"/>
      <c r="O770" s="20"/>
      <c r="P770" s="20"/>
      <c r="Q770" s="19"/>
      <c r="R770" s="20"/>
      <c r="S770" s="20"/>
      <c r="T770" s="20"/>
      <c r="U770" s="20"/>
      <c r="V770" s="21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2"/>
      <c r="AP770" s="22"/>
      <c r="AQ770" s="22"/>
      <c r="AR770" s="22"/>
    </row>
    <row r="771" spans="1:44" ht="13" x14ac:dyDescent="0.15">
      <c r="A771" s="16"/>
      <c r="B771" s="16"/>
      <c r="C771" s="16"/>
      <c r="D771" s="16"/>
      <c r="E771" s="19"/>
      <c r="F771" s="20"/>
      <c r="G771" s="20"/>
      <c r="H771" s="20"/>
      <c r="I771" s="20"/>
      <c r="J771" s="21"/>
      <c r="K771" s="20"/>
      <c r="L771" s="20"/>
      <c r="M771" s="20"/>
      <c r="N771" s="20"/>
      <c r="O771" s="20"/>
      <c r="P771" s="20"/>
      <c r="Q771" s="19"/>
      <c r="R771" s="20"/>
      <c r="S771" s="20"/>
      <c r="T771" s="20"/>
      <c r="U771" s="20"/>
      <c r="V771" s="21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2"/>
      <c r="AP771" s="22"/>
      <c r="AQ771" s="22"/>
      <c r="AR771" s="22"/>
    </row>
    <row r="772" spans="1:44" ht="13" x14ac:dyDescent="0.15">
      <c r="A772" s="16"/>
      <c r="B772" s="16"/>
      <c r="C772" s="16"/>
      <c r="D772" s="16"/>
      <c r="E772" s="19"/>
      <c r="F772" s="20"/>
      <c r="G772" s="20"/>
      <c r="H772" s="20"/>
      <c r="I772" s="20"/>
      <c r="J772" s="21"/>
      <c r="K772" s="20"/>
      <c r="L772" s="20"/>
      <c r="M772" s="20"/>
      <c r="N772" s="20"/>
      <c r="O772" s="20"/>
      <c r="P772" s="20"/>
      <c r="Q772" s="19"/>
      <c r="R772" s="20"/>
      <c r="S772" s="20"/>
      <c r="T772" s="20"/>
      <c r="U772" s="20"/>
      <c r="V772" s="21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2"/>
      <c r="AP772" s="22"/>
      <c r="AQ772" s="22"/>
      <c r="AR772" s="22"/>
    </row>
    <row r="773" spans="1:44" ht="13" x14ac:dyDescent="0.15">
      <c r="A773" s="16"/>
      <c r="B773" s="16"/>
      <c r="C773" s="16"/>
      <c r="D773" s="16"/>
      <c r="E773" s="19"/>
      <c r="F773" s="20"/>
      <c r="G773" s="20"/>
      <c r="H773" s="20"/>
      <c r="I773" s="20"/>
      <c r="J773" s="21"/>
      <c r="K773" s="20"/>
      <c r="L773" s="20"/>
      <c r="M773" s="20"/>
      <c r="N773" s="20"/>
      <c r="O773" s="20"/>
      <c r="P773" s="20"/>
      <c r="Q773" s="19"/>
      <c r="R773" s="20"/>
      <c r="S773" s="20"/>
      <c r="T773" s="20"/>
      <c r="U773" s="20"/>
      <c r="V773" s="21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2"/>
      <c r="AP773" s="22"/>
      <c r="AQ773" s="22"/>
      <c r="AR773" s="22"/>
    </row>
    <row r="774" spans="1:44" ht="13" x14ac:dyDescent="0.15">
      <c r="A774" s="16"/>
      <c r="B774" s="16"/>
      <c r="C774" s="16"/>
      <c r="D774" s="16"/>
      <c r="E774" s="19"/>
      <c r="F774" s="20"/>
      <c r="G774" s="20"/>
      <c r="H774" s="20"/>
      <c r="I774" s="20"/>
      <c r="J774" s="21"/>
      <c r="K774" s="20"/>
      <c r="L774" s="20"/>
      <c r="M774" s="20"/>
      <c r="N774" s="20"/>
      <c r="O774" s="20"/>
      <c r="P774" s="20"/>
      <c r="Q774" s="19"/>
      <c r="R774" s="20"/>
      <c r="S774" s="20"/>
      <c r="T774" s="20"/>
      <c r="U774" s="20"/>
      <c r="V774" s="21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2"/>
      <c r="AP774" s="22"/>
      <c r="AQ774" s="22"/>
      <c r="AR774" s="22"/>
    </row>
    <row r="775" spans="1:44" ht="13" x14ac:dyDescent="0.15">
      <c r="A775" s="16"/>
      <c r="B775" s="16"/>
      <c r="C775" s="16"/>
      <c r="D775" s="16"/>
      <c r="E775" s="19"/>
      <c r="F775" s="20"/>
      <c r="G775" s="20"/>
      <c r="H775" s="20"/>
      <c r="I775" s="20"/>
      <c r="J775" s="21"/>
      <c r="K775" s="20"/>
      <c r="L775" s="20"/>
      <c r="M775" s="20"/>
      <c r="N775" s="20"/>
      <c r="O775" s="20"/>
      <c r="P775" s="20"/>
      <c r="Q775" s="19"/>
      <c r="R775" s="20"/>
      <c r="S775" s="20"/>
      <c r="T775" s="20"/>
      <c r="U775" s="20"/>
      <c r="V775" s="21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2"/>
      <c r="AP775" s="22"/>
      <c r="AQ775" s="22"/>
      <c r="AR775" s="22"/>
    </row>
    <row r="776" spans="1:44" ht="13" x14ac:dyDescent="0.15">
      <c r="A776" s="16"/>
      <c r="B776" s="16"/>
      <c r="C776" s="16"/>
      <c r="D776" s="16"/>
      <c r="E776" s="19"/>
      <c r="F776" s="20"/>
      <c r="G776" s="20"/>
      <c r="H776" s="20"/>
      <c r="I776" s="20"/>
      <c r="J776" s="21"/>
      <c r="K776" s="20"/>
      <c r="L776" s="20"/>
      <c r="M776" s="20"/>
      <c r="N776" s="20"/>
      <c r="O776" s="20"/>
      <c r="P776" s="20"/>
      <c r="Q776" s="19"/>
      <c r="R776" s="20"/>
      <c r="S776" s="20"/>
      <c r="T776" s="20"/>
      <c r="U776" s="20"/>
      <c r="V776" s="21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2"/>
      <c r="AP776" s="22"/>
      <c r="AQ776" s="22"/>
      <c r="AR776" s="22"/>
    </row>
    <row r="777" spans="1:44" ht="13" x14ac:dyDescent="0.15">
      <c r="A777" s="16"/>
      <c r="B777" s="16"/>
      <c r="C777" s="16"/>
      <c r="D777" s="16"/>
      <c r="E777" s="19"/>
      <c r="F777" s="20"/>
      <c r="G777" s="20"/>
      <c r="H777" s="20"/>
      <c r="I777" s="20"/>
      <c r="J777" s="21"/>
      <c r="K777" s="20"/>
      <c r="L777" s="20"/>
      <c r="M777" s="20"/>
      <c r="N777" s="20"/>
      <c r="O777" s="20"/>
      <c r="P777" s="20"/>
      <c r="Q777" s="19"/>
      <c r="R777" s="20"/>
      <c r="S777" s="20"/>
      <c r="T777" s="20"/>
      <c r="U777" s="20"/>
      <c r="V777" s="21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2"/>
      <c r="AP777" s="22"/>
      <c r="AQ777" s="22"/>
      <c r="AR777" s="22"/>
    </row>
    <row r="778" spans="1:44" ht="13" x14ac:dyDescent="0.15">
      <c r="A778" s="16"/>
      <c r="B778" s="16"/>
      <c r="C778" s="16"/>
      <c r="D778" s="16"/>
      <c r="E778" s="19"/>
      <c r="F778" s="20"/>
      <c r="G778" s="20"/>
      <c r="H778" s="20"/>
      <c r="I778" s="20"/>
      <c r="J778" s="21"/>
      <c r="K778" s="20"/>
      <c r="L778" s="20"/>
      <c r="M778" s="20"/>
      <c r="N778" s="20"/>
      <c r="O778" s="20"/>
      <c r="P778" s="20"/>
      <c r="Q778" s="19"/>
      <c r="R778" s="20"/>
      <c r="S778" s="20"/>
      <c r="T778" s="20"/>
      <c r="U778" s="20"/>
      <c r="V778" s="21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2"/>
      <c r="AP778" s="22"/>
      <c r="AQ778" s="22"/>
      <c r="AR778" s="22"/>
    </row>
    <row r="779" spans="1:44" ht="13" x14ac:dyDescent="0.15">
      <c r="A779" s="16"/>
      <c r="B779" s="16"/>
      <c r="C779" s="16"/>
      <c r="D779" s="16"/>
      <c r="E779" s="19"/>
      <c r="F779" s="20"/>
      <c r="G779" s="20"/>
      <c r="H779" s="20"/>
      <c r="I779" s="20"/>
      <c r="J779" s="21"/>
      <c r="K779" s="20"/>
      <c r="L779" s="20"/>
      <c r="M779" s="20"/>
      <c r="N779" s="20"/>
      <c r="O779" s="20"/>
      <c r="P779" s="20"/>
      <c r="Q779" s="19"/>
      <c r="R779" s="20"/>
      <c r="S779" s="20"/>
      <c r="T779" s="20"/>
      <c r="U779" s="20"/>
      <c r="V779" s="21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2"/>
      <c r="AP779" s="22"/>
      <c r="AQ779" s="22"/>
      <c r="AR779" s="22"/>
    </row>
    <row r="780" spans="1:44" ht="13" x14ac:dyDescent="0.15">
      <c r="A780" s="16"/>
      <c r="B780" s="16"/>
      <c r="C780" s="16"/>
      <c r="D780" s="16"/>
      <c r="E780" s="19"/>
      <c r="F780" s="20"/>
      <c r="G780" s="20"/>
      <c r="H780" s="20"/>
      <c r="I780" s="20"/>
      <c r="J780" s="21"/>
      <c r="K780" s="20"/>
      <c r="L780" s="20"/>
      <c r="M780" s="20"/>
      <c r="N780" s="20"/>
      <c r="O780" s="20"/>
      <c r="P780" s="20"/>
      <c r="Q780" s="19"/>
      <c r="R780" s="20"/>
      <c r="S780" s="20"/>
      <c r="T780" s="20"/>
      <c r="U780" s="20"/>
      <c r="V780" s="21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2"/>
      <c r="AP780" s="22"/>
      <c r="AQ780" s="22"/>
      <c r="AR780" s="22"/>
    </row>
    <row r="781" spans="1:44" ht="13" x14ac:dyDescent="0.15">
      <c r="A781" s="16"/>
      <c r="B781" s="16"/>
      <c r="C781" s="16"/>
      <c r="D781" s="16"/>
      <c r="E781" s="19"/>
      <c r="F781" s="20"/>
      <c r="G781" s="20"/>
      <c r="H781" s="20"/>
      <c r="I781" s="20"/>
      <c r="J781" s="21"/>
      <c r="K781" s="20"/>
      <c r="L781" s="20"/>
      <c r="M781" s="20"/>
      <c r="N781" s="20"/>
      <c r="O781" s="20"/>
      <c r="P781" s="20"/>
      <c r="Q781" s="19"/>
      <c r="R781" s="20"/>
      <c r="S781" s="20"/>
      <c r="T781" s="20"/>
      <c r="U781" s="20"/>
      <c r="V781" s="21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2"/>
      <c r="AP781" s="22"/>
      <c r="AQ781" s="22"/>
      <c r="AR781" s="22"/>
    </row>
    <row r="782" spans="1:44" ht="13" x14ac:dyDescent="0.15">
      <c r="A782" s="16"/>
      <c r="B782" s="16"/>
      <c r="C782" s="16"/>
      <c r="D782" s="16"/>
      <c r="E782" s="19"/>
      <c r="F782" s="20"/>
      <c r="G782" s="20"/>
      <c r="H782" s="20"/>
      <c r="I782" s="20"/>
      <c r="J782" s="21"/>
      <c r="K782" s="20"/>
      <c r="L782" s="20"/>
      <c r="M782" s="20"/>
      <c r="N782" s="20"/>
      <c r="O782" s="20"/>
      <c r="P782" s="20"/>
      <c r="Q782" s="19"/>
      <c r="R782" s="20"/>
      <c r="S782" s="20"/>
      <c r="T782" s="20"/>
      <c r="U782" s="20"/>
      <c r="V782" s="21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2"/>
      <c r="AP782" s="22"/>
      <c r="AQ782" s="22"/>
      <c r="AR782" s="22"/>
    </row>
    <row r="783" spans="1:44" ht="13" x14ac:dyDescent="0.15">
      <c r="A783" s="16"/>
      <c r="B783" s="16"/>
      <c r="C783" s="16"/>
      <c r="D783" s="16"/>
      <c r="E783" s="19"/>
      <c r="F783" s="20"/>
      <c r="G783" s="20"/>
      <c r="H783" s="20"/>
      <c r="I783" s="20"/>
      <c r="J783" s="21"/>
      <c r="K783" s="20"/>
      <c r="L783" s="20"/>
      <c r="M783" s="20"/>
      <c r="N783" s="20"/>
      <c r="O783" s="20"/>
      <c r="P783" s="20"/>
      <c r="Q783" s="19"/>
      <c r="R783" s="20"/>
      <c r="S783" s="20"/>
      <c r="T783" s="20"/>
      <c r="U783" s="20"/>
      <c r="V783" s="21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2"/>
      <c r="AP783" s="22"/>
      <c r="AQ783" s="22"/>
      <c r="AR783" s="22"/>
    </row>
    <row r="784" spans="1:44" ht="13" x14ac:dyDescent="0.15">
      <c r="A784" s="16"/>
      <c r="B784" s="16"/>
      <c r="C784" s="16"/>
      <c r="D784" s="16"/>
      <c r="E784" s="19"/>
      <c r="F784" s="20"/>
      <c r="G784" s="20"/>
      <c r="H784" s="20"/>
      <c r="I784" s="20"/>
      <c r="J784" s="21"/>
      <c r="K784" s="20"/>
      <c r="L784" s="20"/>
      <c r="M784" s="20"/>
      <c r="N784" s="20"/>
      <c r="O784" s="20"/>
      <c r="P784" s="20"/>
      <c r="Q784" s="19"/>
      <c r="R784" s="20"/>
      <c r="S784" s="20"/>
      <c r="T784" s="20"/>
      <c r="U784" s="20"/>
      <c r="V784" s="21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2"/>
      <c r="AP784" s="22"/>
      <c r="AQ784" s="22"/>
      <c r="AR784" s="22"/>
    </row>
    <row r="785" spans="1:44" ht="13" x14ac:dyDescent="0.15">
      <c r="A785" s="16"/>
      <c r="B785" s="16"/>
      <c r="C785" s="16"/>
      <c r="D785" s="16"/>
      <c r="E785" s="19"/>
      <c r="F785" s="20"/>
      <c r="G785" s="20"/>
      <c r="H785" s="20"/>
      <c r="I785" s="20"/>
      <c r="J785" s="21"/>
      <c r="K785" s="20"/>
      <c r="L785" s="20"/>
      <c r="M785" s="20"/>
      <c r="N785" s="20"/>
      <c r="O785" s="20"/>
      <c r="P785" s="20"/>
      <c r="Q785" s="19"/>
      <c r="R785" s="20"/>
      <c r="S785" s="20"/>
      <c r="T785" s="20"/>
      <c r="U785" s="20"/>
      <c r="V785" s="21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2"/>
      <c r="AP785" s="22"/>
      <c r="AQ785" s="22"/>
      <c r="AR785" s="22"/>
    </row>
    <row r="786" spans="1:44" ht="13" x14ac:dyDescent="0.15">
      <c r="A786" s="16"/>
      <c r="B786" s="16"/>
      <c r="C786" s="16"/>
      <c r="D786" s="16"/>
      <c r="E786" s="19"/>
      <c r="F786" s="20"/>
      <c r="G786" s="20"/>
      <c r="H786" s="20"/>
      <c r="I786" s="20"/>
      <c r="J786" s="21"/>
      <c r="K786" s="20"/>
      <c r="L786" s="20"/>
      <c r="M786" s="20"/>
      <c r="N786" s="20"/>
      <c r="O786" s="20"/>
      <c r="P786" s="20"/>
      <c r="Q786" s="19"/>
      <c r="R786" s="20"/>
      <c r="S786" s="20"/>
      <c r="T786" s="20"/>
      <c r="U786" s="20"/>
      <c r="V786" s="21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2"/>
      <c r="AP786" s="22"/>
      <c r="AQ786" s="22"/>
      <c r="AR786" s="22"/>
    </row>
    <row r="787" spans="1:44" ht="13" x14ac:dyDescent="0.15">
      <c r="A787" s="16"/>
      <c r="B787" s="16"/>
      <c r="C787" s="16"/>
      <c r="D787" s="16"/>
      <c r="E787" s="19"/>
      <c r="F787" s="20"/>
      <c r="G787" s="20"/>
      <c r="H787" s="20"/>
      <c r="I787" s="20"/>
      <c r="J787" s="21"/>
      <c r="K787" s="20"/>
      <c r="L787" s="20"/>
      <c r="M787" s="20"/>
      <c r="N787" s="20"/>
      <c r="O787" s="20"/>
      <c r="P787" s="20"/>
      <c r="Q787" s="19"/>
      <c r="R787" s="20"/>
      <c r="S787" s="20"/>
      <c r="T787" s="20"/>
      <c r="U787" s="20"/>
      <c r="V787" s="21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2"/>
      <c r="AP787" s="22"/>
      <c r="AQ787" s="22"/>
      <c r="AR787" s="22"/>
    </row>
    <row r="788" spans="1:44" ht="13" x14ac:dyDescent="0.15">
      <c r="A788" s="16"/>
      <c r="B788" s="16"/>
      <c r="C788" s="16"/>
      <c r="D788" s="16"/>
      <c r="E788" s="19"/>
      <c r="F788" s="20"/>
      <c r="G788" s="20"/>
      <c r="H788" s="20"/>
      <c r="I788" s="20"/>
      <c r="J788" s="21"/>
      <c r="K788" s="20"/>
      <c r="L788" s="20"/>
      <c r="M788" s="20"/>
      <c r="N788" s="20"/>
      <c r="O788" s="20"/>
      <c r="P788" s="20"/>
      <c r="Q788" s="19"/>
      <c r="R788" s="20"/>
      <c r="S788" s="20"/>
      <c r="T788" s="20"/>
      <c r="U788" s="20"/>
      <c r="V788" s="21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2"/>
      <c r="AP788" s="22"/>
      <c r="AQ788" s="22"/>
      <c r="AR788" s="22"/>
    </row>
    <row r="789" spans="1:44" ht="13" x14ac:dyDescent="0.15">
      <c r="A789" s="16"/>
      <c r="B789" s="16"/>
      <c r="C789" s="16"/>
      <c r="D789" s="16"/>
      <c r="E789" s="19"/>
      <c r="F789" s="20"/>
      <c r="G789" s="20"/>
      <c r="H789" s="20"/>
      <c r="I789" s="20"/>
      <c r="J789" s="21"/>
      <c r="K789" s="20"/>
      <c r="L789" s="20"/>
      <c r="M789" s="20"/>
      <c r="N789" s="20"/>
      <c r="O789" s="20"/>
      <c r="P789" s="20"/>
      <c r="Q789" s="19"/>
      <c r="R789" s="20"/>
      <c r="S789" s="20"/>
      <c r="T789" s="20"/>
      <c r="U789" s="20"/>
      <c r="V789" s="21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2"/>
      <c r="AP789" s="22"/>
      <c r="AQ789" s="22"/>
      <c r="AR789" s="22"/>
    </row>
    <row r="790" spans="1:44" ht="13" x14ac:dyDescent="0.15">
      <c r="A790" s="16"/>
      <c r="B790" s="16"/>
      <c r="C790" s="16"/>
      <c r="D790" s="16"/>
      <c r="E790" s="19"/>
      <c r="F790" s="20"/>
      <c r="G790" s="20"/>
      <c r="H790" s="20"/>
      <c r="I790" s="20"/>
      <c r="J790" s="21"/>
      <c r="K790" s="20"/>
      <c r="L790" s="20"/>
      <c r="M790" s="20"/>
      <c r="N790" s="20"/>
      <c r="O790" s="20"/>
      <c r="P790" s="20"/>
      <c r="Q790" s="19"/>
      <c r="R790" s="20"/>
      <c r="S790" s="20"/>
      <c r="T790" s="20"/>
      <c r="U790" s="20"/>
      <c r="V790" s="21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2"/>
      <c r="AP790" s="22"/>
      <c r="AQ790" s="22"/>
      <c r="AR790" s="22"/>
    </row>
    <row r="791" spans="1:44" ht="13" x14ac:dyDescent="0.15">
      <c r="A791" s="16"/>
      <c r="B791" s="16"/>
      <c r="C791" s="16"/>
      <c r="D791" s="16"/>
      <c r="E791" s="19"/>
      <c r="F791" s="20"/>
      <c r="G791" s="20"/>
      <c r="H791" s="20"/>
      <c r="I791" s="20"/>
      <c r="J791" s="21"/>
      <c r="K791" s="20"/>
      <c r="L791" s="20"/>
      <c r="M791" s="20"/>
      <c r="N791" s="20"/>
      <c r="O791" s="20"/>
      <c r="P791" s="20"/>
      <c r="Q791" s="19"/>
      <c r="R791" s="20"/>
      <c r="S791" s="20"/>
      <c r="T791" s="20"/>
      <c r="U791" s="20"/>
      <c r="V791" s="21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2"/>
      <c r="AP791" s="22"/>
      <c r="AQ791" s="22"/>
      <c r="AR791" s="22"/>
    </row>
    <row r="792" spans="1:44" ht="13" x14ac:dyDescent="0.15">
      <c r="A792" s="16"/>
      <c r="B792" s="16"/>
      <c r="C792" s="16"/>
      <c r="D792" s="16"/>
      <c r="E792" s="19"/>
      <c r="F792" s="20"/>
      <c r="G792" s="20"/>
      <c r="H792" s="20"/>
      <c r="I792" s="20"/>
      <c r="J792" s="21"/>
      <c r="K792" s="20"/>
      <c r="L792" s="20"/>
      <c r="M792" s="20"/>
      <c r="N792" s="20"/>
      <c r="O792" s="20"/>
      <c r="P792" s="20"/>
      <c r="Q792" s="19"/>
      <c r="R792" s="20"/>
      <c r="S792" s="20"/>
      <c r="T792" s="20"/>
      <c r="U792" s="20"/>
      <c r="V792" s="21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2"/>
      <c r="AP792" s="22"/>
      <c r="AQ792" s="22"/>
      <c r="AR792" s="22"/>
    </row>
    <row r="793" spans="1:44" ht="13" x14ac:dyDescent="0.15">
      <c r="A793" s="16"/>
      <c r="B793" s="16"/>
      <c r="C793" s="16"/>
      <c r="D793" s="16"/>
      <c r="E793" s="19"/>
      <c r="F793" s="20"/>
      <c r="G793" s="20"/>
      <c r="H793" s="20"/>
      <c r="I793" s="20"/>
      <c r="J793" s="21"/>
      <c r="K793" s="20"/>
      <c r="L793" s="20"/>
      <c r="M793" s="20"/>
      <c r="N793" s="20"/>
      <c r="O793" s="20"/>
      <c r="P793" s="20"/>
      <c r="Q793" s="19"/>
      <c r="R793" s="20"/>
      <c r="S793" s="20"/>
      <c r="T793" s="20"/>
      <c r="U793" s="20"/>
      <c r="V793" s="21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2"/>
      <c r="AP793" s="22"/>
      <c r="AQ793" s="22"/>
      <c r="AR793" s="22"/>
    </row>
    <row r="794" spans="1:44" ht="13" x14ac:dyDescent="0.15">
      <c r="A794" s="16"/>
      <c r="B794" s="16"/>
      <c r="C794" s="16"/>
      <c r="D794" s="16"/>
      <c r="E794" s="19"/>
      <c r="F794" s="20"/>
      <c r="G794" s="20"/>
      <c r="H794" s="20"/>
      <c r="I794" s="20"/>
      <c r="J794" s="21"/>
      <c r="K794" s="20"/>
      <c r="L794" s="20"/>
      <c r="M794" s="20"/>
      <c r="N794" s="20"/>
      <c r="O794" s="20"/>
      <c r="P794" s="20"/>
      <c r="Q794" s="19"/>
      <c r="R794" s="20"/>
      <c r="S794" s="20"/>
      <c r="T794" s="20"/>
      <c r="U794" s="20"/>
      <c r="V794" s="21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2"/>
      <c r="AP794" s="22"/>
      <c r="AQ794" s="22"/>
      <c r="AR794" s="22"/>
    </row>
    <row r="795" spans="1:44" ht="13" x14ac:dyDescent="0.15">
      <c r="A795" s="16"/>
      <c r="B795" s="16"/>
      <c r="C795" s="16"/>
      <c r="D795" s="16"/>
      <c r="E795" s="19"/>
      <c r="F795" s="20"/>
      <c r="G795" s="20"/>
      <c r="H795" s="20"/>
      <c r="I795" s="20"/>
      <c r="J795" s="21"/>
      <c r="K795" s="20"/>
      <c r="L795" s="20"/>
      <c r="M795" s="20"/>
      <c r="N795" s="20"/>
      <c r="O795" s="20"/>
      <c r="P795" s="20"/>
      <c r="Q795" s="19"/>
      <c r="R795" s="20"/>
      <c r="S795" s="20"/>
      <c r="T795" s="20"/>
      <c r="U795" s="20"/>
      <c r="V795" s="21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2"/>
      <c r="AP795" s="22"/>
      <c r="AQ795" s="22"/>
      <c r="AR795" s="22"/>
    </row>
    <row r="796" spans="1:44" ht="13" x14ac:dyDescent="0.15">
      <c r="A796" s="16"/>
      <c r="B796" s="16"/>
      <c r="C796" s="16"/>
      <c r="D796" s="16"/>
      <c r="E796" s="19"/>
      <c r="F796" s="20"/>
      <c r="G796" s="20"/>
      <c r="H796" s="20"/>
      <c r="I796" s="20"/>
      <c r="J796" s="21"/>
      <c r="K796" s="20"/>
      <c r="L796" s="20"/>
      <c r="M796" s="20"/>
      <c r="N796" s="20"/>
      <c r="O796" s="20"/>
      <c r="P796" s="20"/>
      <c r="Q796" s="19"/>
      <c r="R796" s="20"/>
      <c r="S796" s="20"/>
      <c r="T796" s="20"/>
      <c r="U796" s="20"/>
      <c r="V796" s="21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2"/>
      <c r="AP796" s="22"/>
      <c r="AQ796" s="22"/>
      <c r="AR796" s="22"/>
    </row>
    <row r="797" spans="1:44" ht="13" x14ac:dyDescent="0.15">
      <c r="A797" s="16"/>
      <c r="B797" s="16"/>
      <c r="C797" s="16"/>
      <c r="D797" s="16"/>
      <c r="E797" s="19"/>
      <c r="F797" s="20"/>
      <c r="G797" s="20"/>
      <c r="H797" s="20"/>
      <c r="I797" s="20"/>
      <c r="J797" s="21"/>
      <c r="K797" s="20"/>
      <c r="L797" s="20"/>
      <c r="M797" s="20"/>
      <c r="N797" s="20"/>
      <c r="O797" s="20"/>
      <c r="P797" s="20"/>
      <c r="Q797" s="19"/>
      <c r="R797" s="20"/>
      <c r="S797" s="20"/>
      <c r="T797" s="20"/>
      <c r="U797" s="20"/>
      <c r="V797" s="21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2"/>
      <c r="AP797" s="22"/>
      <c r="AQ797" s="22"/>
      <c r="AR797" s="22"/>
    </row>
    <row r="798" spans="1:44" ht="13" x14ac:dyDescent="0.15">
      <c r="A798" s="16"/>
      <c r="B798" s="16"/>
      <c r="C798" s="16"/>
      <c r="D798" s="16"/>
      <c r="E798" s="19"/>
      <c r="F798" s="20"/>
      <c r="G798" s="20"/>
      <c r="H798" s="20"/>
      <c r="I798" s="20"/>
      <c r="J798" s="21"/>
      <c r="K798" s="20"/>
      <c r="L798" s="20"/>
      <c r="M798" s="20"/>
      <c r="N798" s="20"/>
      <c r="O798" s="20"/>
      <c r="P798" s="20"/>
      <c r="Q798" s="19"/>
      <c r="R798" s="20"/>
      <c r="S798" s="20"/>
      <c r="T798" s="20"/>
      <c r="U798" s="20"/>
      <c r="V798" s="21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2"/>
      <c r="AP798" s="22"/>
      <c r="AQ798" s="22"/>
      <c r="AR798" s="22"/>
    </row>
    <row r="799" spans="1:44" ht="13" x14ac:dyDescent="0.15">
      <c r="A799" s="16"/>
      <c r="B799" s="16"/>
      <c r="C799" s="16"/>
      <c r="D799" s="16"/>
      <c r="E799" s="19"/>
      <c r="F799" s="20"/>
      <c r="G799" s="20"/>
      <c r="H799" s="20"/>
      <c r="I799" s="20"/>
      <c r="J799" s="21"/>
      <c r="K799" s="20"/>
      <c r="L799" s="20"/>
      <c r="M799" s="20"/>
      <c r="N799" s="20"/>
      <c r="O799" s="20"/>
      <c r="P799" s="20"/>
      <c r="Q799" s="19"/>
      <c r="R799" s="20"/>
      <c r="S799" s="20"/>
      <c r="T799" s="20"/>
      <c r="U799" s="20"/>
      <c r="V799" s="21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2"/>
      <c r="AP799" s="22"/>
      <c r="AQ799" s="22"/>
      <c r="AR799" s="22"/>
    </row>
    <row r="800" spans="1:44" ht="13" x14ac:dyDescent="0.15">
      <c r="A800" s="16"/>
      <c r="B800" s="16"/>
      <c r="C800" s="16"/>
      <c r="D800" s="16"/>
      <c r="E800" s="19"/>
      <c r="F800" s="20"/>
      <c r="G800" s="20"/>
      <c r="H800" s="20"/>
      <c r="I800" s="20"/>
      <c r="J800" s="21"/>
      <c r="K800" s="20"/>
      <c r="L800" s="20"/>
      <c r="M800" s="20"/>
      <c r="N800" s="20"/>
      <c r="O800" s="20"/>
      <c r="P800" s="20"/>
      <c r="Q800" s="19"/>
      <c r="R800" s="20"/>
      <c r="S800" s="20"/>
      <c r="T800" s="20"/>
      <c r="U800" s="20"/>
      <c r="V800" s="21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2"/>
      <c r="AP800" s="22"/>
      <c r="AQ800" s="22"/>
      <c r="AR800" s="22"/>
    </row>
    <row r="801" spans="1:44" ht="13" x14ac:dyDescent="0.15">
      <c r="A801" s="16"/>
      <c r="B801" s="16"/>
      <c r="C801" s="16"/>
      <c r="D801" s="16"/>
      <c r="E801" s="19"/>
      <c r="F801" s="20"/>
      <c r="G801" s="20"/>
      <c r="H801" s="20"/>
      <c r="I801" s="20"/>
      <c r="J801" s="21"/>
      <c r="K801" s="20"/>
      <c r="L801" s="20"/>
      <c r="M801" s="20"/>
      <c r="N801" s="20"/>
      <c r="O801" s="20"/>
      <c r="P801" s="20"/>
      <c r="Q801" s="19"/>
      <c r="R801" s="20"/>
      <c r="S801" s="20"/>
      <c r="T801" s="20"/>
      <c r="U801" s="20"/>
      <c r="V801" s="21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2"/>
      <c r="AP801" s="22"/>
      <c r="AQ801" s="22"/>
      <c r="AR801" s="22"/>
    </row>
    <row r="802" spans="1:44" ht="13" x14ac:dyDescent="0.15">
      <c r="A802" s="16"/>
      <c r="B802" s="16"/>
      <c r="C802" s="16"/>
      <c r="D802" s="16"/>
      <c r="E802" s="19"/>
      <c r="F802" s="20"/>
      <c r="G802" s="20"/>
      <c r="H802" s="20"/>
      <c r="I802" s="20"/>
      <c r="J802" s="21"/>
      <c r="K802" s="20"/>
      <c r="L802" s="20"/>
      <c r="M802" s="20"/>
      <c r="N802" s="20"/>
      <c r="O802" s="20"/>
      <c r="P802" s="20"/>
      <c r="Q802" s="19"/>
      <c r="R802" s="20"/>
      <c r="S802" s="20"/>
      <c r="T802" s="20"/>
      <c r="U802" s="20"/>
      <c r="V802" s="21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2"/>
      <c r="AP802" s="22"/>
      <c r="AQ802" s="22"/>
      <c r="AR802" s="22"/>
    </row>
    <row r="803" spans="1:44" ht="13" x14ac:dyDescent="0.15">
      <c r="A803" s="16"/>
      <c r="B803" s="16"/>
      <c r="C803" s="16"/>
      <c r="D803" s="16"/>
      <c r="E803" s="19"/>
      <c r="F803" s="20"/>
      <c r="G803" s="20"/>
      <c r="H803" s="20"/>
      <c r="I803" s="20"/>
      <c r="J803" s="21"/>
      <c r="K803" s="20"/>
      <c r="L803" s="20"/>
      <c r="M803" s="20"/>
      <c r="N803" s="20"/>
      <c r="O803" s="20"/>
      <c r="P803" s="20"/>
      <c r="Q803" s="19"/>
      <c r="R803" s="20"/>
      <c r="S803" s="20"/>
      <c r="T803" s="20"/>
      <c r="U803" s="20"/>
      <c r="V803" s="21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2"/>
      <c r="AP803" s="22"/>
      <c r="AQ803" s="22"/>
      <c r="AR803" s="22"/>
    </row>
    <row r="804" spans="1:44" ht="13" x14ac:dyDescent="0.15">
      <c r="A804" s="16"/>
      <c r="B804" s="16"/>
      <c r="C804" s="16"/>
      <c r="D804" s="16"/>
      <c r="E804" s="19"/>
      <c r="F804" s="20"/>
      <c r="G804" s="20"/>
      <c r="H804" s="20"/>
      <c r="I804" s="20"/>
      <c r="J804" s="21"/>
      <c r="K804" s="20"/>
      <c r="L804" s="20"/>
      <c r="M804" s="20"/>
      <c r="N804" s="20"/>
      <c r="O804" s="20"/>
      <c r="P804" s="20"/>
      <c r="Q804" s="19"/>
      <c r="R804" s="20"/>
      <c r="S804" s="20"/>
      <c r="T804" s="20"/>
      <c r="U804" s="20"/>
      <c r="V804" s="21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2"/>
      <c r="AP804" s="22"/>
      <c r="AQ804" s="22"/>
      <c r="AR804" s="22"/>
    </row>
    <row r="805" spans="1:44" ht="13" x14ac:dyDescent="0.15">
      <c r="A805" s="16"/>
      <c r="B805" s="16"/>
      <c r="C805" s="16"/>
      <c r="D805" s="16"/>
      <c r="E805" s="19"/>
      <c r="F805" s="20"/>
      <c r="G805" s="20"/>
      <c r="H805" s="20"/>
      <c r="I805" s="20"/>
      <c r="J805" s="21"/>
      <c r="K805" s="20"/>
      <c r="L805" s="20"/>
      <c r="M805" s="20"/>
      <c r="N805" s="20"/>
      <c r="O805" s="20"/>
      <c r="P805" s="20"/>
      <c r="Q805" s="19"/>
      <c r="R805" s="20"/>
      <c r="S805" s="20"/>
      <c r="T805" s="20"/>
      <c r="U805" s="20"/>
      <c r="V805" s="21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2"/>
      <c r="AP805" s="22"/>
      <c r="AQ805" s="22"/>
      <c r="AR805" s="22"/>
    </row>
    <row r="806" spans="1:44" ht="13" x14ac:dyDescent="0.15">
      <c r="A806" s="16"/>
      <c r="B806" s="16"/>
      <c r="C806" s="16"/>
      <c r="D806" s="16"/>
      <c r="E806" s="19"/>
      <c r="F806" s="20"/>
      <c r="G806" s="20"/>
      <c r="H806" s="20"/>
      <c r="I806" s="20"/>
      <c r="J806" s="21"/>
      <c r="K806" s="20"/>
      <c r="L806" s="20"/>
      <c r="M806" s="20"/>
      <c r="N806" s="20"/>
      <c r="O806" s="20"/>
      <c r="P806" s="20"/>
      <c r="Q806" s="19"/>
      <c r="R806" s="20"/>
      <c r="S806" s="20"/>
      <c r="T806" s="20"/>
      <c r="U806" s="20"/>
      <c r="V806" s="21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2"/>
      <c r="AP806" s="22"/>
      <c r="AQ806" s="22"/>
      <c r="AR806" s="22"/>
    </row>
    <row r="807" spans="1:44" ht="13" x14ac:dyDescent="0.15">
      <c r="A807" s="16"/>
      <c r="B807" s="16"/>
      <c r="C807" s="16"/>
      <c r="D807" s="16"/>
      <c r="E807" s="19"/>
      <c r="F807" s="20"/>
      <c r="G807" s="20"/>
      <c r="H807" s="20"/>
      <c r="I807" s="20"/>
      <c r="J807" s="21"/>
      <c r="K807" s="20"/>
      <c r="L807" s="20"/>
      <c r="M807" s="20"/>
      <c r="N807" s="20"/>
      <c r="O807" s="20"/>
      <c r="P807" s="20"/>
      <c r="Q807" s="19"/>
      <c r="R807" s="20"/>
      <c r="S807" s="20"/>
      <c r="T807" s="20"/>
      <c r="U807" s="20"/>
      <c r="V807" s="21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2"/>
      <c r="AP807" s="22"/>
      <c r="AQ807" s="22"/>
      <c r="AR807" s="22"/>
    </row>
    <row r="808" spans="1:44" ht="13" x14ac:dyDescent="0.15">
      <c r="A808" s="16"/>
      <c r="B808" s="16"/>
      <c r="C808" s="16"/>
      <c r="D808" s="16"/>
      <c r="E808" s="19"/>
      <c r="F808" s="20"/>
      <c r="G808" s="20"/>
      <c r="H808" s="20"/>
      <c r="I808" s="20"/>
      <c r="J808" s="21"/>
      <c r="K808" s="20"/>
      <c r="L808" s="20"/>
      <c r="M808" s="20"/>
      <c r="N808" s="20"/>
      <c r="O808" s="20"/>
      <c r="P808" s="20"/>
      <c r="Q808" s="19"/>
      <c r="R808" s="20"/>
      <c r="S808" s="20"/>
      <c r="T808" s="20"/>
      <c r="U808" s="20"/>
      <c r="V808" s="21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2"/>
      <c r="AP808" s="22"/>
      <c r="AQ808" s="22"/>
      <c r="AR808" s="22"/>
    </row>
    <row r="809" spans="1:44" ht="13" x14ac:dyDescent="0.15">
      <c r="A809" s="16"/>
      <c r="B809" s="16"/>
      <c r="C809" s="16"/>
      <c r="D809" s="16"/>
      <c r="E809" s="19"/>
      <c r="F809" s="20"/>
      <c r="G809" s="20"/>
      <c r="H809" s="20"/>
      <c r="I809" s="20"/>
      <c r="J809" s="21"/>
      <c r="K809" s="20"/>
      <c r="L809" s="20"/>
      <c r="M809" s="20"/>
      <c r="N809" s="20"/>
      <c r="O809" s="20"/>
      <c r="P809" s="20"/>
      <c r="Q809" s="19"/>
      <c r="R809" s="20"/>
      <c r="S809" s="20"/>
      <c r="T809" s="20"/>
      <c r="U809" s="20"/>
      <c r="V809" s="21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2"/>
      <c r="AP809" s="22"/>
      <c r="AQ809" s="22"/>
      <c r="AR809" s="22"/>
    </row>
    <row r="810" spans="1:44" ht="13" x14ac:dyDescent="0.15">
      <c r="A810" s="16"/>
      <c r="B810" s="16"/>
      <c r="C810" s="16"/>
      <c r="D810" s="16"/>
      <c r="E810" s="19"/>
      <c r="F810" s="20"/>
      <c r="G810" s="20"/>
      <c r="H810" s="20"/>
      <c r="I810" s="20"/>
      <c r="J810" s="21"/>
      <c r="K810" s="20"/>
      <c r="L810" s="20"/>
      <c r="M810" s="20"/>
      <c r="N810" s="20"/>
      <c r="O810" s="20"/>
      <c r="P810" s="20"/>
      <c r="Q810" s="19"/>
      <c r="R810" s="20"/>
      <c r="S810" s="20"/>
      <c r="T810" s="20"/>
      <c r="U810" s="20"/>
      <c r="V810" s="21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2"/>
      <c r="AP810" s="22"/>
      <c r="AQ810" s="22"/>
      <c r="AR810" s="22"/>
    </row>
    <row r="811" spans="1:44" ht="13" x14ac:dyDescent="0.15">
      <c r="A811" s="16"/>
      <c r="B811" s="16"/>
      <c r="C811" s="16"/>
      <c r="D811" s="16"/>
      <c r="E811" s="19"/>
      <c r="F811" s="20"/>
      <c r="G811" s="20"/>
      <c r="H811" s="20"/>
      <c r="I811" s="20"/>
      <c r="J811" s="21"/>
      <c r="K811" s="20"/>
      <c r="L811" s="20"/>
      <c r="M811" s="20"/>
      <c r="N811" s="20"/>
      <c r="O811" s="20"/>
      <c r="P811" s="20"/>
      <c r="Q811" s="19"/>
      <c r="R811" s="20"/>
      <c r="S811" s="20"/>
      <c r="T811" s="20"/>
      <c r="U811" s="20"/>
      <c r="V811" s="21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2"/>
      <c r="AP811" s="22"/>
      <c r="AQ811" s="22"/>
      <c r="AR811" s="22"/>
    </row>
    <row r="812" spans="1:44" ht="13" x14ac:dyDescent="0.15">
      <c r="A812" s="16"/>
      <c r="B812" s="16"/>
      <c r="C812" s="16"/>
      <c r="D812" s="16"/>
      <c r="E812" s="19"/>
      <c r="F812" s="20"/>
      <c r="G812" s="20"/>
      <c r="H812" s="20"/>
      <c r="I812" s="20"/>
      <c r="J812" s="21"/>
      <c r="K812" s="20"/>
      <c r="L812" s="20"/>
      <c r="M812" s="20"/>
      <c r="N812" s="20"/>
      <c r="O812" s="20"/>
      <c r="P812" s="20"/>
      <c r="Q812" s="19"/>
      <c r="R812" s="20"/>
      <c r="S812" s="20"/>
      <c r="T812" s="20"/>
      <c r="U812" s="20"/>
      <c r="V812" s="21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2"/>
      <c r="AP812" s="22"/>
      <c r="AQ812" s="22"/>
      <c r="AR812" s="22"/>
    </row>
    <row r="813" spans="1:44" ht="13" x14ac:dyDescent="0.15">
      <c r="A813" s="16"/>
      <c r="B813" s="16"/>
      <c r="C813" s="16"/>
      <c r="D813" s="16"/>
      <c r="E813" s="19"/>
      <c r="F813" s="20"/>
      <c r="G813" s="20"/>
      <c r="H813" s="20"/>
      <c r="I813" s="20"/>
      <c r="J813" s="21"/>
      <c r="K813" s="20"/>
      <c r="L813" s="20"/>
      <c r="M813" s="20"/>
      <c r="N813" s="20"/>
      <c r="O813" s="20"/>
      <c r="P813" s="20"/>
      <c r="Q813" s="19"/>
      <c r="R813" s="20"/>
      <c r="S813" s="20"/>
      <c r="T813" s="20"/>
      <c r="U813" s="20"/>
      <c r="V813" s="21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2"/>
      <c r="AP813" s="22"/>
      <c r="AQ813" s="22"/>
      <c r="AR813" s="22"/>
    </row>
    <row r="814" spans="1:44" ht="13" x14ac:dyDescent="0.15">
      <c r="A814" s="16"/>
      <c r="B814" s="16"/>
      <c r="C814" s="16"/>
      <c r="D814" s="16"/>
      <c r="E814" s="19"/>
      <c r="F814" s="20"/>
      <c r="G814" s="20"/>
      <c r="H814" s="20"/>
      <c r="I814" s="20"/>
      <c r="J814" s="21"/>
      <c r="K814" s="20"/>
      <c r="L814" s="20"/>
      <c r="M814" s="20"/>
      <c r="N814" s="20"/>
      <c r="O814" s="20"/>
      <c r="P814" s="20"/>
      <c r="Q814" s="19"/>
      <c r="R814" s="20"/>
      <c r="S814" s="20"/>
      <c r="T814" s="20"/>
      <c r="U814" s="20"/>
      <c r="V814" s="21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2"/>
      <c r="AP814" s="22"/>
      <c r="AQ814" s="22"/>
      <c r="AR814" s="22"/>
    </row>
    <row r="815" spans="1:44" ht="13" x14ac:dyDescent="0.15">
      <c r="A815" s="16"/>
      <c r="B815" s="16"/>
      <c r="C815" s="16"/>
      <c r="D815" s="16"/>
      <c r="E815" s="19"/>
      <c r="F815" s="20"/>
      <c r="G815" s="20"/>
      <c r="H815" s="20"/>
      <c r="I815" s="20"/>
      <c r="J815" s="21"/>
      <c r="K815" s="20"/>
      <c r="L815" s="20"/>
      <c r="M815" s="20"/>
      <c r="N815" s="20"/>
      <c r="O815" s="20"/>
      <c r="P815" s="20"/>
      <c r="Q815" s="19"/>
      <c r="R815" s="20"/>
      <c r="S815" s="20"/>
      <c r="T815" s="20"/>
      <c r="U815" s="20"/>
      <c r="V815" s="21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2"/>
      <c r="AP815" s="22"/>
      <c r="AQ815" s="22"/>
      <c r="AR815" s="22"/>
    </row>
    <row r="816" spans="1:44" ht="13" x14ac:dyDescent="0.15">
      <c r="A816" s="16"/>
      <c r="B816" s="16"/>
      <c r="C816" s="16"/>
      <c r="D816" s="16"/>
      <c r="E816" s="19"/>
      <c r="F816" s="20"/>
      <c r="G816" s="20"/>
      <c r="H816" s="20"/>
      <c r="I816" s="20"/>
      <c r="J816" s="21"/>
      <c r="K816" s="20"/>
      <c r="L816" s="20"/>
      <c r="M816" s="20"/>
      <c r="N816" s="20"/>
      <c r="O816" s="20"/>
      <c r="P816" s="20"/>
      <c r="Q816" s="19"/>
      <c r="R816" s="20"/>
      <c r="S816" s="20"/>
      <c r="T816" s="20"/>
      <c r="U816" s="20"/>
      <c r="V816" s="21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2"/>
      <c r="AP816" s="22"/>
      <c r="AQ816" s="22"/>
      <c r="AR816" s="22"/>
    </row>
    <row r="817" spans="1:44" ht="13" x14ac:dyDescent="0.15">
      <c r="A817" s="16"/>
      <c r="B817" s="16"/>
      <c r="C817" s="16"/>
      <c r="D817" s="16"/>
      <c r="E817" s="19"/>
      <c r="F817" s="20"/>
      <c r="G817" s="20"/>
      <c r="H817" s="20"/>
      <c r="I817" s="20"/>
      <c r="J817" s="21"/>
      <c r="K817" s="20"/>
      <c r="L817" s="20"/>
      <c r="M817" s="20"/>
      <c r="N817" s="20"/>
      <c r="O817" s="20"/>
      <c r="P817" s="20"/>
      <c r="Q817" s="19"/>
      <c r="R817" s="20"/>
      <c r="S817" s="20"/>
      <c r="T817" s="20"/>
      <c r="U817" s="20"/>
      <c r="V817" s="21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2"/>
      <c r="AP817" s="22"/>
      <c r="AQ817" s="22"/>
      <c r="AR817" s="22"/>
    </row>
    <row r="818" spans="1:44" ht="13" x14ac:dyDescent="0.15">
      <c r="A818" s="16"/>
      <c r="B818" s="16"/>
      <c r="C818" s="16"/>
      <c r="D818" s="16"/>
      <c r="E818" s="19"/>
      <c r="F818" s="20"/>
      <c r="G818" s="20"/>
      <c r="H818" s="20"/>
      <c r="I818" s="20"/>
      <c r="J818" s="21"/>
      <c r="K818" s="20"/>
      <c r="L818" s="20"/>
      <c r="M818" s="20"/>
      <c r="N818" s="20"/>
      <c r="O818" s="20"/>
      <c r="P818" s="20"/>
      <c r="Q818" s="19"/>
      <c r="R818" s="20"/>
      <c r="S818" s="20"/>
      <c r="T818" s="20"/>
      <c r="U818" s="20"/>
      <c r="V818" s="21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2"/>
      <c r="AP818" s="22"/>
      <c r="AQ818" s="22"/>
      <c r="AR818" s="22"/>
    </row>
    <row r="819" spans="1:44" ht="13" x14ac:dyDescent="0.15">
      <c r="A819" s="16"/>
      <c r="B819" s="16"/>
      <c r="C819" s="16"/>
      <c r="D819" s="16"/>
      <c r="E819" s="19"/>
      <c r="F819" s="20"/>
      <c r="G819" s="20"/>
      <c r="H819" s="20"/>
      <c r="I819" s="20"/>
      <c r="J819" s="21"/>
      <c r="K819" s="20"/>
      <c r="L819" s="20"/>
      <c r="M819" s="20"/>
      <c r="N819" s="20"/>
      <c r="O819" s="20"/>
      <c r="P819" s="20"/>
      <c r="Q819" s="19"/>
      <c r="R819" s="20"/>
      <c r="S819" s="20"/>
      <c r="T819" s="20"/>
      <c r="U819" s="20"/>
      <c r="V819" s="21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2"/>
      <c r="AP819" s="22"/>
      <c r="AQ819" s="22"/>
      <c r="AR819" s="22"/>
    </row>
    <row r="820" spans="1:44" ht="13" x14ac:dyDescent="0.15">
      <c r="A820" s="16"/>
      <c r="B820" s="16"/>
      <c r="C820" s="16"/>
      <c r="D820" s="16"/>
      <c r="E820" s="19"/>
      <c r="F820" s="20"/>
      <c r="G820" s="20"/>
      <c r="H820" s="20"/>
      <c r="I820" s="20"/>
      <c r="J820" s="21"/>
      <c r="K820" s="20"/>
      <c r="L820" s="20"/>
      <c r="M820" s="20"/>
      <c r="N820" s="20"/>
      <c r="O820" s="20"/>
      <c r="P820" s="20"/>
      <c r="Q820" s="19"/>
      <c r="R820" s="20"/>
      <c r="S820" s="20"/>
      <c r="T820" s="20"/>
      <c r="U820" s="20"/>
      <c r="V820" s="21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2"/>
      <c r="AP820" s="22"/>
      <c r="AQ820" s="22"/>
      <c r="AR820" s="22"/>
    </row>
    <row r="821" spans="1:44" ht="13" x14ac:dyDescent="0.15">
      <c r="A821" s="16"/>
      <c r="B821" s="16"/>
      <c r="C821" s="16"/>
      <c r="D821" s="16"/>
      <c r="E821" s="19"/>
      <c r="F821" s="20"/>
      <c r="G821" s="20"/>
      <c r="H821" s="20"/>
      <c r="I821" s="20"/>
      <c r="J821" s="21"/>
      <c r="K821" s="20"/>
      <c r="L821" s="20"/>
      <c r="M821" s="20"/>
      <c r="N821" s="20"/>
      <c r="O821" s="20"/>
      <c r="P821" s="20"/>
      <c r="Q821" s="19"/>
      <c r="R821" s="20"/>
      <c r="S821" s="20"/>
      <c r="T821" s="20"/>
      <c r="U821" s="20"/>
      <c r="V821" s="21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2"/>
      <c r="AP821" s="22"/>
      <c r="AQ821" s="22"/>
      <c r="AR821" s="22"/>
    </row>
    <row r="822" spans="1:44" ht="13" x14ac:dyDescent="0.15">
      <c r="A822" s="16"/>
      <c r="B822" s="16"/>
      <c r="C822" s="16"/>
      <c r="D822" s="16"/>
      <c r="E822" s="19"/>
      <c r="F822" s="20"/>
      <c r="G822" s="20"/>
      <c r="H822" s="20"/>
      <c r="I822" s="20"/>
      <c r="J822" s="21"/>
      <c r="K822" s="20"/>
      <c r="L822" s="20"/>
      <c r="M822" s="20"/>
      <c r="N822" s="20"/>
      <c r="O822" s="20"/>
      <c r="P822" s="20"/>
      <c r="Q822" s="19"/>
      <c r="R822" s="20"/>
      <c r="S822" s="20"/>
      <c r="T822" s="20"/>
      <c r="U822" s="20"/>
      <c r="V822" s="21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2"/>
      <c r="AP822" s="22"/>
      <c r="AQ822" s="22"/>
      <c r="AR822" s="22"/>
    </row>
    <row r="823" spans="1:44" ht="13" x14ac:dyDescent="0.15">
      <c r="A823" s="16"/>
      <c r="B823" s="16"/>
      <c r="C823" s="16"/>
      <c r="D823" s="16"/>
      <c r="E823" s="19"/>
      <c r="F823" s="20"/>
      <c r="G823" s="20"/>
      <c r="H823" s="20"/>
      <c r="I823" s="20"/>
      <c r="J823" s="21"/>
      <c r="K823" s="20"/>
      <c r="L823" s="20"/>
      <c r="M823" s="20"/>
      <c r="N823" s="20"/>
      <c r="O823" s="20"/>
      <c r="P823" s="20"/>
      <c r="Q823" s="19"/>
      <c r="R823" s="20"/>
      <c r="S823" s="20"/>
      <c r="T823" s="20"/>
      <c r="U823" s="20"/>
      <c r="V823" s="21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2"/>
      <c r="AP823" s="22"/>
      <c r="AQ823" s="22"/>
      <c r="AR823" s="22"/>
    </row>
    <row r="824" spans="1:44" ht="13" x14ac:dyDescent="0.15">
      <c r="A824" s="16"/>
      <c r="B824" s="16"/>
      <c r="C824" s="16"/>
      <c r="D824" s="16"/>
      <c r="E824" s="19"/>
      <c r="F824" s="20"/>
      <c r="G824" s="20"/>
      <c r="H824" s="20"/>
      <c r="I824" s="20"/>
      <c r="J824" s="21"/>
      <c r="K824" s="20"/>
      <c r="L824" s="20"/>
      <c r="M824" s="20"/>
      <c r="N824" s="20"/>
      <c r="O824" s="20"/>
      <c r="P824" s="20"/>
      <c r="Q824" s="19"/>
      <c r="R824" s="20"/>
      <c r="S824" s="20"/>
      <c r="T824" s="20"/>
      <c r="U824" s="20"/>
      <c r="V824" s="21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2"/>
      <c r="AP824" s="22"/>
      <c r="AQ824" s="22"/>
      <c r="AR824" s="22"/>
    </row>
    <row r="825" spans="1:44" ht="13" x14ac:dyDescent="0.15">
      <c r="A825" s="16"/>
      <c r="B825" s="16"/>
      <c r="C825" s="16"/>
      <c r="D825" s="16"/>
      <c r="E825" s="19"/>
      <c r="F825" s="20"/>
      <c r="G825" s="20"/>
      <c r="H825" s="20"/>
      <c r="I825" s="20"/>
      <c r="J825" s="21"/>
      <c r="K825" s="20"/>
      <c r="L825" s="20"/>
      <c r="M825" s="20"/>
      <c r="N825" s="20"/>
      <c r="O825" s="20"/>
      <c r="P825" s="20"/>
      <c r="Q825" s="19"/>
      <c r="R825" s="20"/>
      <c r="S825" s="20"/>
      <c r="T825" s="20"/>
      <c r="U825" s="20"/>
      <c r="V825" s="21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2"/>
      <c r="AP825" s="22"/>
      <c r="AQ825" s="22"/>
      <c r="AR825" s="22"/>
    </row>
    <row r="826" spans="1:44" ht="13" x14ac:dyDescent="0.15">
      <c r="A826" s="16"/>
      <c r="B826" s="16"/>
      <c r="C826" s="16"/>
      <c r="D826" s="16"/>
      <c r="E826" s="19"/>
      <c r="F826" s="20"/>
      <c r="G826" s="20"/>
      <c r="H826" s="20"/>
      <c r="I826" s="20"/>
      <c r="J826" s="21"/>
      <c r="K826" s="20"/>
      <c r="L826" s="20"/>
      <c r="M826" s="20"/>
      <c r="N826" s="20"/>
      <c r="O826" s="20"/>
      <c r="P826" s="20"/>
      <c r="Q826" s="19"/>
      <c r="R826" s="20"/>
      <c r="S826" s="20"/>
      <c r="T826" s="20"/>
      <c r="U826" s="20"/>
      <c r="V826" s="21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2"/>
      <c r="AP826" s="22"/>
      <c r="AQ826" s="22"/>
      <c r="AR826" s="22"/>
    </row>
    <row r="827" spans="1:44" ht="13" x14ac:dyDescent="0.15">
      <c r="A827" s="16"/>
      <c r="B827" s="16"/>
      <c r="C827" s="16"/>
      <c r="D827" s="16"/>
      <c r="E827" s="19"/>
      <c r="F827" s="20"/>
      <c r="G827" s="20"/>
      <c r="H827" s="20"/>
      <c r="I827" s="20"/>
      <c r="J827" s="21"/>
      <c r="K827" s="20"/>
      <c r="L827" s="20"/>
      <c r="M827" s="20"/>
      <c r="N827" s="20"/>
      <c r="O827" s="20"/>
      <c r="P827" s="20"/>
      <c r="Q827" s="19"/>
      <c r="R827" s="20"/>
      <c r="S827" s="20"/>
      <c r="T827" s="20"/>
      <c r="U827" s="20"/>
      <c r="V827" s="21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2"/>
      <c r="AP827" s="22"/>
      <c r="AQ827" s="22"/>
      <c r="AR827" s="22"/>
    </row>
    <row r="828" spans="1:44" ht="13" x14ac:dyDescent="0.15">
      <c r="A828" s="16"/>
      <c r="B828" s="16"/>
      <c r="C828" s="16"/>
      <c r="D828" s="16"/>
      <c r="E828" s="19"/>
      <c r="F828" s="20"/>
      <c r="G828" s="20"/>
      <c r="H828" s="20"/>
      <c r="I828" s="20"/>
      <c r="J828" s="21"/>
      <c r="K828" s="20"/>
      <c r="L828" s="20"/>
      <c r="M828" s="20"/>
      <c r="N828" s="20"/>
      <c r="O828" s="20"/>
      <c r="P828" s="20"/>
      <c r="Q828" s="19"/>
      <c r="R828" s="20"/>
      <c r="S828" s="20"/>
      <c r="T828" s="20"/>
      <c r="U828" s="20"/>
      <c r="V828" s="21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2"/>
      <c r="AP828" s="22"/>
      <c r="AQ828" s="22"/>
      <c r="AR828" s="22"/>
    </row>
    <row r="829" spans="1:44" ht="13" x14ac:dyDescent="0.15">
      <c r="A829" s="16"/>
      <c r="B829" s="16"/>
      <c r="C829" s="16"/>
      <c r="D829" s="16"/>
      <c r="E829" s="19"/>
      <c r="F829" s="20"/>
      <c r="G829" s="20"/>
      <c r="H829" s="20"/>
      <c r="I829" s="20"/>
      <c r="J829" s="21"/>
      <c r="K829" s="20"/>
      <c r="L829" s="20"/>
      <c r="M829" s="20"/>
      <c r="N829" s="20"/>
      <c r="O829" s="20"/>
      <c r="P829" s="20"/>
      <c r="Q829" s="19"/>
      <c r="R829" s="20"/>
      <c r="S829" s="20"/>
      <c r="T829" s="20"/>
      <c r="U829" s="20"/>
      <c r="V829" s="21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2"/>
      <c r="AP829" s="22"/>
      <c r="AQ829" s="22"/>
      <c r="AR829" s="22"/>
    </row>
    <row r="830" spans="1:44" ht="13" x14ac:dyDescent="0.15">
      <c r="A830" s="16"/>
      <c r="B830" s="16"/>
      <c r="C830" s="16"/>
      <c r="D830" s="16"/>
      <c r="E830" s="19"/>
      <c r="F830" s="20"/>
      <c r="G830" s="20"/>
      <c r="H830" s="20"/>
      <c r="I830" s="20"/>
      <c r="J830" s="21"/>
      <c r="K830" s="20"/>
      <c r="L830" s="20"/>
      <c r="M830" s="20"/>
      <c r="N830" s="20"/>
      <c r="O830" s="20"/>
      <c r="P830" s="20"/>
      <c r="Q830" s="19"/>
      <c r="R830" s="20"/>
      <c r="S830" s="20"/>
      <c r="T830" s="20"/>
      <c r="U830" s="20"/>
      <c r="V830" s="21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2"/>
      <c r="AP830" s="22"/>
      <c r="AQ830" s="22"/>
      <c r="AR830" s="22"/>
    </row>
    <row r="831" spans="1:44" ht="13" x14ac:dyDescent="0.15">
      <c r="A831" s="16"/>
      <c r="B831" s="16"/>
      <c r="C831" s="16"/>
      <c r="D831" s="16"/>
      <c r="E831" s="19"/>
      <c r="F831" s="20"/>
      <c r="G831" s="20"/>
      <c r="H831" s="20"/>
      <c r="I831" s="20"/>
      <c r="J831" s="21"/>
      <c r="K831" s="20"/>
      <c r="L831" s="20"/>
      <c r="M831" s="20"/>
      <c r="N831" s="20"/>
      <c r="O831" s="20"/>
      <c r="P831" s="20"/>
      <c r="Q831" s="19"/>
      <c r="R831" s="20"/>
      <c r="S831" s="20"/>
      <c r="T831" s="20"/>
      <c r="U831" s="20"/>
      <c r="V831" s="21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2"/>
      <c r="AP831" s="22"/>
      <c r="AQ831" s="22"/>
      <c r="AR831" s="22"/>
    </row>
    <row r="832" spans="1:44" ht="13" x14ac:dyDescent="0.15">
      <c r="A832" s="16"/>
      <c r="B832" s="16"/>
      <c r="C832" s="16"/>
      <c r="D832" s="16"/>
      <c r="E832" s="19"/>
      <c r="F832" s="20"/>
      <c r="G832" s="20"/>
      <c r="H832" s="20"/>
      <c r="I832" s="20"/>
      <c r="J832" s="21"/>
      <c r="K832" s="20"/>
      <c r="L832" s="20"/>
      <c r="M832" s="20"/>
      <c r="N832" s="20"/>
      <c r="O832" s="20"/>
      <c r="P832" s="20"/>
      <c r="Q832" s="19"/>
      <c r="R832" s="20"/>
      <c r="S832" s="20"/>
      <c r="T832" s="20"/>
      <c r="U832" s="20"/>
      <c r="V832" s="21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2"/>
      <c r="AP832" s="22"/>
      <c r="AQ832" s="22"/>
      <c r="AR832" s="22"/>
    </row>
    <row r="833" spans="1:44" ht="13" x14ac:dyDescent="0.15">
      <c r="A833" s="16"/>
      <c r="B833" s="16"/>
      <c r="C833" s="16"/>
      <c r="D833" s="16"/>
      <c r="E833" s="19"/>
      <c r="F833" s="20"/>
      <c r="G833" s="20"/>
      <c r="H833" s="20"/>
      <c r="I833" s="20"/>
      <c r="J833" s="21"/>
      <c r="K833" s="20"/>
      <c r="L833" s="20"/>
      <c r="M833" s="20"/>
      <c r="N833" s="20"/>
      <c r="O833" s="20"/>
      <c r="P833" s="20"/>
      <c r="Q833" s="19"/>
      <c r="R833" s="20"/>
      <c r="S833" s="20"/>
      <c r="T833" s="20"/>
      <c r="U833" s="20"/>
      <c r="V833" s="21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2"/>
      <c r="AP833" s="22"/>
      <c r="AQ833" s="22"/>
      <c r="AR833" s="22"/>
    </row>
    <row r="834" spans="1:44" ht="13" x14ac:dyDescent="0.15">
      <c r="A834" s="16"/>
      <c r="B834" s="16"/>
      <c r="C834" s="16"/>
      <c r="D834" s="16"/>
      <c r="E834" s="19"/>
      <c r="F834" s="20"/>
      <c r="G834" s="20"/>
      <c r="H834" s="20"/>
      <c r="I834" s="20"/>
      <c r="J834" s="21"/>
      <c r="K834" s="20"/>
      <c r="L834" s="20"/>
      <c r="M834" s="20"/>
      <c r="N834" s="20"/>
      <c r="O834" s="20"/>
      <c r="P834" s="20"/>
      <c r="Q834" s="19"/>
      <c r="R834" s="20"/>
      <c r="S834" s="20"/>
      <c r="T834" s="20"/>
      <c r="U834" s="20"/>
      <c r="V834" s="21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2"/>
      <c r="AP834" s="22"/>
      <c r="AQ834" s="22"/>
      <c r="AR834" s="22"/>
    </row>
    <row r="835" spans="1:44" ht="13" x14ac:dyDescent="0.15">
      <c r="A835" s="16"/>
      <c r="B835" s="16"/>
      <c r="C835" s="16"/>
      <c r="D835" s="16"/>
      <c r="E835" s="19"/>
      <c r="F835" s="20"/>
      <c r="G835" s="20"/>
      <c r="H835" s="20"/>
      <c r="I835" s="20"/>
      <c r="J835" s="21"/>
      <c r="K835" s="20"/>
      <c r="L835" s="20"/>
      <c r="M835" s="20"/>
      <c r="N835" s="20"/>
      <c r="O835" s="20"/>
      <c r="P835" s="20"/>
      <c r="Q835" s="19"/>
      <c r="R835" s="20"/>
      <c r="S835" s="20"/>
      <c r="T835" s="20"/>
      <c r="U835" s="20"/>
      <c r="V835" s="21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2"/>
      <c r="AP835" s="22"/>
      <c r="AQ835" s="22"/>
      <c r="AR835" s="22"/>
    </row>
    <row r="836" spans="1:44" ht="13" x14ac:dyDescent="0.15">
      <c r="A836" s="16"/>
      <c r="B836" s="16"/>
      <c r="C836" s="16"/>
      <c r="D836" s="16"/>
      <c r="E836" s="19"/>
      <c r="F836" s="20"/>
      <c r="G836" s="20"/>
      <c r="H836" s="20"/>
      <c r="I836" s="20"/>
      <c r="J836" s="21"/>
      <c r="K836" s="20"/>
      <c r="L836" s="20"/>
      <c r="M836" s="20"/>
      <c r="N836" s="20"/>
      <c r="O836" s="20"/>
      <c r="P836" s="20"/>
      <c r="Q836" s="19"/>
      <c r="R836" s="20"/>
      <c r="S836" s="20"/>
      <c r="T836" s="20"/>
      <c r="U836" s="20"/>
      <c r="V836" s="21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2"/>
      <c r="AP836" s="22"/>
      <c r="AQ836" s="22"/>
      <c r="AR836" s="22"/>
    </row>
    <row r="837" spans="1:44" ht="13" x14ac:dyDescent="0.15">
      <c r="A837" s="16"/>
      <c r="B837" s="16"/>
      <c r="C837" s="16"/>
      <c r="D837" s="16"/>
      <c r="E837" s="19"/>
      <c r="F837" s="20"/>
      <c r="G837" s="20"/>
      <c r="H837" s="20"/>
      <c r="I837" s="20"/>
      <c r="J837" s="21"/>
      <c r="K837" s="20"/>
      <c r="L837" s="20"/>
      <c r="M837" s="20"/>
      <c r="N837" s="20"/>
      <c r="O837" s="20"/>
      <c r="P837" s="20"/>
      <c r="Q837" s="19"/>
      <c r="R837" s="20"/>
      <c r="S837" s="20"/>
      <c r="T837" s="20"/>
      <c r="U837" s="20"/>
      <c r="V837" s="21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2"/>
      <c r="AP837" s="22"/>
      <c r="AQ837" s="22"/>
      <c r="AR837" s="22"/>
    </row>
    <row r="838" spans="1:44" ht="13" x14ac:dyDescent="0.15">
      <c r="A838" s="16"/>
      <c r="B838" s="16"/>
      <c r="C838" s="16"/>
      <c r="D838" s="16"/>
      <c r="E838" s="19"/>
      <c r="F838" s="20"/>
      <c r="G838" s="20"/>
      <c r="H838" s="20"/>
      <c r="I838" s="20"/>
      <c r="J838" s="21"/>
      <c r="K838" s="20"/>
      <c r="L838" s="20"/>
      <c r="M838" s="20"/>
      <c r="N838" s="20"/>
      <c r="O838" s="20"/>
      <c r="P838" s="20"/>
      <c r="Q838" s="19"/>
      <c r="R838" s="20"/>
      <c r="S838" s="20"/>
      <c r="T838" s="20"/>
      <c r="U838" s="20"/>
      <c r="V838" s="21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2"/>
      <c r="AP838" s="22"/>
      <c r="AQ838" s="22"/>
      <c r="AR838" s="22"/>
    </row>
    <row r="839" spans="1:44" ht="13" x14ac:dyDescent="0.15">
      <c r="A839" s="16"/>
      <c r="B839" s="16"/>
      <c r="C839" s="16"/>
      <c r="D839" s="16"/>
      <c r="E839" s="19"/>
      <c r="F839" s="20"/>
      <c r="G839" s="20"/>
      <c r="H839" s="20"/>
      <c r="I839" s="20"/>
      <c r="J839" s="21"/>
      <c r="K839" s="20"/>
      <c r="L839" s="20"/>
      <c r="M839" s="20"/>
      <c r="N839" s="20"/>
      <c r="O839" s="20"/>
      <c r="P839" s="20"/>
      <c r="Q839" s="19"/>
      <c r="R839" s="20"/>
      <c r="S839" s="20"/>
      <c r="T839" s="20"/>
      <c r="U839" s="20"/>
      <c r="V839" s="21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2"/>
      <c r="AP839" s="22"/>
      <c r="AQ839" s="22"/>
      <c r="AR839" s="22"/>
    </row>
    <row r="840" spans="1:44" ht="13" x14ac:dyDescent="0.15">
      <c r="A840" s="16"/>
      <c r="B840" s="16"/>
      <c r="C840" s="16"/>
      <c r="D840" s="16"/>
      <c r="E840" s="19"/>
      <c r="F840" s="20"/>
      <c r="G840" s="20"/>
      <c r="H840" s="20"/>
      <c r="I840" s="20"/>
      <c r="J840" s="21"/>
      <c r="K840" s="20"/>
      <c r="L840" s="20"/>
      <c r="M840" s="20"/>
      <c r="N840" s="20"/>
      <c r="O840" s="20"/>
      <c r="P840" s="20"/>
      <c r="Q840" s="19"/>
      <c r="R840" s="20"/>
      <c r="S840" s="20"/>
      <c r="T840" s="20"/>
      <c r="U840" s="20"/>
      <c r="V840" s="21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2"/>
      <c r="AP840" s="22"/>
      <c r="AQ840" s="22"/>
      <c r="AR840" s="22"/>
    </row>
    <row r="841" spans="1:44" ht="13" x14ac:dyDescent="0.15">
      <c r="A841" s="16"/>
      <c r="B841" s="16"/>
      <c r="C841" s="16"/>
      <c r="D841" s="16"/>
      <c r="E841" s="19"/>
      <c r="F841" s="20"/>
      <c r="G841" s="20"/>
      <c r="H841" s="20"/>
      <c r="I841" s="20"/>
      <c r="J841" s="21"/>
      <c r="K841" s="20"/>
      <c r="L841" s="20"/>
      <c r="M841" s="20"/>
      <c r="N841" s="20"/>
      <c r="O841" s="20"/>
      <c r="P841" s="20"/>
      <c r="Q841" s="19"/>
      <c r="R841" s="20"/>
      <c r="S841" s="20"/>
      <c r="T841" s="20"/>
      <c r="U841" s="20"/>
      <c r="V841" s="21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2"/>
      <c r="AP841" s="22"/>
      <c r="AQ841" s="22"/>
      <c r="AR841" s="22"/>
    </row>
    <row r="842" spans="1:44" ht="13" x14ac:dyDescent="0.15">
      <c r="A842" s="16"/>
      <c r="B842" s="16"/>
      <c r="C842" s="16"/>
      <c r="D842" s="16"/>
      <c r="E842" s="19"/>
      <c r="F842" s="20"/>
      <c r="G842" s="20"/>
      <c r="H842" s="20"/>
      <c r="I842" s="20"/>
      <c r="J842" s="21"/>
      <c r="K842" s="20"/>
      <c r="L842" s="20"/>
      <c r="M842" s="20"/>
      <c r="N842" s="20"/>
      <c r="O842" s="20"/>
      <c r="P842" s="20"/>
      <c r="Q842" s="19"/>
      <c r="R842" s="20"/>
      <c r="S842" s="20"/>
      <c r="T842" s="20"/>
      <c r="U842" s="20"/>
      <c r="V842" s="21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2"/>
      <c r="AP842" s="22"/>
      <c r="AQ842" s="22"/>
      <c r="AR842" s="22"/>
    </row>
    <row r="843" spans="1:44" ht="13" x14ac:dyDescent="0.15">
      <c r="A843" s="16"/>
      <c r="B843" s="16"/>
      <c r="C843" s="16"/>
      <c r="D843" s="16"/>
      <c r="E843" s="19"/>
      <c r="F843" s="20"/>
      <c r="G843" s="20"/>
      <c r="H843" s="20"/>
      <c r="I843" s="20"/>
      <c r="J843" s="21"/>
      <c r="K843" s="20"/>
      <c r="L843" s="20"/>
      <c r="M843" s="20"/>
      <c r="N843" s="20"/>
      <c r="O843" s="20"/>
      <c r="P843" s="20"/>
      <c r="Q843" s="19"/>
      <c r="R843" s="20"/>
      <c r="S843" s="20"/>
      <c r="T843" s="20"/>
      <c r="U843" s="20"/>
      <c r="V843" s="21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2"/>
      <c r="AP843" s="22"/>
      <c r="AQ843" s="22"/>
      <c r="AR843" s="22"/>
    </row>
    <row r="844" spans="1:44" ht="13" x14ac:dyDescent="0.15">
      <c r="A844" s="16"/>
      <c r="B844" s="16"/>
      <c r="C844" s="16"/>
      <c r="D844" s="16"/>
      <c r="E844" s="19"/>
      <c r="F844" s="20"/>
      <c r="G844" s="20"/>
      <c r="H844" s="20"/>
      <c r="I844" s="20"/>
      <c r="J844" s="21"/>
      <c r="K844" s="20"/>
      <c r="L844" s="20"/>
      <c r="M844" s="20"/>
      <c r="N844" s="20"/>
      <c r="O844" s="20"/>
      <c r="P844" s="20"/>
      <c r="Q844" s="19"/>
      <c r="R844" s="20"/>
      <c r="S844" s="20"/>
      <c r="T844" s="20"/>
      <c r="U844" s="20"/>
      <c r="V844" s="21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2"/>
      <c r="AP844" s="22"/>
      <c r="AQ844" s="22"/>
      <c r="AR844" s="22"/>
    </row>
    <row r="845" spans="1:44" ht="13" x14ac:dyDescent="0.15">
      <c r="A845" s="16"/>
      <c r="B845" s="16"/>
      <c r="C845" s="16"/>
      <c r="D845" s="16"/>
      <c r="E845" s="19"/>
      <c r="F845" s="20"/>
      <c r="G845" s="20"/>
      <c r="H845" s="20"/>
      <c r="I845" s="20"/>
      <c r="J845" s="21"/>
      <c r="K845" s="20"/>
      <c r="L845" s="20"/>
      <c r="M845" s="20"/>
      <c r="N845" s="20"/>
      <c r="O845" s="20"/>
      <c r="P845" s="20"/>
      <c r="Q845" s="19"/>
      <c r="R845" s="20"/>
      <c r="S845" s="20"/>
      <c r="T845" s="20"/>
      <c r="U845" s="20"/>
      <c r="V845" s="21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2"/>
      <c r="AP845" s="22"/>
      <c r="AQ845" s="22"/>
      <c r="AR845" s="22"/>
    </row>
    <row r="846" spans="1:44" ht="13" x14ac:dyDescent="0.15">
      <c r="A846" s="16"/>
      <c r="B846" s="16"/>
      <c r="C846" s="16"/>
      <c r="D846" s="16"/>
      <c r="E846" s="19"/>
      <c r="F846" s="20"/>
      <c r="G846" s="20"/>
      <c r="H846" s="20"/>
      <c r="I846" s="20"/>
      <c r="J846" s="21"/>
      <c r="K846" s="20"/>
      <c r="L846" s="20"/>
      <c r="M846" s="20"/>
      <c r="N846" s="20"/>
      <c r="O846" s="20"/>
      <c r="P846" s="20"/>
      <c r="Q846" s="19"/>
      <c r="R846" s="20"/>
      <c r="S846" s="20"/>
      <c r="T846" s="20"/>
      <c r="U846" s="20"/>
      <c r="V846" s="21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2"/>
      <c r="AP846" s="22"/>
      <c r="AQ846" s="22"/>
      <c r="AR846" s="22"/>
    </row>
    <row r="847" spans="1:44" ht="13" x14ac:dyDescent="0.15">
      <c r="A847" s="16"/>
      <c r="B847" s="16"/>
      <c r="C847" s="16"/>
      <c r="D847" s="16"/>
      <c r="E847" s="19"/>
      <c r="F847" s="20"/>
      <c r="G847" s="20"/>
      <c r="H847" s="20"/>
      <c r="I847" s="20"/>
      <c r="J847" s="21"/>
      <c r="K847" s="20"/>
      <c r="L847" s="20"/>
      <c r="M847" s="20"/>
      <c r="N847" s="20"/>
      <c r="O847" s="20"/>
      <c r="P847" s="20"/>
      <c r="Q847" s="19"/>
      <c r="R847" s="20"/>
      <c r="S847" s="20"/>
      <c r="T847" s="20"/>
      <c r="U847" s="20"/>
      <c r="V847" s="21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2"/>
      <c r="AP847" s="22"/>
      <c r="AQ847" s="22"/>
      <c r="AR847" s="22"/>
    </row>
    <row r="848" spans="1:44" ht="13" x14ac:dyDescent="0.15">
      <c r="A848" s="16"/>
      <c r="B848" s="16"/>
      <c r="C848" s="16"/>
      <c r="D848" s="16"/>
      <c r="E848" s="19"/>
      <c r="F848" s="20"/>
      <c r="G848" s="20"/>
      <c r="H848" s="20"/>
      <c r="I848" s="20"/>
      <c r="J848" s="21"/>
      <c r="K848" s="20"/>
      <c r="L848" s="20"/>
      <c r="M848" s="20"/>
      <c r="N848" s="20"/>
      <c r="O848" s="20"/>
      <c r="P848" s="20"/>
      <c r="Q848" s="19"/>
      <c r="R848" s="20"/>
      <c r="S848" s="20"/>
      <c r="T848" s="20"/>
      <c r="U848" s="20"/>
      <c r="V848" s="21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2"/>
      <c r="AP848" s="22"/>
      <c r="AQ848" s="22"/>
      <c r="AR848" s="22"/>
    </row>
    <row r="849" spans="1:44" ht="13" x14ac:dyDescent="0.15">
      <c r="A849" s="16"/>
      <c r="B849" s="16"/>
      <c r="C849" s="16"/>
      <c r="D849" s="16"/>
      <c r="E849" s="19"/>
      <c r="F849" s="20"/>
      <c r="G849" s="20"/>
      <c r="H849" s="20"/>
      <c r="I849" s="20"/>
      <c r="J849" s="21"/>
      <c r="K849" s="20"/>
      <c r="L849" s="20"/>
      <c r="M849" s="20"/>
      <c r="N849" s="20"/>
      <c r="O849" s="20"/>
      <c r="P849" s="20"/>
      <c r="Q849" s="19"/>
      <c r="R849" s="20"/>
      <c r="S849" s="20"/>
      <c r="T849" s="20"/>
      <c r="U849" s="20"/>
      <c r="V849" s="21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2"/>
      <c r="AP849" s="22"/>
      <c r="AQ849" s="22"/>
      <c r="AR849" s="22"/>
    </row>
    <row r="850" spans="1:44" ht="13" x14ac:dyDescent="0.15">
      <c r="A850" s="16"/>
      <c r="B850" s="16"/>
      <c r="C850" s="16"/>
      <c r="D850" s="16"/>
      <c r="E850" s="19"/>
      <c r="F850" s="20"/>
      <c r="G850" s="20"/>
      <c r="H850" s="20"/>
      <c r="I850" s="20"/>
      <c r="J850" s="21"/>
      <c r="K850" s="20"/>
      <c r="L850" s="20"/>
      <c r="M850" s="20"/>
      <c r="N850" s="20"/>
      <c r="O850" s="20"/>
      <c r="P850" s="20"/>
      <c r="Q850" s="19"/>
      <c r="R850" s="20"/>
      <c r="S850" s="20"/>
      <c r="T850" s="20"/>
      <c r="U850" s="20"/>
      <c r="V850" s="21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2"/>
      <c r="AP850" s="22"/>
      <c r="AQ850" s="22"/>
      <c r="AR850" s="22"/>
    </row>
    <row r="851" spans="1:44" ht="13" x14ac:dyDescent="0.15">
      <c r="A851" s="16"/>
      <c r="B851" s="16"/>
      <c r="C851" s="16"/>
      <c r="D851" s="16"/>
      <c r="E851" s="19"/>
      <c r="F851" s="20"/>
      <c r="G851" s="20"/>
      <c r="H851" s="20"/>
      <c r="I851" s="20"/>
      <c r="J851" s="21"/>
      <c r="K851" s="20"/>
      <c r="L851" s="20"/>
      <c r="M851" s="20"/>
      <c r="N851" s="20"/>
      <c r="O851" s="20"/>
      <c r="P851" s="20"/>
      <c r="Q851" s="19"/>
      <c r="R851" s="20"/>
      <c r="S851" s="20"/>
      <c r="T851" s="20"/>
      <c r="U851" s="20"/>
      <c r="V851" s="21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2"/>
      <c r="AP851" s="22"/>
      <c r="AQ851" s="22"/>
      <c r="AR851" s="22"/>
    </row>
    <row r="852" spans="1:44" ht="13" x14ac:dyDescent="0.15">
      <c r="A852" s="16"/>
      <c r="B852" s="16"/>
      <c r="C852" s="16"/>
      <c r="D852" s="16"/>
      <c r="E852" s="19"/>
      <c r="F852" s="20"/>
      <c r="G852" s="20"/>
      <c r="H852" s="20"/>
      <c r="I852" s="20"/>
      <c r="J852" s="21"/>
      <c r="K852" s="20"/>
      <c r="L852" s="20"/>
      <c r="M852" s="20"/>
      <c r="N852" s="20"/>
      <c r="O852" s="20"/>
      <c r="P852" s="20"/>
      <c r="Q852" s="19"/>
      <c r="R852" s="20"/>
      <c r="S852" s="20"/>
      <c r="T852" s="20"/>
      <c r="U852" s="20"/>
      <c r="V852" s="21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2"/>
      <c r="AP852" s="22"/>
      <c r="AQ852" s="22"/>
      <c r="AR852" s="22"/>
    </row>
    <row r="853" spans="1:44" ht="13" x14ac:dyDescent="0.15">
      <c r="A853" s="16"/>
      <c r="B853" s="16"/>
      <c r="C853" s="16"/>
      <c r="D853" s="16"/>
      <c r="E853" s="19"/>
      <c r="F853" s="20"/>
      <c r="G853" s="20"/>
      <c r="H853" s="20"/>
      <c r="I853" s="20"/>
      <c r="J853" s="21"/>
      <c r="K853" s="20"/>
      <c r="L853" s="20"/>
      <c r="M853" s="20"/>
      <c r="N853" s="20"/>
      <c r="O853" s="20"/>
      <c r="P853" s="20"/>
      <c r="Q853" s="19"/>
      <c r="R853" s="20"/>
      <c r="S853" s="20"/>
      <c r="T853" s="20"/>
      <c r="U853" s="20"/>
      <c r="V853" s="21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2"/>
      <c r="AP853" s="22"/>
      <c r="AQ853" s="22"/>
      <c r="AR853" s="22"/>
    </row>
    <row r="854" spans="1:44" ht="13" x14ac:dyDescent="0.15">
      <c r="A854" s="16"/>
      <c r="B854" s="16"/>
      <c r="C854" s="16"/>
      <c r="D854" s="16"/>
      <c r="E854" s="19"/>
      <c r="F854" s="20"/>
      <c r="G854" s="20"/>
      <c r="H854" s="20"/>
      <c r="I854" s="20"/>
      <c r="J854" s="21"/>
      <c r="K854" s="20"/>
      <c r="L854" s="20"/>
      <c r="M854" s="20"/>
      <c r="N854" s="20"/>
      <c r="O854" s="20"/>
      <c r="P854" s="20"/>
      <c r="Q854" s="19"/>
      <c r="R854" s="20"/>
      <c r="S854" s="20"/>
      <c r="T854" s="20"/>
      <c r="U854" s="20"/>
      <c r="V854" s="21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2"/>
      <c r="AP854" s="22"/>
      <c r="AQ854" s="22"/>
      <c r="AR854" s="22"/>
    </row>
    <row r="855" spans="1:44" ht="13" x14ac:dyDescent="0.15">
      <c r="A855" s="16"/>
      <c r="B855" s="16"/>
      <c r="C855" s="16"/>
      <c r="D855" s="16"/>
      <c r="E855" s="19"/>
      <c r="F855" s="20"/>
      <c r="G855" s="20"/>
      <c r="H855" s="20"/>
      <c r="I855" s="20"/>
      <c r="J855" s="21"/>
      <c r="K855" s="20"/>
      <c r="L855" s="20"/>
      <c r="M855" s="20"/>
      <c r="N855" s="20"/>
      <c r="O855" s="20"/>
      <c r="P855" s="20"/>
      <c r="Q855" s="19"/>
      <c r="R855" s="20"/>
      <c r="S855" s="20"/>
      <c r="T855" s="20"/>
      <c r="U855" s="20"/>
      <c r="V855" s="21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2"/>
      <c r="AP855" s="22"/>
      <c r="AQ855" s="22"/>
      <c r="AR855" s="22"/>
    </row>
    <row r="856" spans="1:44" ht="13" x14ac:dyDescent="0.15">
      <c r="A856" s="16"/>
      <c r="B856" s="16"/>
      <c r="C856" s="16"/>
      <c r="D856" s="16"/>
      <c r="E856" s="19"/>
      <c r="F856" s="20"/>
      <c r="G856" s="20"/>
      <c r="H856" s="20"/>
      <c r="I856" s="20"/>
      <c r="J856" s="21"/>
      <c r="K856" s="20"/>
      <c r="L856" s="20"/>
      <c r="M856" s="20"/>
      <c r="N856" s="20"/>
      <c r="O856" s="20"/>
      <c r="P856" s="20"/>
      <c r="Q856" s="19"/>
      <c r="R856" s="20"/>
      <c r="S856" s="20"/>
      <c r="T856" s="20"/>
      <c r="U856" s="20"/>
      <c r="V856" s="21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2"/>
      <c r="AP856" s="22"/>
      <c r="AQ856" s="22"/>
      <c r="AR856" s="22"/>
    </row>
    <row r="857" spans="1:44" ht="13" x14ac:dyDescent="0.15">
      <c r="A857" s="16"/>
      <c r="B857" s="16"/>
      <c r="C857" s="16"/>
      <c r="D857" s="16"/>
      <c r="E857" s="19"/>
      <c r="F857" s="20"/>
      <c r="G857" s="20"/>
      <c r="H857" s="20"/>
      <c r="I857" s="20"/>
      <c r="J857" s="21"/>
      <c r="K857" s="20"/>
      <c r="L857" s="20"/>
      <c r="M857" s="20"/>
      <c r="N857" s="20"/>
      <c r="O857" s="20"/>
      <c r="P857" s="20"/>
      <c r="Q857" s="19"/>
      <c r="R857" s="20"/>
      <c r="S857" s="20"/>
      <c r="T857" s="20"/>
      <c r="U857" s="20"/>
      <c r="V857" s="21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2"/>
      <c r="AP857" s="22"/>
      <c r="AQ857" s="22"/>
      <c r="AR857" s="22"/>
    </row>
    <row r="858" spans="1:44" ht="13" x14ac:dyDescent="0.15">
      <c r="A858" s="16"/>
      <c r="B858" s="16"/>
      <c r="C858" s="16"/>
      <c r="D858" s="16"/>
      <c r="E858" s="19"/>
      <c r="F858" s="20"/>
      <c r="G858" s="20"/>
      <c r="H858" s="20"/>
      <c r="I858" s="20"/>
      <c r="J858" s="21"/>
      <c r="K858" s="20"/>
      <c r="L858" s="20"/>
      <c r="M858" s="20"/>
      <c r="N858" s="20"/>
      <c r="O858" s="20"/>
      <c r="P858" s="20"/>
      <c r="Q858" s="19"/>
      <c r="R858" s="20"/>
      <c r="S858" s="20"/>
      <c r="T858" s="20"/>
      <c r="U858" s="20"/>
      <c r="V858" s="21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2"/>
      <c r="AP858" s="22"/>
      <c r="AQ858" s="22"/>
      <c r="AR858" s="22"/>
    </row>
    <row r="859" spans="1:44" ht="13" x14ac:dyDescent="0.15">
      <c r="A859" s="16"/>
      <c r="B859" s="16"/>
      <c r="C859" s="16"/>
      <c r="D859" s="16"/>
      <c r="E859" s="19"/>
      <c r="F859" s="20"/>
      <c r="G859" s="20"/>
      <c r="H859" s="20"/>
      <c r="I859" s="20"/>
      <c r="J859" s="21"/>
      <c r="K859" s="20"/>
      <c r="L859" s="20"/>
      <c r="M859" s="20"/>
      <c r="N859" s="20"/>
      <c r="O859" s="20"/>
      <c r="P859" s="20"/>
      <c r="Q859" s="19"/>
      <c r="R859" s="20"/>
      <c r="S859" s="20"/>
      <c r="T859" s="20"/>
      <c r="U859" s="20"/>
      <c r="V859" s="21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2"/>
      <c r="AP859" s="22"/>
      <c r="AQ859" s="22"/>
      <c r="AR859" s="22"/>
    </row>
    <row r="860" spans="1:44" ht="13" x14ac:dyDescent="0.15">
      <c r="A860" s="16"/>
      <c r="B860" s="16"/>
      <c r="C860" s="16"/>
      <c r="D860" s="16"/>
      <c r="E860" s="19"/>
      <c r="F860" s="20"/>
      <c r="G860" s="20"/>
      <c r="H860" s="20"/>
      <c r="I860" s="20"/>
      <c r="J860" s="21"/>
      <c r="K860" s="20"/>
      <c r="L860" s="20"/>
      <c r="M860" s="20"/>
      <c r="N860" s="20"/>
      <c r="O860" s="20"/>
      <c r="P860" s="20"/>
      <c r="Q860" s="19"/>
      <c r="R860" s="20"/>
      <c r="S860" s="20"/>
      <c r="T860" s="20"/>
      <c r="U860" s="20"/>
      <c r="V860" s="21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2"/>
      <c r="AP860" s="22"/>
      <c r="AQ860" s="22"/>
      <c r="AR860" s="22"/>
    </row>
    <row r="861" spans="1:44" ht="13" x14ac:dyDescent="0.15">
      <c r="A861" s="16"/>
      <c r="B861" s="16"/>
      <c r="C861" s="16"/>
      <c r="D861" s="16"/>
      <c r="E861" s="19"/>
      <c r="F861" s="20"/>
      <c r="G861" s="20"/>
      <c r="H861" s="20"/>
      <c r="I861" s="20"/>
      <c r="J861" s="21"/>
      <c r="K861" s="20"/>
      <c r="L861" s="20"/>
      <c r="M861" s="20"/>
      <c r="N861" s="20"/>
      <c r="O861" s="20"/>
      <c r="P861" s="20"/>
      <c r="Q861" s="19"/>
      <c r="R861" s="20"/>
      <c r="S861" s="20"/>
      <c r="T861" s="20"/>
      <c r="U861" s="20"/>
      <c r="V861" s="21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2"/>
      <c r="AP861" s="22"/>
      <c r="AQ861" s="22"/>
      <c r="AR861" s="22"/>
    </row>
    <row r="862" spans="1:44" ht="13" x14ac:dyDescent="0.15">
      <c r="A862" s="16"/>
      <c r="B862" s="16"/>
      <c r="C862" s="16"/>
      <c r="D862" s="16"/>
      <c r="E862" s="19"/>
      <c r="F862" s="20"/>
      <c r="G862" s="20"/>
      <c r="H862" s="20"/>
      <c r="I862" s="20"/>
      <c r="J862" s="21"/>
      <c r="K862" s="20"/>
      <c r="L862" s="20"/>
      <c r="M862" s="20"/>
      <c r="N862" s="20"/>
      <c r="O862" s="20"/>
      <c r="P862" s="20"/>
      <c r="Q862" s="19"/>
      <c r="R862" s="20"/>
      <c r="S862" s="20"/>
      <c r="T862" s="20"/>
      <c r="U862" s="20"/>
      <c r="V862" s="21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2"/>
      <c r="AP862" s="22"/>
      <c r="AQ862" s="22"/>
      <c r="AR862" s="22"/>
    </row>
    <row r="863" spans="1:44" ht="13" x14ac:dyDescent="0.15">
      <c r="A863" s="16"/>
      <c r="B863" s="16"/>
      <c r="C863" s="16"/>
      <c r="D863" s="16"/>
      <c r="E863" s="19"/>
      <c r="F863" s="20"/>
      <c r="G863" s="20"/>
      <c r="H863" s="20"/>
      <c r="I863" s="20"/>
      <c r="J863" s="21"/>
      <c r="K863" s="20"/>
      <c r="L863" s="20"/>
      <c r="M863" s="20"/>
      <c r="N863" s="20"/>
      <c r="O863" s="20"/>
      <c r="P863" s="20"/>
      <c r="Q863" s="19"/>
      <c r="R863" s="20"/>
      <c r="S863" s="20"/>
      <c r="T863" s="20"/>
      <c r="U863" s="20"/>
      <c r="V863" s="21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2"/>
      <c r="AP863" s="22"/>
      <c r="AQ863" s="22"/>
      <c r="AR863" s="22"/>
    </row>
    <row r="864" spans="1:44" ht="13" x14ac:dyDescent="0.15">
      <c r="A864" s="16"/>
      <c r="B864" s="16"/>
      <c r="C864" s="16"/>
      <c r="D864" s="16"/>
      <c r="E864" s="19"/>
      <c r="F864" s="20"/>
      <c r="G864" s="20"/>
      <c r="H864" s="20"/>
      <c r="I864" s="20"/>
      <c r="J864" s="21"/>
      <c r="K864" s="20"/>
      <c r="L864" s="20"/>
      <c r="M864" s="20"/>
      <c r="N864" s="20"/>
      <c r="O864" s="20"/>
      <c r="P864" s="20"/>
      <c r="Q864" s="19"/>
      <c r="R864" s="20"/>
      <c r="S864" s="20"/>
      <c r="T864" s="20"/>
      <c r="U864" s="20"/>
      <c r="V864" s="21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2"/>
      <c r="AP864" s="22"/>
      <c r="AQ864" s="22"/>
      <c r="AR864" s="22"/>
    </row>
    <row r="865" spans="1:44" ht="13" x14ac:dyDescent="0.15">
      <c r="A865" s="16"/>
      <c r="B865" s="16"/>
      <c r="C865" s="16"/>
      <c r="D865" s="16"/>
      <c r="E865" s="19"/>
      <c r="F865" s="20"/>
      <c r="G865" s="20"/>
      <c r="H865" s="20"/>
      <c r="I865" s="20"/>
      <c r="J865" s="21"/>
      <c r="K865" s="20"/>
      <c r="L865" s="20"/>
      <c r="M865" s="20"/>
      <c r="N865" s="20"/>
      <c r="O865" s="20"/>
      <c r="P865" s="20"/>
      <c r="Q865" s="19"/>
      <c r="R865" s="20"/>
      <c r="S865" s="20"/>
      <c r="T865" s="20"/>
      <c r="U865" s="20"/>
      <c r="V865" s="21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2"/>
      <c r="AP865" s="22"/>
      <c r="AQ865" s="22"/>
      <c r="AR865" s="22"/>
    </row>
    <row r="866" spans="1:44" ht="13" x14ac:dyDescent="0.15">
      <c r="AO866" s="24"/>
      <c r="AP866" s="24"/>
      <c r="AQ866" s="24"/>
      <c r="AR866" s="24"/>
    </row>
    <row r="867" spans="1:44" ht="13" x14ac:dyDescent="0.15">
      <c r="AO867" s="24"/>
      <c r="AP867" s="24"/>
      <c r="AQ867" s="24"/>
      <c r="AR867" s="24"/>
    </row>
    <row r="868" spans="1:44" ht="13" x14ac:dyDescent="0.15">
      <c r="AO868" s="24"/>
      <c r="AP868" s="24"/>
      <c r="AQ868" s="24"/>
      <c r="AR868" s="24"/>
    </row>
    <row r="869" spans="1:44" ht="13" x14ac:dyDescent="0.15">
      <c r="AO869" s="24"/>
      <c r="AP869" s="24"/>
      <c r="AQ869" s="24"/>
      <c r="AR869" s="24"/>
    </row>
    <row r="870" spans="1:44" ht="13" x14ac:dyDescent="0.15">
      <c r="AO870" s="24"/>
      <c r="AP870" s="24"/>
      <c r="AQ870" s="24"/>
      <c r="AR870" s="24"/>
    </row>
    <row r="871" spans="1:44" ht="13" x14ac:dyDescent="0.15">
      <c r="AO871" s="24"/>
      <c r="AP871" s="24"/>
      <c r="AQ871" s="24"/>
      <c r="AR871" s="24"/>
    </row>
    <row r="872" spans="1:44" ht="13" x14ac:dyDescent="0.15">
      <c r="AO872" s="24"/>
      <c r="AP872" s="24"/>
      <c r="AQ872" s="24"/>
      <c r="AR872" s="24"/>
    </row>
    <row r="873" spans="1:44" ht="13" x14ac:dyDescent="0.15">
      <c r="AO873" s="24"/>
      <c r="AP873" s="24"/>
      <c r="AQ873" s="24"/>
      <c r="AR873" s="24"/>
    </row>
    <row r="874" spans="1:44" ht="13" x14ac:dyDescent="0.15">
      <c r="AO874" s="24"/>
      <c r="AP874" s="24"/>
      <c r="AQ874" s="24"/>
      <c r="AR874" s="24"/>
    </row>
    <row r="875" spans="1:44" ht="13" x14ac:dyDescent="0.15">
      <c r="AO875" s="24"/>
      <c r="AP875" s="24"/>
      <c r="AQ875" s="24"/>
      <c r="AR875" s="24"/>
    </row>
    <row r="876" spans="1:44" ht="13" x14ac:dyDescent="0.15">
      <c r="AO876" s="24"/>
      <c r="AP876" s="24"/>
      <c r="AQ876" s="24"/>
      <c r="AR876" s="24"/>
    </row>
    <row r="877" spans="1:44" ht="13" x14ac:dyDescent="0.15">
      <c r="AO877" s="24"/>
      <c r="AP877" s="24"/>
      <c r="AQ877" s="24"/>
      <c r="AR877" s="24"/>
    </row>
    <row r="878" spans="1:44" ht="13" x14ac:dyDescent="0.15">
      <c r="AO878" s="24"/>
      <c r="AP878" s="24"/>
      <c r="AQ878" s="24"/>
      <c r="AR878" s="24"/>
    </row>
    <row r="879" spans="1:44" ht="13" x14ac:dyDescent="0.15">
      <c r="AO879" s="24"/>
      <c r="AP879" s="24"/>
      <c r="AQ879" s="24"/>
      <c r="AR879" s="24"/>
    </row>
    <row r="880" spans="1:44" ht="13" x14ac:dyDescent="0.15">
      <c r="AO880" s="24"/>
      <c r="AP880" s="24"/>
      <c r="AQ880" s="24"/>
      <c r="AR880" s="24"/>
    </row>
    <row r="881" spans="41:44" ht="13" x14ac:dyDescent="0.15">
      <c r="AO881" s="24"/>
      <c r="AP881" s="24"/>
      <c r="AQ881" s="24"/>
      <c r="AR881" s="24"/>
    </row>
    <row r="882" spans="41:44" ht="13" x14ac:dyDescent="0.15">
      <c r="AO882" s="24"/>
      <c r="AP882" s="24"/>
      <c r="AQ882" s="24"/>
      <c r="AR882" s="24"/>
    </row>
    <row r="883" spans="41:44" ht="13" x14ac:dyDescent="0.15">
      <c r="AO883" s="24"/>
      <c r="AP883" s="24"/>
      <c r="AQ883" s="24"/>
      <c r="AR883" s="24"/>
    </row>
    <row r="884" spans="41:44" ht="13" x14ac:dyDescent="0.15">
      <c r="AO884" s="24"/>
      <c r="AP884" s="24"/>
      <c r="AQ884" s="24"/>
      <c r="AR884" s="24"/>
    </row>
    <row r="885" spans="41:44" ht="13" x14ac:dyDescent="0.15">
      <c r="AO885" s="24"/>
      <c r="AP885" s="24"/>
      <c r="AQ885" s="24"/>
      <c r="AR885" s="24"/>
    </row>
    <row r="886" spans="41:44" ht="13" x14ac:dyDescent="0.15">
      <c r="AO886" s="24"/>
      <c r="AP886" s="24"/>
      <c r="AQ886" s="24"/>
      <c r="AR886" s="24"/>
    </row>
    <row r="887" spans="41:44" ht="13" x14ac:dyDescent="0.15">
      <c r="AO887" s="24"/>
      <c r="AP887" s="24"/>
      <c r="AQ887" s="24"/>
      <c r="AR887" s="24"/>
    </row>
    <row r="888" spans="41:44" ht="13" x14ac:dyDescent="0.15">
      <c r="AO888" s="24"/>
      <c r="AP888" s="24"/>
      <c r="AQ888" s="24"/>
      <c r="AR888" s="24"/>
    </row>
    <row r="889" spans="41:44" ht="13" x14ac:dyDescent="0.15">
      <c r="AO889" s="24"/>
      <c r="AP889" s="24"/>
      <c r="AQ889" s="24"/>
      <c r="AR889" s="24"/>
    </row>
    <row r="890" spans="41:44" ht="13" x14ac:dyDescent="0.15">
      <c r="AO890" s="24"/>
      <c r="AP890" s="24"/>
      <c r="AQ890" s="24"/>
      <c r="AR890" s="24"/>
    </row>
    <row r="891" spans="41:44" ht="13" x14ac:dyDescent="0.15">
      <c r="AO891" s="24"/>
      <c r="AP891" s="24"/>
      <c r="AQ891" s="24"/>
      <c r="AR891" s="24"/>
    </row>
    <row r="892" spans="41:44" ht="13" x14ac:dyDescent="0.15">
      <c r="AO892" s="24"/>
      <c r="AP892" s="24"/>
      <c r="AQ892" s="24"/>
      <c r="AR892" s="24"/>
    </row>
    <row r="893" spans="41:44" ht="13" x14ac:dyDescent="0.15">
      <c r="AO893" s="24"/>
      <c r="AP893" s="24"/>
      <c r="AQ893" s="24"/>
      <c r="AR893" s="24"/>
    </row>
    <row r="894" spans="41:44" ht="13" x14ac:dyDescent="0.15">
      <c r="AO894" s="24"/>
      <c r="AP894" s="24"/>
      <c r="AQ894" s="24"/>
      <c r="AR894" s="24"/>
    </row>
    <row r="895" spans="41:44" ht="13" x14ac:dyDescent="0.15">
      <c r="AO895" s="24"/>
      <c r="AP895" s="24"/>
      <c r="AQ895" s="24"/>
      <c r="AR895" s="24"/>
    </row>
    <row r="896" spans="41:44" ht="13" x14ac:dyDescent="0.15">
      <c r="AO896" s="24"/>
      <c r="AP896" s="24"/>
      <c r="AQ896" s="24"/>
      <c r="AR896" s="24"/>
    </row>
    <row r="897" spans="41:44" ht="13" x14ac:dyDescent="0.15">
      <c r="AO897" s="24"/>
      <c r="AP897" s="24"/>
      <c r="AQ897" s="24"/>
      <c r="AR897" s="24"/>
    </row>
    <row r="898" spans="41:44" ht="13" x14ac:dyDescent="0.15">
      <c r="AO898" s="24"/>
      <c r="AP898" s="24"/>
      <c r="AQ898" s="24"/>
      <c r="AR898" s="24"/>
    </row>
    <row r="899" spans="41:44" ht="13" x14ac:dyDescent="0.15">
      <c r="AO899" s="24"/>
      <c r="AP899" s="24"/>
      <c r="AQ899" s="24"/>
      <c r="AR899" s="24"/>
    </row>
    <row r="900" spans="41:44" ht="13" x14ac:dyDescent="0.15">
      <c r="AO900" s="24"/>
      <c r="AP900" s="24"/>
      <c r="AQ900" s="24"/>
      <c r="AR900" s="24"/>
    </row>
    <row r="901" spans="41:44" ht="13" x14ac:dyDescent="0.15">
      <c r="AO901" s="24"/>
      <c r="AP901" s="24"/>
      <c r="AQ901" s="24"/>
      <c r="AR901" s="24"/>
    </row>
    <row r="902" spans="41:44" ht="13" x14ac:dyDescent="0.15">
      <c r="AO902" s="24"/>
      <c r="AP902" s="24"/>
      <c r="AQ902" s="24"/>
      <c r="AR902" s="24"/>
    </row>
    <row r="903" spans="41:44" ht="13" x14ac:dyDescent="0.15">
      <c r="AO903" s="24"/>
      <c r="AP903" s="24"/>
      <c r="AQ903" s="24"/>
      <c r="AR903" s="24"/>
    </row>
    <row r="904" spans="41:44" ht="13" x14ac:dyDescent="0.15">
      <c r="AO904" s="24"/>
      <c r="AP904" s="24"/>
      <c r="AQ904" s="24"/>
      <c r="AR904" s="24"/>
    </row>
    <row r="905" spans="41:44" ht="13" x14ac:dyDescent="0.15">
      <c r="AO905" s="24"/>
      <c r="AP905" s="24"/>
      <c r="AQ905" s="24"/>
      <c r="AR905" s="24"/>
    </row>
    <row r="906" spans="41:44" ht="13" x14ac:dyDescent="0.15">
      <c r="AO906" s="24"/>
      <c r="AP906" s="24"/>
      <c r="AQ906" s="24"/>
      <c r="AR906" s="24"/>
    </row>
    <row r="907" spans="41:44" ht="13" x14ac:dyDescent="0.15">
      <c r="AO907" s="24"/>
      <c r="AP907" s="24"/>
      <c r="AQ907" s="24"/>
      <c r="AR907" s="24"/>
    </row>
    <row r="908" spans="41:44" ht="13" x14ac:dyDescent="0.15">
      <c r="AO908" s="24"/>
      <c r="AP908" s="24"/>
      <c r="AQ908" s="24"/>
      <c r="AR908" s="24"/>
    </row>
    <row r="909" spans="41:44" ht="13" x14ac:dyDescent="0.15">
      <c r="AO909" s="24"/>
      <c r="AP909" s="24"/>
      <c r="AQ909" s="24"/>
      <c r="AR909" s="24"/>
    </row>
    <row r="910" spans="41:44" ht="13" x14ac:dyDescent="0.15">
      <c r="AO910" s="24"/>
      <c r="AP910" s="24"/>
      <c r="AQ910" s="24"/>
      <c r="AR910" s="24"/>
    </row>
    <row r="911" spans="41:44" ht="13" x14ac:dyDescent="0.15">
      <c r="AO911" s="24"/>
      <c r="AP911" s="24"/>
      <c r="AQ911" s="24"/>
      <c r="AR911" s="24"/>
    </row>
    <row r="912" spans="41:44" ht="13" x14ac:dyDescent="0.15">
      <c r="AO912" s="24"/>
      <c r="AP912" s="24"/>
      <c r="AQ912" s="24"/>
      <c r="AR912" s="24"/>
    </row>
    <row r="913" spans="41:44" ht="13" x14ac:dyDescent="0.15">
      <c r="AO913" s="24"/>
      <c r="AP913" s="24"/>
      <c r="AQ913" s="24"/>
      <c r="AR913" s="24"/>
    </row>
    <row r="914" spans="41:44" ht="13" x14ac:dyDescent="0.15">
      <c r="AO914" s="24"/>
      <c r="AP914" s="24"/>
      <c r="AQ914" s="24"/>
      <c r="AR914" s="24"/>
    </row>
    <row r="915" spans="41:44" ht="13" x14ac:dyDescent="0.15">
      <c r="AO915" s="24"/>
      <c r="AP915" s="24"/>
      <c r="AQ915" s="24"/>
      <c r="AR915" s="24"/>
    </row>
    <row r="916" spans="41:44" ht="13" x14ac:dyDescent="0.15">
      <c r="AO916" s="24"/>
      <c r="AP916" s="24"/>
      <c r="AQ916" s="24"/>
      <c r="AR916" s="24"/>
    </row>
    <row r="917" spans="41:44" ht="13" x14ac:dyDescent="0.15">
      <c r="AO917" s="24"/>
      <c r="AP917" s="24"/>
      <c r="AQ917" s="24"/>
      <c r="AR917" s="24"/>
    </row>
    <row r="918" spans="41:44" ht="13" x14ac:dyDescent="0.15">
      <c r="AO918" s="24"/>
      <c r="AP918" s="24"/>
      <c r="AQ918" s="24"/>
      <c r="AR918" s="24"/>
    </row>
    <row r="919" spans="41:44" ht="13" x14ac:dyDescent="0.15">
      <c r="AO919" s="24"/>
      <c r="AP919" s="24"/>
      <c r="AQ919" s="24"/>
      <c r="AR919" s="24"/>
    </row>
    <row r="920" spans="41:44" ht="13" x14ac:dyDescent="0.15">
      <c r="AO920" s="24"/>
      <c r="AP920" s="24"/>
      <c r="AQ920" s="24"/>
      <c r="AR920" s="24"/>
    </row>
    <row r="921" spans="41:44" ht="13" x14ac:dyDescent="0.15">
      <c r="AO921" s="24"/>
      <c r="AP921" s="24"/>
      <c r="AQ921" s="24"/>
      <c r="AR921" s="24"/>
    </row>
    <row r="922" spans="41:44" ht="13" x14ac:dyDescent="0.15">
      <c r="AO922" s="24"/>
      <c r="AP922" s="24"/>
      <c r="AQ922" s="24"/>
      <c r="AR922" s="24"/>
    </row>
    <row r="923" spans="41:44" ht="13" x14ac:dyDescent="0.15">
      <c r="AO923" s="24"/>
      <c r="AP923" s="24"/>
      <c r="AQ923" s="24"/>
      <c r="AR923" s="24"/>
    </row>
    <row r="924" spans="41:44" ht="13" x14ac:dyDescent="0.15">
      <c r="AO924" s="24"/>
      <c r="AP924" s="24"/>
      <c r="AQ924" s="24"/>
      <c r="AR924" s="24"/>
    </row>
    <row r="925" spans="41:44" ht="13" x14ac:dyDescent="0.15">
      <c r="AO925" s="24"/>
      <c r="AP925" s="24"/>
      <c r="AQ925" s="24"/>
      <c r="AR925" s="24"/>
    </row>
    <row r="926" spans="41:44" ht="13" x14ac:dyDescent="0.15">
      <c r="AO926" s="24"/>
      <c r="AP926" s="24"/>
      <c r="AQ926" s="24"/>
      <c r="AR926" s="24"/>
    </row>
    <row r="927" spans="41:44" ht="13" x14ac:dyDescent="0.15">
      <c r="AO927" s="24"/>
      <c r="AP927" s="24"/>
      <c r="AQ927" s="24"/>
      <c r="AR927" s="24"/>
    </row>
    <row r="928" spans="41:44" ht="13" x14ac:dyDescent="0.15">
      <c r="AO928" s="24"/>
      <c r="AP928" s="24"/>
      <c r="AQ928" s="24"/>
      <c r="AR928" s="24"/>
    </row>
    <row r="929" spans="41:44" ht="13" x14ac:dyDescent="0.15">
      <c r="AO929" s="24"/>
      <c r="AP929" s="24"/>
      <c r="AQ929" s="24"/>
      <c r="AR929" s="24"/>
    </row>
    <row r="930" spans="41:44" ht="13" x14ac:dyDescent="0.15">
      <c r="AO930" s="24"/>
      <c r="AP930" s="24"/>
      <c r="AQ930" s="24"/>
      <c r="AR930" s="24"/>
    </row>
    <row r="931" spans="41:44" ht="13" x14ac:dyDescent="0.15">
      <c r="AO931" s="24"/>
      <c r="AP931" s="24"/>
      <c r="AQ931" s="24"/>
      <c r="AR931" s="24"/>
    </row>
    <row r="932" spans="41:44" ht="13" x14ac:dyDescent="0.15">
      <c r="AO932" s="24"/>
      <c r="AP932" s="24"/>
      <c r="AQ932" s="24"/>
      <c r="AR932" s="24"/>
    </row>
    <row r="933" spans="41:44" ht="13" x14ac:dyDescent="0.15">
      <c r="AO933" s="24"/>
      <c r="AP933" s="24"/>
      <c r="AQ933" s="24"/>
      <c r="AR933" s="24"/>
    </row>
    <row r="934" spans="41:44" ht="13" x14ac:dyDescent="0.15">
      <c r="AO934" s="24"/>
      <c r="AP934" s="24"/>
      <c r="AQ934" s="24"/>
      <c r="AR934" s="24"/>
    </row>
    <row r="935" spans="41:44" ht="13" x14ac:dyDescent="0.15">
      <c r="AO935" s="24"/>
      <c r="AP935" s="24"/>
      <c r="AQ935" s="24"/>
      <c r="AR935" s="24"/>
    </row>
    <row r="936" spans="41:44" ht="13" x14ac:dyDescent="0.15">
      <c r="AO936" s="24"/>
      <c r="AP936" s="24"/>
      <c r="AQ936" s="24"/>
      <c r="AR936" s="24"/>
    </row>
    <row r="937" spans="41:44" ht="13" x14ac:dyDescent="0.15">
      <c r="AO937" s="24"/>
      <c r="AP937" s="24"/>
      <c r="AQ937" s="24"/>
      <c r="AR937" s="24"/>
    </row>
    <row r="938" spans="41:44" ht="13" x14ac:dyDescent="0.15">
      <c r="AO938" s="24"/>
      <c r="AP938" s="24"/>
      <c r="AQ938" s="24"/>
      <c r="AR938" s="24"/>
    </row>
    <row r="939" spans="41:44" ht="13" x14ac:dyDescent="0.15">
      <c r="AO939" s="24"/>
      <c r="AP939" s="24"/>
      <c r="AQ939" s="24"/>
      <c r="AR939" s="24"/>
    </row>
    <row r="940" spans="41:44" ht="13" x14ac:dyDescent="0.15">
      <c r="AO940" s="24"/>
      <c r="AP940" s="24"/>
      <c r="AQ940" s="24"/>
      <c r="AR940" s="24"/>
    </row>
    <row r="941" spans="41:44" ht="13" x14ac:dyDescent="0.15">
      <c r="AO941" s="24"/>
      <c r="AP941" s="24"/>
      <c r="AQ941" s="24"/>
      <c r="AR941" s="24"/>
    </row>
    <row r="942" spans="41:44" ht="13" x14ac:dyDescent="0.15">
      <c r="AO942" s="24"/>
      <c r="AP942" s="24"/>
      <c r="AQ942" s="24"/>
      <c r="AR942" s="24"/>
    </row>
    <row r="943" spans="41:44" ht="13" x14ac:dyDescent="0.15">
      <c r="AO943" s="24"/>
      <c r="AP943" s="24"/>
      <c r="AQ943" s="24"/>
      <c r="AR943" s="24"/>
    </row>
    <row r="944" spans="41:44" ht="13" x14ac:dyDescent="0.15">
      <c r="AO944" s="24"/>
      <c r="AP944" s="24"/>
      <c r="AQ944" s="24"/>
      <c r="AR944" s="24"/>
    </row>
    <row r="945" spans="41:44" ht="13" x14ac:dyDescent="0.15">
      <c r="AO945" s="24"/>
      <c r="AP945" s="24"/>
      <c r="AQ945" s="24"/>
      <c r="AR945" s="24"/>
    </row>
    <row r="946" spans="41:44" ht="13" x14ac:dyDescent="0.15">
      <c r="AO946" s="24"/>
      <c r="AP946" s="24"/>
      <c r="AQ946" s="24"/>
      <c r="AR946" s="24"/>
    </row>
    <row r="947" spans="41:44" ht="13" x14ac:dyDescent="0.15">
      <c r="AO947" s="24"/>
      <c r="AP947" s="24"/>
      <c r="AQ947" s="24"/>
      <c r="AR947" s="24"/>
    </row>
    <row r="948" spans="41:44" ht="13" x14ac:dyDescent="0.15">
      <c r="AO948" s="24"/>
      <c r="AP948" s="24"/>
      <c r="AQ948" s="24"/>
      <c r="AR948" s="24"/>
    </row>
    <row r="949" spans="41:44" ht="13" x14ac:dyDescent="0.15">
      <c r="AO949" s="24"/>
      <c r="AP949" s="24"/>
      <c r="AQ949" s="24"/>
      <c r="AR949" s="24"/>
    </row>
    <row r="950" spans="41:44" ht="13" x14ac:dyDescent="0.15">
      <c r="AO950" s="24"/>
      <c r="AP950" s="24"/>
      <c r="AQ950" s="24"/>
      <c r="AR950" s="24"/>
    </row>
    <row r="951" spans="41:44" ht="13" x14ac:dyDescent="0.15">
      <c r="AO951" s="24"/>
      <c r="AP951" s="24"/>
      <c r="AQ951" s="24"/>
      <c r="AR951" s="24"/>
    </row>
    <row r="952" spans="41:44" ht="13" x14ac:dyDescent="0.15">
      <c r="AO952" s="24"/>
      <c r="AP952" s="24"/>
      <c r="AQ952" s="24"/>
      <c r="AR952" s="24"/>
    </row>
    <row r="953" spans="41:44" ht="13" x14ac:dyDescent="0.15">
      <c r="AO953" s="24"/>
      <c r="AP953" s="24"/>
      <c r="AQ953" s="24"/>
      <c r="AR953" s="24"/>
    </row>
    <row r="954" spans="41:44" ht="13" x14ac:dyDescent="0.15">
      <c r="AO954" s="24"/>
      <c r="AP954" s="24"/>
      <c r="AQ954" s="24"/>
      <c r="AR954" s="24"/>
    </row>
    <row r="955" spans="41:44" ht="13" x14ac:dyDescent="0.15">
      <c r="AO955" s="24"/>
      <c r="AP955" s="24"/>
      <c r="AQ955" s="24"/>
      <c r="AR955" s="24"/>
    </row>
    <row r="956" spans="41:44" ht="13" x14ac:dyDescent="0.15">
      <c r="AO956" s="24"/>
      <c r="AP956" s="24"/>
      <c r="AQ956" s="24"/>
      <c r="AR956" s="24"/>
    </row>
    <row r="957" spans="41:44" ht="13" x14ac:dyDescent="0.15">
      <c r="AO957" s="24"/>
      <c r="AP957" s="24"/>
      <c r="AQ957" s="24"/>
      <c r="AR957" s="24"/>
    </row>
    <row r="958" spans="41:44" ht="13" x14ac:dyDescent="0.15">
      <c r="AO958" s="24"/>
      <c r="AP958" s="24"/>
      <c r="AQ958" s="24"/>
      <c r="AR958" s="24"/>
    </row>
    <row r="959" spans="41:44" ht="13" x14ac:dyDescent="0.15">
      <c r="AO959" s="24"/>
      <c r="AP959" s="24"/>
      <c r="AQ959" s="24"/>
      <c r="AR959" s="24"/>
    </row>
    <row r="960" spans="41:44" ht="13" x14ac:dyDescent="0.15">
      <c r="AO960" s="24"/>
      <c r="AP960" s="24"/>
      <c r="AQ960" s="24"/>
      <c r="AR960" s="24"/>
    </row>
    <row r="961" spans="41:44" ht="13" x14ac:dyDescent="0.15">
      <c r="AO961" s="24"/>
      <c r="AP961" s="24"/>
      <c r="AQ961" s="24"/>
      <c r="AR961" s="24"/>
    </row>
    <row r="962" spans="41:44" ht="13" x14ac:dyDescent="0.15">
      <c r="AO962" s="24"/>
      <c r="AP962" s="24"/>
      <c r="AQ962" s="24"/>
      <c r="AR962" s="24"/>
    </row>
    <row r="963" spans="41:44" ht="13" x14ac:dyDescent="0.15">
      <c r="AO963" s="24"/>
      <c r="AP963" s="24"/>
      <c r="AQ963" s="24"/>
      <c r="AR963" s="24"/>
    </row>
    <row r="964" spans="41:44" ht="13" x14ac:dyDescent="0.15">
      <c r="AO964" s="24"/>
      <c r="AP964" s="24"/>
      <c r="AQ964" s="24"/>
      <c r="AR964" s="24"/>
    </row>
    <row r="965" spans="41:44" ht="13" x14ac:dyDescent="0.15">
      <c r="AO965" s="24"/>
      <c r="AP965" s="24"/>
      <c r="AQ965" s="24"/>
      <c r="AR965" s="24"/>
    </row>
    <row r="966" spans="41:44" ht="13" x14ac:dyDescent="0.15">
      <c r="AO966" s="24"/>
      <c r="AP966" s="24"/>
      <c r="AQ966" s="24"/>
      <c r="AR966" s="24"/>
    </row>
    <row r="967" spans="41:44" ht="13" x14ac:dyDescent="0.15">
      <c r="AO967" s="24"/>
      <c r="AP967" s="24"/>
      <c r="AQ967" s="24"/>
      <c r="AR967" s="24"/>
    </row>
    <row r="968" spans="41:44" ht="13" x14ac:dyDescent="0.15">
      <c r="AO968" s="24"/>
      <c r="AP968" s="24"/>
      <c r="AQ968" s="24"/>
      <c r="AR968" s="24"/>
    </row>
    <row r="969" spans="41:44" ht="13" x14ac:dyDescent="0.15">
      <c r="AO969" s="24"/>
      <c r="AP969" s="24"/>
      <c r="AQ969" s="24"/>
      <c r="AR969" s="24"/>
    </row>
    <row r="970" spans="41:44" ht="13" x14ac:dyDescent="0.15">
      <c r="AO970" s="24"/>
      <c r="AP970" s="24"/>
      <c r="AQ970" s="24"/>
      <c r="AR970" s="24"/>
    </row>
    <row r="971" spans="41:44" ht="13" x14ac:dyDescent="0.15">
      <c r="AO971" s="24"/>
      <c r="AP971" s="24"/>
      <c r="AQ971" s="24"/>
      <c r="AR971" s="24"/>
    </row>
    <row r="972" spans="41:44" ht="13" x14ac:dyDescent="0.15">
      <c r="AO972" s="24"/>
      <c r="AP972" s="24"/>
      <c r="AQ972" s="24"/>
      <c r="AR972" s="24"/>
    </row>
    <row r="973" spans="41:44" ht="13" x14ac:dyDescent="0.15">
      <c r="AO973" s="24"/>
      <c r="AP973" s="24"/>
      <c r="AQ973" s="24"/>
      <c r="AR973" s="24"/>
    </row>
    <row r="974" spans="41:44" ht="13" x14ac:dyDescent="0.15">
      <c r="AO974" s="24"/>
      <c r="AP974" s="24"/>
      <c r="AQ974" s="24"/>
      <c r="AR974" s="24"/>
    </row>
    <row r="975" spans="41:44" ht="13" x14ac:dyDescent="0.15">
      <c r="AO975" s="24"/>
      <c r="AP975" s="24"/>
      <c r="AQ975" s="24"/>
      <c r="AR975" s="24"/>
    </row>
    <row r="976" spans="41:44" ht="13" x14ac:dyDescent="0.15">
      <c r="AO976" s="24"/>
      <c r="AP976" s="24"/>
      <c r="AQ976" s="24"/>
      <c r="AR976" s="24"/>
    </row>
    <row r="977" spans="41:44" ht="13" x14ac:dyDescent="0.15">
      <c r="AO977" s="24"/>
      <c r="AP977" s="24"/>
      <c r="AQ977" s="24"/>
      <c r="AR977" s="24"/>
    </row>
    <row r="978" spans="41:44" ht="13" x14ac:dyDescent="0.15">
      <c r="AO978" s="24"/>
      <c r="AP978" s="24"/>
      <c r="AQ978" s="24"/>
      <c r="AR978" s="24"/>
    </row>
    <row r="979" spans="41:44" ht="13" x14ac:dyDescent="0.15">
      <c r="AO979" s="24"/>
      <c r="AP979" s="24"/>
      <c r="AQ979" s="24"/>
      <c r="AR979" s="24"/>
    </row>
    <row r="980" spans="41:44" ht="13" x14ac:dyDescent="0.15">
      <c r="AO980" s="24"/>
      <c r="AP980" s="24"/>
      <c r="AQ980" s="24"/>
      <c r="AR980" s="24"/>
    </row>
    <row r="981" spans="41:44" ht="13" x14ac:dyDescent="0.15">
      <c r="AO981" s="24"/>
      <c r="AP981" s="24"/>
      <c r="AQ981" s="24"/>
      <c r="AR981" s="24"/>
    </row>
    <row r="982" spans="41:44" ht="13" x14ac:dyDescent="0.15">
      <c r="AO982" s="24"/>
      <c r="AP982" s="24"/>
      <c r="AQ982" s="24"/>
      <c r="AR982" s="24"/>
    </row>
    <row r="983" spans="41:44" ht="13" x14ac:dyDescent="0.15">
      <c r="AO983" s="24"/>
      <c r="AP983" s="24"/>
      <c r="AQ983" s="24"/>
      <c r="AR983" s="24"/>
    </row>
    <row r="984" spans="41:44" ht="13" x14ac:dyDescent="0.15">
      <c r="AO984" s="24"/>
      <c r="AP984" s="24"/>
      <c r="AQ984" s="24"/>
      <c r="AR984" s="24"/>
    </row>
    <row r="985" spans="41:44" ht="13" x14ac:dyDescent="0.15">
      <c r="AO985" s="24"/>
      <c r="AP985" s="24"/>
      <c r="AQ985" s="24"/>
      <c r="AR985" s="24"/>
    </row>
    <row r="986" spans="41:44" ht="13" x14ac:dyDescent="0.15">
      <c r="AO986" s="24"/>
      <c r="AP986" s="24"/>
      <c r="AQ986" s="24"/>
      <c r="AR986" s="24"/>
    </row>
    <row r="987" spans="41:44" ht="13" x14ac:dyDescent="0.15">
      <c r="AO987" s="24"/>
      <c r="AP987" s="24"/>
      <c r="AQ987" s="24"/>
      <c r="AR987" s="24"/>
    </row>
    <row r="988" spans="41:44" ht="13" x14ac:dyDescent="0.15">
      <c r="AO988" s="24"/>
      <c r="AP988" s="24"/>
      <c r="AQ988" s="24"/>
      <c r="AR988" s="24"/>
    </row>
    <row r="989" spans="41:44" ht="13" x14ac:dyDescent="0.15">
      <c r="AO989" s="24"/>
      <c r="AP989" s="24"/>
      <c r="AQ989" s="24"/>
      <c r="AR989" s="24"/>
    </row>
    <row r="990" spans="41:44" ht="13" x14ac:dyDescent="0.15">
      <c r="AO990" s="24"/>
      <c r="AP990" s="24"/>
      <c r="AQ990" s="24"/>
      <c r="AR990" s="24"/>
    </row>
    <row r="991" spans="41:44" ht="13" x14ac:dyDescent="0.15">
      <c r="AO991" s="24"/>
      <c r="AP991" s="24"/>
      <c r="AQ991" s="24"/>
      <c r="AR991" s="24"/>
    </row>
    <row r="992" spans="41:44" ht="13" x14ac:dyDescent="0.15">
      <c r="AO992" s="24"/>
      <c r="AP992" s="24"/>
      <c r="AQ992" s="24"/>
      <c r="AR992" s="24"/>
    </row>
    <row r="993" spans="41:44" ht="13" x14ac:dyDescent="0.15">
      <c r="AO993" s="24"/>
      <c r="AP993" s="24"/>
      <c r="AQ993" s="24"/>
      <c r="AR993" s="24"/>
    </row>
    <row r="994" spans="41:44" ht="13" x14ac:dyDescent="0.15">
      <c r="AO994" s="24"/>
      <c r="AP994" s="24"/>
      <c r="AQ994" s="24"/>
      <c r="AR994" s="24"/>
    </row>
    <row r="995" spans="41:44" ht="13" x14ac:dyDescent="0.15">
      <c r="AO995" s="24"/>
      <c r="AP995" s="24"/>
      <c r="AQ995" s="24"/>
      <c r="AR995" s="24"/>
    </row>
    <row r="996" spans="41:44" ht="13" x14ac:dyDescent="0.15">
      <c r="AO996" s="24"/>
      <c r="AP996" s="24"/>
      <c r="AQ996" s="24"/>
      <c r="AR996" s="24"/>
    </row>
    <row r="997" spans="41:44" ht="13" x14ac:dyDescent="0.15">
      <c r="AO997" s="24"/>
      <c r="AP997" s="24"/>
      <c r="AQ997" s="24"/>
      <c r="AR997" s="24"/>
    </row>
    <row r="998" spans="41:44" ht="13" x14ac:dyDescent="0.15">
      <c r="AO998" s="24"/>
      <c r="AP998" s="24"/>
      <c r="AQ998" s="24"/>
      <c r="AR998" s="24"/>
    </row>
    <row r="999" spans="41:44" ht="13" x14ac:dyDescent="0.15">
      <c r="AO999" s="24"/>
      <c r="AP999" s="24"/>
      <c r="AQ999" s="24"/>
      <c r="AR999" s="24"/>
    </row>
    <row r="1000" spans="41:44" ht="13" x14ac:dyDescent="0.15">
      <c r="AO1000" s="24"/>
      <c r="AP1000" s="24"/>
      <c r="AQ1000" s="24"/>
      <c r="AR1000" s="24"/>
    </row>
    <row r="1001" spans="41:44" ht="13" x14ac:dyDescent="0.15">
      <c r="AO1001" s="24"/>
      <c r="AP1001" s="24"/>
      <c r="AQ1001" s="24"/>
      <c r="AR1001" s="24"/>
    </row>
    <row r="1002" spans="41:44" ht="13" x14ac:dyDescent="0.15">
      <c r="AO1002" s="24"/>
      <c r="AP1002" s="24"/>
      <c r="AQ1002" s="24"/>
      <c r="AR1002" s="24"/>
    </row>
    <row r="1003" spans="41:44" ht="13" x14ac:dyDescent="0.15">
      <c r="AO1003" s="24"/>
      <c r="AP1003" s="24"/>
      <c r="AQ1003" s="24"/>
      <c r="AR1003" s="24"/>
    </row>
    <row r="1004" spans="41:44" ht="13" x14ac:dyDescent="0.15">
      <c r="AO1004" s="24"/>
      <c r="AP1004" s="24"/>
      <c r="AQ1004" s="24"/>
      <c r="AR1004" s="24"/>
    </row>
    <row r="1005" spans="41:44" ht="13" x14ac:dyDescent="0.15">
      <c r="AO1005" s="24"/>
      <c r="AP1005" s="24"/>
      <c r="AQ1005" s="24"/>
      <c r="AR1005" s="24"/>
    </row>
    <row r="1006" spans="41:44" ht="13" x14ac:dyDescent="0.15">
      <c r="AO1006" s="24"/>
      <c r="AP1006" s="24"/>
      <c r="AQ1006" s="24"/>
      <c r="AR1006" s="24"/>
    </row>
    <row r="1007" spans="41:44" ht="13" x14ac:dyDescent="0.15">
      <c r="AO1007" s="24"/>
      <c r="AP1007" s="24"/>
      <c r="AQ1007" s="24"/>
      <c r="AR1007" s="24"/>
    </row>
    <row r="1008" spans="41:44" ht="13" x14ac:dyDescent="0.15">
      <c r="AO1008" s="24"/>
      <c r="AP1008" s="24"/>
      <c r="AQ1008" s="24"/>
      <c r="AR1008" s="24"/>
    </row>
    <row r="1009" spans="41:44" ht="13" x14ac:dyDescent="0.15">
      <c r="AO1009" s="24"/>
      <c r="AP1009" s="24"/>
      <c r="AQ1009" s="24"/>
      <c r="AR1009" s="24"/>
    </row>
    <row r="1010" spans="41:44" ht="13" x14ac:dyDescent="0.15">
      <c r="AO1010" s="24"/>
      <c r="AP1010" s="24"/>
      <c r="AQ1010" s="24"/>
      <c r="AR1010" s="24"/>
    </row>
    <row r="1011" spans="41:44" ht="13" x14ac:dyDescent="0.15">
      <c r="AO1011" s="24"/>
      <c r="AP1011" s="24"/>
      <c r="AQ1011" s="24"/>
      <c r="AR1011" s="24"/>
    </row>
    <row r="1012" spans="41:44" ht="13" x14ac:dyDescent="0.15">
      <c r="AO1012" s="24"/>
      <c r="AP1012" s="24"/>
      <c r="AQ1012" s="24"/>
      <c r="AR1012" s="24"/>
    </row>
    <row r="1013" spans="41:44" ht="13" x14ac:dyDescent="0.15">
      <c r="AO1013" s="24"/>
      <c r="AP1013" s="24"/>
      <c r="AQ1013" s="24"/>
      <c r="AR1013" s="24"/>
    </row>
    <row r="1014" spans="41:44" ht="13" x14ac:dyDescent="0.15">
      <c r="AO1014" s="24"/>
      <c r="AP1014" s="24"/>
      <c r="AQ1014" s="24"/>
      <c r="AR1014" s="24"/>
    </row>
    <row r="1015" spans="41:44" ht="13" x14ac:dyDescent="0.15">
      <c r="AO1015" s="24"/>
      <c r="AP1015" s="24"/>
      <c r="AQ1015" s="24"/>
      <c r="AR1015" s="24"/>
    </row>
    <row r="1016" spans="41:44" ht="13" x14ac:dyDescent="0.15">
      <c r="AO1016" s="24"/>
      <c r="AP1016" s="24"/>
      <c r="AQ1016" s="24"/>
      <c r="AR1016" s="24"/>
    </row>
    <row r="1017" spans="41:44" ht="13" x14ac:dyDescent="0.15">
      <c r="AO1017" s="24"/>
      <c r="AP1017" s="24"/>
      <c r="AQ1017" s="24"/>
      <c r="AR1017" s="24"/>
    </row>
    <row r="1018" spans="41:44" ht="13" x14ac:dyDescent="0.15">
      <c r="AO1018" s="24"/>
      <c r="AP1018" s="24"/>
      <c r="AQ1018" s="24"/>
      <c r="AR1018" s="24"/>
    </row>
    <row r="1019" spans="41:44" ht="13" x14ac:dyDescent="0.15">
      <c r="AO1019" s="24"/>
      <c r="AP1019" s="24"/>
      <c r="AQ1019" s="24"/>
      <c r="AR1019" s="24"/>
    </row>
    <row r="1020" spans="41:44" ht="13" x14ac:dyDescent="0.15">
      <c r="AO1020" s="24"/>
      <c r="AP1020" s="24"/>
      <c r="AQ1020" s="24"/>
      <c r="AR1020" s="24"/>
    </row>
    <row r="1021" spans="41:44" ht="13" x14ac:dyDescent="0.15">
      <c r="AO1021" s="24"/>
      <c r="AP1021" s="24"/>
      <c r="AQ1021" s="24"/>
      <c r="AR1021" s="24"/>
    </row>
    <row r="1022" spans="41:44" ht="13" x14ac:dyDescent="0.15">
      <c r="AO1022" s="24"/>
      <c r="AP1022" s="24"/>
      <c r="AQ1022" s="24"/>
      <c r="AR1022" s="24"/>
    </row>
    <row r="1023" spans="41:44" ht="13" x14ac:dyDescent="0.15">
      <c r="AO1023" s="24"/>
      <c r="AP1023" s="24"/>
      <c r="AQ1023" s="24"/>
      <c r="AR1023" s="24"/>
    </row>
    <row r="1024" spans="41:44" ht="13" x14ac:dyDescent="0.15">
      <c r="AO1024" s="24"/>
      <c r="AP1024" s="24"/>
      <c r="AQ1024" s="24"/>
      <c r="AR1024" s="24"/>
    </row>
    <row r="1025" spans="41:44" ht="13" x14ac:dyDescent="0.15">
      <c r="AO1025" s="24"/>
      <c r="AP1025" s="24"/>
      <c r="AQ1025" s="24"/>
      <c r="AR1025" s="24"/>
    </row>
    <row r="1026" spans="41:44" ht="13" x14ac:dyDescent="0.15">
      <c r="AO1026" s="24"/>
      <c r="AP1026" s="24"/>
      <c r="AQ1026" s="24"/>
      <c r="AR1026" s="24"/>
    </row>
    <row r="1027" spans="41:44" ht="13" x14ac:dyDescent="0.15">
      <c r="AO1027" s="24"/>
      <c r="AP1027" s="24"/>
      <c r="AQ1027" s="24"/>
      <c r="AR1027" s="24"/>
    </row>
    <row r="1028" spans="41:44" ht="13" x14ac:dyDescent="0.15">
      <c r="AO1028" s="24"/>
      <c r="AP1028" s="24"/>
      <c r="AQ1028" s="24"/>
      <c r="AR1028" s="24"/>
    </row>
    <row r="1029" spans="41:44" ht="13" x14ac:dyDescent="0.15">
      <c r="AO1029" s="24"/>
      <c r="AP1029" s="24"/>
      <c r="AQ1029" s="24"/>
      <c r="AR1029" s="24"/>
    </row>
    <row r="1030" spans="41:44" ht="13" x14ac:dyDescent="0.15">
      <c r="AO1030" s="24"/>
      <c r="AP1030" s="24"/>
      <c r="AQ1030" s="24"/>
      <c r="AR1030" s="24"/>
    </row>
    <row r="1031" spans="41:44" ht="13" x14ac:dyDescent="0.15">
      <c r="AO1031" s="24"/>
      <c r="AP1031" s="24"/>
      <c r="AQ1031" s="24"/>
      <c r="AR1031" s="24"/>
    </row>
    <row r="1032" spans="41:44" ht="13" x14ac:dyDescent="0.15">
      <c r="AO1032" s="24"/>
      <c r="AP1032" s="24"/>
      <c r="AQ1032" s="24"/>
      <c r="AR1032" s="24"/>
    </row>
    <row r="1033" spans="41:44" ht="13" x14ac:dyDescent="0.15">
      <c r="AO1033" s="24"/>
      <c r="AP1033" s="24"/>
      <c r="AQ1033" s="24"/>
      <c r="AR1033" s="24"/>
    </row>
    <row r="1034" spans="41:44" ht="13" x14ac:dyDescent="0.15">
      <c r="AO1034" s="24"/>
      <c r="AP1034" s="24"/>
      <c r="AQ1034" s="24"/>
      <c r="AR1034" s="24"/>
    </row>
    <row r="1035" spans="41:44" ht="13" x14ac:dyDescent="0.15">
      <c r="AO1035" s="24"/>
      <c r="AP1035" s="24"/>
      <c r="AQ1035" s="24"/>
      <c r="AR1035" s="24"/>
    </row>
    <row r="1036" spans="41:44" ht="13" x14ac:dyDescent="0.15">
      <c r="AO1036" s="24"/>
      <c r="AP1036" s="24"/>
      <c r="AQ1036" s="24"/>
      <c r="AR1036" s="24"/>
    </row>
    <row r="1037" spans="41:44" ht="13" x14ac:dyDescent="0.15">
      <c r="AO1037" s="24"/>
      <c r="AP1037" s="24"/>
      <c r="AQ1037" s="24"/>
      <c r="AR1037" s="24"/>
    </row>
    <row r="1038" spans="41:44" ht="13" x14ac:dyDescent="0.15">
      <c r="AO1038" s="24"/>
      <c r="AP1038" s="24"/>
      <c r="AQ1038" s="24"/>
      <c r="AR1038" s="24"/>
    </row>
    <row r="1039" spans="41:44" ht="13" x14ac:dyDescent="0.15">
      <c r="AO1039" s="24"/>
      <c r="AP1039" s="24"/>
      <c r="AQ1039" s="24"/>
      <c r="AR1039" s="24"/>
    </row>
    <row r="1040" spans="41:44" ht="13" x14ac:dyDescent="0.15">
      <c r="AO1040" s="24"/>
      <c r="AP1040" s="24"/>
      <c r="AQ1040" s="24"/>
      <c r="AR1040" s="24"/>
    </row>
    <row r="1041" spans="41:44" ht="13" x14ac:dyDescent="0.15">
      <c r="AO1041" s="24"/>
      <c r="AP1041" s="24"/>
      <c r="AQ1041" s="24"/>
      <c r="AR1041" s="24"/>
    </row>
    <row r="1042" spans="41:44" ht="13" x14ac:dyDescent="0.15">
      <c r="AO1042" s="24"/>
      <c r="AP1042" s="24"/>
      <c r="AQ1042" s="24"/>
      <c r="AR1042" s="24"/>
    </row>
    <row r="1043" spans="41:44" ht="13" x14ac:dyDescent="0.15">
      <c r="AO1043" s="24"/>
      <c r="AP1043" s="24"/>
      <c r="AQ1043" s="24"/>
      <c r="AR1043" s="24"/>
    </row>
    <row r="1044" spans="41:44" ht="13" x14ac:dyDescent="0.15">
      <c r="AO1044" s="24"/>
      <c r="AP1044" s="24"/>
      <c r="AQ1044" s="24"/>
      <c r="AR1044" s="24"/>
    </row>
    <row r="1045" spans="41:44" ht="13" x14ac:dyDescent="0.15">
      <c r="AO1045" s="24"/>
      <c r="AP1045" s="24"/>
      <c r="AQ1045" s="24"/>
      <c r="AR1045" s="24"/>
    </row>
    <row r="1046" spans="41:44" ht="13" x14ac:dyDescent="0.15">
      <c r="AO1046" s="24"/>
      <c r="AP1046" s="24"/>
      <c r="AQ1046" s="24"/>
      <c r="AR1046" s="24"/>
    </row>
    <row r="1047" spans="41:44" ht="13" x14ac:dyDescent="0.15">
      <c r="AO1047" s="24"/>
      <c r="AP1047" s="24"/>
      <c r="AQ1047" s="24"/>
      <c r="AR1047" s="24"/>
    </row>
    <row r="1048" spans="41:44" ht="13" x14ac:dyDescent="0.15">
      <c r="AO1048" s="24"/>
      <c r="AP1048" s="24"/>
      <c r="AQ1048" s="24"/>
      <c r="AR1048" s="24"/>
    </row>
    <row r="1049" spans="41:44" ht="13" x14ac:dyDescent="0.15">
      <c r="AO1049" s="24"/>
      <c r="AP1049" s="24"/>
      <c r="AQ1049" s="24"/>
      <c r="AR1049" s="24"/>
    </row>
    <row r="1050" spans="41:44" ht="13" x14ac:dyDescent="0.15">
      <c r="AO1050" s="24"/>
      <c r="AP1050" s="24"/>
      <c r="AQ1050" s="24"/>
      <c r="AR1050" s="24"/>
    </row>
    <row r="1051" spans="41:44" ht="13" x14ac:dyDescent="0.15">
      <c r="AO1051" s="24"/>
      <c r="AP1051" s="24"/>
      <c r="AQ1051" s="24"/>
      <c r="AR1051" s="24"/>
    </row>
    <row r="1052" spans="41:44" ht="13" x14ac:dyDescent="0.15">
      <c r="AO1052" s="24"/>
      <c r="AP1052" s="24"/>
      <c r="AQ1052" s="24"/>
      <c r="AR1052" s="24"/>
    </row>
    <row r="1053" spans="41:44" ht="13" x14ac:dyDescent="0.15">
      <c r="AO1053" s="24"/>
      <c r="AP1053" s="24"/>
      <c r="AQ1053" s="24"/>
      <c r="AR1053" s="24"/>
    </row>
    <row r="1054" spans="41:44" ht="13" x14ac:dyDescent="0.15">
      <c r="AO1054" s="24"/>
      <c r="AP1054" s="24"/>
      <c r="AQ1054" s="24"/>
      <c r="AR1054" s="24"/>
    </row>
    <row r="1055" spans="41:44" ht="13" x14ac:dyDescent="0.15">
      <c r="AO1055" s="24"/>
      <c r="AP1055" s="24"/>
      <c r="AQ1055" s="24"/>
      <c r="AR1055" s="24"/>
    </row>
    <row r="1056" spans="41:44" ht="13" x14ac:dyDescent="0.15">
      <c r="AO1056" s="24"/>
      <c r="AP1056" s="24"/>
      <c r="AQ1056" s="24"/>
      <c r="AR1056" s="24"/>
    </row>
    <row r="1057" spans="41:44" ht="13" x14ac:dyDescent="0.15">
      <c r="AO1057" s="24"/>
      <c r="AP1057" s="24"/>
      <c r="AQ1057" s="24"/>
      <c r="AR1057" s="24"/>
    </row>
    <row r="1058" spans="41:44" ht="13" x14ac:dyDescent="0.15">
      <c r="AO1058" s="24"/>
      <c r="AP1058" s="24"/>
      <c r="AQ1058" s="24"/>
      <c r="AR1058" s="24"/>
    </row>
    <row r="1059" spans="41:44" ht="13" x14ac:dyDescent="0.15">
      <c r="AO1059" s="24"/>
      <c r="AP1059" s="24"/>
      <c r="AQ1059" s="24"/>
      <c r="AR1059" s="24"/>
    </row>
    <row r="1060" spans="41:44" ht="13" x14ac:dyDescent="0.15">
      <c r="AO1060" s="24"/>
      <c r="AP1060" s="24"/>
      <c r="AQ1060" s="24"/>
      <c r="AR1060" s="24"/>
    </row>
    <row r="1061" spans="41:44" ht="13" x14ac:dyDescent="0.15">
      <c r="AO1061" s="24"/>
      <c r="AP1061" s="24"/>
      <c r="AQ1061" s="24"/>
      <c r="AR1061" s="24"/>
    </row>
    <row r="1062" spans="41:44" ht="13" x14ac:dyDescent="0.15">
      <c r="AO1062" s="24"/>
      <c r="AP1062" s="24"/>
      <c r="AQ1062" s="24"/>
      <c r="AR1062" s="24"/>
    </row>
    <row r="1063" spans="41:44" ht="13" x14ac:dyDescent="0.15">
      <c r="AO1063" s="24"/>
      <c r="AP1063" s="24"/>
      <c r="AQ1063" s="24"/>
      <c r="AR1063" s="24"/>
    </row>
    <row r="1064" spans="41:44" ht="13" x14ac:dyDescent="0.15">
      <c r="AO1064" s="24"/>
      <c r="AP1064" s="24"/>
      <c r="AQ1064" s="24"/>
      <c r="AR1064" s="24"/>
    </row>
    <row r="1065" spans="41:44" ht="13" x14ac:dyDescent="0.15">
      <c r="AO1065" s="24"/>
      <c r="AP1065" s="24"/>
      <c r="AQ1065" s="24"/>
      <c r="AR1065" s="24"/>
    </row>
    <row r="1066" spans="41:44" ht="13" x14ac:dyDescent="0.15">
      <c r="AO1066" s="24"/>
      <c r="AP1066" s="24"/>
      <c r="AQ1066" s="24"/>
      <c r="AR1066" s="24"/>
    </row>
    <row r="1067" spans="41:44" ht="13" x14ac:dyDescent="0.15">
      <c r="AO1067" s="24"/>
      <c r="AP1067" s="24"/>
      <c r="AQ1067" s="24"/>
      <c r="AR1067" s="24"/>
    </row>
    <row r="1068" spans="41:44" ht="13" x14ac:dyDescent="0.15">
      <c r="AO1068" s="24"/>
      <c r="AP1068" s="24"/>
      <c r="AQ1068" s="24"/>
      <c r="AR1068" s="24"/>
    </row>
    <row r="1069" spans="41:44" ht="13" x14ac:dyDescent="0.15">
      <c r="AO1069" s="24"/>
      <c r="AP1069" s="24"/>
      <c r="AQ1069" s="24"/>
      <c r="AR1069" s="24"/>
    </row>
    <row r="1070" spans="41:44" ht="13" x14ac:dyDescent="0.15">
      <c r="AO1070" s="24"/>
      <c r="AP1070" s="24"/>
      <c r="AQ1070" s="24"/>
      <c r="AR1070" s="24"/>
    </row>
    <row r="1071" spans="41:44" ht="13" x14ac:dyDescent="0.15">
      <c r="AO1071" s="24"/>
      <c r="AP1071" s="24"/>
      <c r="AQ1071" s="24"/>
      <c r="AR1071" s="24"/>
    </row>
    <row r="1072" spans="41:44" ht="13" x14ac:dyDescent="0.15">
      <c r="AO1072" s="24"/>
      <c r="AP1072" s="24"/>
      <c r="AQ1072" s="24"/>
      <c r="AR1072" s="24"/>
    </row>
    <row r="1073" spans="41:44" ht="13" x14ac:dyDescent="0.15">
      <c r="AO1073" s="24"/>
      <c r="AP1073" s="24"/>
      <c r="AQ1073" s="24"/>
      <c r="AR1073" s="24"/>
    </row>
    <row r="1074" spans="41:44" ht="13" x14ac:dyDescent="0.15">
      <c r="AO1074" s="24"/>
      <c r="AP1074" s="24"/>
      <c r="AQ1074" s="24"/>
      <c r="AR1074" s="24"/>
    </row>
    <row r="1075" spans="41:44" ht="13" x14ac:dyDescent="0.15">
      <c r="AO1075" s="24"/>
      <c r="AP1075" s="24"/>
      <c r="AQ1075" s="24"/>
      <c r="AR1075" s="24"/>
    </row>
    <row r="1076" spans="41:44" ht="13" x14ac:dyDescent="0.15">
      <c r="AO1076" s="24"/>
      <c r="AP1076" s="24"/>
      <c r="AQ1076" s="24"/>
      <c r="AR1076" s="24"/>
    </row>
    <row r="1077" spans="41:44" ht="13" x14ac:dyDescent="0.15">
      <c r="AO1077" s="24"/>
      <c r="AP1077" s="24"/>
      <c r="AQ1077" s="24"/>
      <c r="AR1077" s="24"/>
    </row>
    <row r="1078" spans="41:44" ht="13" x14ac:dyDescent="0.15">
      <c r="AO1078" s="24"/>
      <c r="AP1078" s="24"/>
      <c r="AQ1078" s="24"/>
      <c r="AR1078" s="24"/>
    </row>
    <row r="1079" spans="41:44" ht="13" x14ac:dyDescent="0.15">
      <c r="AO1079" s="24"/>
      <c r="AP1079" s="24"/>
      <c r="AQ1079" s="24"/>
      <c r="AR1079" s="24"/>
    </row>
    <row r="1080" spans="41:44" ht="13" x14ac:dyDescent="0.15">
      <c r="AO1080" s="24"/>
      <c r="AP1080" s="24"/>
      <c r="AQ1080" s="24"/>
      <c r="AR1080" s="24"/>
    </row>
    <row r="1081" spans="41:44" ht="13" x14ac:dyDescent="0.15">
      <c r="AO1081" s="24"/>
      <c r="AP1081" s="24"/>
      <c r="AQ1081" s="24"/>
      <c r="AR1081" s="24"/>
    </row>
    <row r="1082" spans="41:44" ht="13" x14ac:dyDescent="0.15">
      <c r="AO1082" s="24"/>
      <c r="AP1082" s="24"/>
      <c r="AQ1082" s="24"/>
      <c r="AR1082" s="24"/>
    </row>
    <row r="1083" spans="41:44" ht="13" x14ac:dyDescent="0.15">
      <c r="AO1083" s="24"/>
      <c r="AP1083" s="24"/>
      <c r="AQ1083" s="24"/>
      <c r="AR1083" s="24"/>
    </row>
    <row r="1084" spans="41:44" ht="13" x14ac:dyDescent="0.15">
      <c r="AO1084" s="24"/>
      <c r="AP1084" s="24"/>
      <c r="AQ1084" s="24"/>
      <c r="AR1084" s="24"/>
    </row>
    <row r="1085" spans="41:44" ht="13" x14ac:dyDescent="0.15">
      <c r="AO1085" s="24"/>
      <c r="AP1085" s="24"/>
      <c r="AQ1085" s="24"/>
      <c r="AR1085" s="24"/>
    </row>
    <row r="1086" spans="41:44" ht="13" x14ac:dyDescent="0.15">
      <c r="AO1086" s="24"/>
      <c r="AP1086" s="24"/>
      <c r="AQ1086" s="24"/>
      <c r="AR1086" s="24"/>
    </row>
    <row r="1087" spans="41:44" ht="13" x14ac:dyDescent="0.15">
      <c r="AO1087" s="24"/>
      <c r="AP1087" s="24"/>
      <c r="AQ1087" s="24"/>
      <c r="AR1087" s="24"/>
    </row>
    <row r="1088" spans="41:44" ht="13" x14ac:dyDescent="0.15">
      <c r="AO1088" s="24"/>
      <c r="AP1088" s="24"/>
      <c r="AQ1088" s="24"/>
      <c r="AR1088" s="24"/>
    </row>
    <row r="1089" spans="41:44" ht="13" x14ac:dyDescent="0.15">
      <c r="AO1089" s="24"/>
      <c r="AP1089" s="24"/>
      <c r="AQ1089" s="24"/>
      <c r="AR1089" s="24"/>
    </row>
    <row r="1090" spans="41:44" ht="13" x14ac:dyDescent="0.15">
      <c r="AO1090" s="24"/>
      <c r="AP1090" s="24"/>
      <c r="AQ1090" s="24"/>
      <c r="AR1090" s="24"/>
    </row>
    <row r="1091" spans="41:44" ht="13" x14ac:dyDescent="0.15">
      <c r="AO1091" s="24"/>
      <c r="AP1091" s="24"/>
      <c r="AQ1091" s="24"/>
      <c r="AR1091" s="24"/>
    </row>
    <row r="1092" spans="41:44" ht="13" x14ac:dyDescent="0.15">
      <c r="AO1092" s="24"/>
      <c r="AP1092" s="24"/>
      <c r="AQ1092" s="24"/>
      <c r="AR1092" s="24"/>
    </row>
    <row r="1093" spans="41:44" ht="13" x14ac:dyDescent="0.15">
      <c r="AO1093" s="24"/>
      <c r="AP1093" s="24"/>
      <c r="AQ1093" s="24"/>
      <c r="AR1093" s="24"/>
    </row>
    <row r="1094" spans="41:44" ht="13" x14ac:dyDescent="0.15">
      <c r="AO1094" s="24"/>
      <c r="AP1094" s="24"/>
      <c r="AQ1094" s="24"/>
      <c r="AR1094" s="24"/>
    </row>
    <row r="1095" spans="41:44" ht="13" x14ac:dyDescent="0.15">
      <c r="AO1095" s="24"/>
      <c r="AP1095" s="24"/>
      <c r="AQ1095" s="24"/>
      <c r="AR1095" s="24"/>
    </row>
    <row r="1096" spans="41:44" ht="13" x14ac:dyDescent="0.15">
      <c r="AO1096" s="24"/>
      <c r="AP1096" s="24"/>
      <c r="AQ1096" s="24"/>
      <c r="AR1096" s="24"/>
    </row>
    <row r="1097" spans="41:44" ht="13" x14ac:dyDescent="0.15">
      <c r="AO1097" s="24"/>
      <c r="AP1097" s="24"/>
      <c r="AQ1097" s="24"/>
      <c r="AR1097" s="24"/>
    </row>
    <row r="1098" spans="41:44" ht="13" x14ac:dyDescent="0.15">
      <c r="AO1098" s="24"/>
      <c r="AP1098" s="24"/>
      <c r="AQ1098" s="24"/>
      <c r="AR1098" s="24"/>
    </row>
    <row r="1099" spans="41:44" ht="13" x14ac:dyDescent="0.15">
      <c r="AO1099" s="24"/>
      <c r="AP1099" s="24"/>
      <c r="AQ1099" s="24"/>
      <c r="AR1099" s="24"/>
    </row>
    <row r="1100" spans="41:44" ht="13" x14ac:dyDescent="0.15">
      <c r="AO1100" s="24"/>
      <c r="AP1100" s="24"/>
      <c r="AQ1100" s="24"/>
      <c r="AR1100" s="24"/>
    </row>
    <row r="1101" spans="41:44" ht="13" x14ac:dyDescent="0.15">
      <c r="AO1101" s="24"/>
      <c r="AP1101" s="24"/>
      <c r="AQ1101" s="24"/>
      <c r="AR1101" s="24"/>
    </row>
    <row r="1102" spans="41:44" ht="13" x14ac:dyDescent="0.15">
      <c r="AO1102" s="24"/>
      <c r="AP1102" s="24"/>
      <c r="AQ1102" s="24"/>
      <c r="AR1102" s="24"/>
    </row>
    <row r="1103" spans="41:44" ht="13" x14ac:dyDescent="0.15">
      <c r="AO1103" s="24"/>
      <c r="AP1103" s="24"/>
      <c r="AQ1103" s="24"/>
      <c r="AR1103" s="24"/>
    </row>
    <row r="1104" spans="41:44" ht="13" x14ac:dyDescent="0.15">
      <c r="AO1104" s="24"/>
      <c r="AP1104" s="24"/>
      <c r="AQ1104" s="24"/>
      <c r="AR1104" s="24"/>
    </row>
    <row r="1105" spans="41:44" ht="13" x14ac:dyDescent="0.15">
      <c r="AO1105" s="24"/>
      <c r="AP1105" s="24"/>
      <c r="AQ1105" s="24"/>
      <c r="AR1105" s="24"/>
    </row>
    <row r="1106" spans="41:44" ht="13" x14ac:dyDescent="0.15">
      <c r="AO1106" s="24"/>
      <c r="AP1106" s="24"/>
      <c r="AQ1106" s="24"/>
      <c r="AR1106" s="24"/>
    </row>
    <row r="1107" spans="41:44" ht="13" x14ac:dyDescent="0.15">
      <c r="AO1107" s="24"/>
      <c r="AP1107" s="24"/>
      <c r="AQ1107" s="24"/>
      <c r="AR1107" s="24"/>
    </row>
    <row r="1108" spans="41:44" ht="13" x14ac:dyDescent="0.15">
      <c r="AO1108" s="24"/>
      <c r="AP1108" s="24"/>
      <c r="AQ1108" s="24"/>
      <c r="AR1108" s="24"/>
    </row>
    <row r="1109" spans="41:44" ht="13" x14ac:dyDescent="0.15">
      <c r="AO1109" s="24"/>
      <c r="AP1109" s="24"/>
      <c r="AQ1109" s="24"/>
      <c r="AR1109" s="24"/>
    </row>
    <row r="1110" spans="41:44" ht="13" x14ac:dyDescent="0.15">
      <c r="AO1110" s="24"/>
      <c r="AP1110" s="24"/>
      <c r="AQ1110" s="24"/>
      <c r="AR1110" s="24"/>
    </row>
    <row r="1111" spans="41:44" ht="13" x14ac:dyDescent="0.15">
      <c r="AO1111" s="24"/>
      <c r="AP1111" s="24"/>
      <c r="AQ1111" s="24"/>
      <c r="AR1111" s="24"/>
    </row>
    <row r="1112" spans="41:44" ht="13" x14ac:dyDescent="0.15">
      <c r="AO1112" s="24"/>
      <c r="AP1112" s="24"/>
      <c r="AQ1112" s="24"/>
      <c r="AR1112" s="24"/>
    </row>
    <row r="1113" spans="41:44" ht="13" x14ac:dyDescent="0.15">
      <c r="AO1113" s="24"/>
      <c r="AP1113" s="24"/>
      <c r="AQ1113" s="24"/>
      <c r="AR1113" s="24"/>
    </row>
    <row r="1114" spans="41:44" ht="13" x14ac:dyDescent="0.15">
      <c r="AO1114" s="24"/>
      <c r="AP1114" s="24"/>
      <c r="AQ1114" s="24"/>
      <c r="AR1114" s="24"/>
    </row>
    <row r="1115" spans="41:44" ht="13" x14ac:dyDescent="0.15">
      <c r="AO1115" s="24"/>
      <c r="AP1115" s="24"/>
      <c r="AQ1115" s="24"/>
      <c r="AR1115" s="24"/>
    </row>
    <row r="1116" spans="41:44" ht="13" x14ac:dyDescent="0.15">
      <c r="AO1116" s="24"/>
      <c r="AP1116" s="24"/>
      <c r="AQ1116" s="24"/>
      <c r="AR1116" s="24"/>
    </row>
    <row r="1117" spans="41:44" ht="13" x14ac:dyDescent="0.15">
      <c r="AO1117" s="24"/>
      <c r="AP1117" s="24"/>
      <c r="AQ1117" s="24"/>
      <c r="AR1117" s="24"/>
    </row>
    <row r="1118" spans="41:44" ht="13" x14ac:dyDescent="0.15">
      <c r="AO1118" s="24"/>
      <c r="AP1118" s="24"/>
      <c r="AQ1118" s="24"/>
      <c r="AR1118" s="24"/>
    </row>
    <row r="1119" spans="41:44" ht="13" x14ac:dyDescent="0.15">
      <c r="AO1119" s="24"/>
      <c r="AP1119" s="24"/>
      <c r="AQ1119" s="24"/>
      <c r="AR1119" s="24"/>
    </row>
    <row r="1120" spans="41:44" ht="13" x14ac:dyDescent="0.15">
      <c r="AO1120" s="24"/>
      <c r="AP1120" s="24"/>
      <c r="AQ1120" s="24"/>
      <c r="AR1120" s="24"/>
    </row>
    <row r="1121" spans="41:44" ht="13" x14ac:dyDescent="0.15">
      <c r="AO1121" s="24"/>
      <c r="AP1121" s="24"/>
      <c r="AQ1121" s="24"/>
      <c r="AR1121" s="24"/>
    </row>
    <row r="1122" spans="41:44" ht="13" x14ac:dyDescent="0.15">
      <c r="AO1122" s="24"/>
      <c r="AP1122" s="24"/>
      <c r="AQ1122" s="24"/>
      <c r="AR1122" s="24"/>
    </row>
    <row r="1123" spans="41:44" ht="13" x14ac:dyDescent="0.15">
      <c r="AO1123" s="24"/>
      <c r="AP1123" s="24"/>
      <c r="AQ1123" s="24"/>
      <c r="AR1123" s="24"/>
    </row>
    <row r="1124" spans="41:44" ht="13" x14ac:dyDescent="0.15">
      <c r="AO1124" s="24"/>
      <c r="AP1124" s="24"/>
      <c r="AQ1124" s="24"/>
      <c r="AR1124" s="24"/>
    </row>
    <row r="1125" spans="41:44" ht="13" x14ac:dyDescent="0.15">
      <c r="AO1125" s="24"/>
      <c r="AP1125" s="24"/>
      <c r="AQ1125" s="24"/>
      <c r="AR1125" s="24"/>
    </row>
    <row r="1126" spans="41:44" ht="13" x14ac:dyDescent="0.15">
      <c r="AO1126" s="24"/>
      <c r="AP1126" s="24"/>
      <c r="AQ1126" s="24"/>
      <c r="AR1126" s="24"/>
    </row>
    <row r="1127" spans="41:44" ht="13" x14ac:dyDescent="0.15">
      <c r="AO1127" s="24"/>
      <c r="AP1127" s="24"/>
      <c r="AQ1127" s="24"/>
      <c r="AR1127" s="24"/>
    </row>
    <row r="1128" spans="41:44" ht="13" x14ac:dyDescent="0.15">
      <c r="AO1128" s="24"/>
      <c r="AP1128" s="24"/>
      <c r="AQ1128" s="24"/>
      <c r="AR1128" s="24"/>
    </row>
    <row r="1129" spans="41:44" ht="13" x14ac:dyDescent="0.15">
      <c r="AO1129" s="24"/>
      <c r="AP1129" s="24"/>
      <c r="AQ1129" s="24"/>
      <c r="AR1129" s="24"/>
    </row>
    <row r="1130" spans="41:44" ht="13" x14ac:dyDescent="0.15">
      <c r="AO1130" s="24"/>
      <c r="AP1130" s="24"/>
      <c r="AQ1130" s="24"/>
      <c r="AR1130" s="24"/>
    </row>
    <row r="1131" spans="41:44" ht="13" x14ac:dyDescent="0.15">
      <c r="AO1131" s="24"/>
      <c r="AP1131" s="24"/>
      <c r="AQ1131" s="24"/>
      <c r="AR1131" s="24"/>
    </row>
    <row r="1132" spans="41:44" ht="13" x14ac:dyDescent="0.15">
      <c r="AO1132" s="24"/>
      <c r="AP1132" s="24"/>
      <c r="AQ1132" s="24"/>
      <c r="AR1132" s="24"/>
    </row>
    <row r="1133" spans="41:44" ht="13" x14ac:dyDescent="0.15">
      <c r="AO1133" s="24"/>
      <c r="AP1133" s="24"/>
      <c r="AQ1133" s="24"/>
      <c r="AR1133" s="24"/>
    </row>
    <row r="1134" spans="41:44" ht="13" x14ac:dyDescent="0.15">
      <c r="AO1134" s="24"/>
      <c r="AP1134" s="24"/>
      <c r="AQ1134" s="24"/>
      <c r="AR1134" s="24"/>
    </row>
    <row r="1135" spans="41:44" ht="13" x14ac:dyDescent="0.15">
      <c r="AO1135" s="24"/>
      <c r="AP1135" s="24"/>
      <c r="AQ1135" s="24"/>
      <c r="AR1135" s="24"/>
    </row>
    <row r="1136" spans="41:44" ht="13" x14ac:dyDescent="0.15">
      <c r="AO1136" s="24"/>
      <c r="AP1136" s="24"/>
      <c r="AQ1136" s="24"/>
      <c r="AR1136" s="24"/>
    </row>
    <row r="1137" spans="41:44" ht="13" x14ac:dyDescent="0.15">
      <c r="AO1137" s="24"/>
      <c r="AP1137" s="24"/>
      <c r="AQ1137" s="24"/>
      <c r="AR1137" s="24"/>
    </row>
    <row r="1138" spans="41:44" ht="13" x14ac:dyDescent="0.15">
      <c r="AO1138" s="24"/>
      <c r="AP1138" s="24"/>
      <c r="AQ1138" s="24"/>
      <c r="AR1138" s="24"/>
    </row>
    <row r="1139" spans="41:44" ht="13" x14ac:dyDescent="0.15">
      <c r="AO1139" s="24"/>
      <c r="AP1139" s="24"/>
      <c r="AQ1139" s="24"/>
      <c r="AR1139" s="24"/>
    </row>
    <row r="1140" spans="41:44" ht="13" x14ac:dyDescent="0.15">
      <c r="AO1140" s="24"/>
      <c r="AP1140" s="24"/>
      <c r="AQ1140" s="24"/>
      <c r="AR1140" s="24"/>
    </row>
    <row r="1141" spans="41:44" ht="13" x14ac:dyDescent="0.15">
      <c r="AO1141" s="24"/>
      <c r="AP1141" s="24"/>
      <c r="AQ1141" s="24"/>
      <c r="AR1141" s="24"/>
    </row>
    <row r="1142" spans="41:44" ht="13" x14ac:dyDescent="0.15">
      <c r="AO1142" s="24"/>
      <c r="AP1142" s="24"/>
      <c r="AQ1142" s="24"/>
      <c r="AR1142" s="24"/>
    </row>
    <row r="1143" spans="41:44" ht="13" x14ac:dyDescent="0.15">
      <c r="AO1143" s="24"/>
      <c r="AP1143" s="24"/>
      <c r="AQ1143" s="24"/>
      <c r="AR1143" s="24"/>
    </row>
    <row r="1144" spans="41:44" ht="13" x14ac:dyDescent="0.15">
      <c r="AO1144" s="24"/>
      <c r="AP1144" s="24"/>
      <c r="AQ1144" s="24"/>
      <c r="AR1144" s="24"/>
    </row>
    <row r="1145" spans="41:44" ht="13" x14ac:dyDescent="0.15">
      <c r="AO1145" s="24"/>
      <c r="AP1145" s="24"/>
      <c r="AQ1145" s="24"/>
      <c r="AR1145" s="24"/>
    </row>
    <row r="1146" spans="41:44" ht="13" x14ac:dyDescent="0.15">
      <c r="AO1146" s="24"/>
      <c r="AP1146" s="24"/>
      <c r="AQ1146" s="24"/>
      <c r="AR1146" s="24"/>
    </row>
    <row r="1147" spans="41:44" ht="13" x14ac:dyDescent="0.15">
      <c r="AO1147" s="24"/>
      <c r="AP1147" s="24"/>
      <c r="AQ1147" s="24"/>
      <c r="AR1147" s="24"/>
    </row>
    <row r="1148" spans="41:44" ht="13" x14ac:dyDescent="0.15">
      <c r="AO1148" s="24"/>
      <c r="AP1148" s="24"/>
      <c r="AQ1148" s="24"/>
      <c r="AR1148" s="24"/>
    </row>
    <row r="1149" spans="41:44" ht="13" x14ac:dyDescent="0.15">
      <c r="AO1149" s="24"/>
      <c r="AP1149" s="24"/>
      <c r="AQ1149" s="24"/>
      <c r="AR1149" s="24"/>
    </row>
    <row r="1150" spans="41:44" ht="13" x14ac:dyDescent="0.15">
      <c r="AO1150" s="24"/>
      <c r="AP1150" s="24"/>
      <c r="AQ1150" s="24"/>
      <c r="AR1150" s="24"/>
    </row>
    <row r="1151" spans="41:44" ht="13" x14ac:dyDescent="0.15">
      <c r="AO1151" s="24"/>
      <c r="AP1151" s="24"/>
      <c r="AQ1151" s="24"/>
      <c r="AR1151" s="24"/>
    </row>
    <row r="1152" spans="41:44" ht="13" x14ac:dyDescent="0.15">
      <c r="AO1152" s="24"/>
      <c r="AP1152" s="24"/>
      <c r="AQ1152" s="24"/>
      <c r="AR1152" s="24"/>
    </row>
    <row r="1153" spans="41:44" ht="13" x14ac:dyDescent="0.15">
      <c r="AO1153" s="24"/>
      <c r="AP1153" s="24"/>
      <c r="AQ1153" s="24"/>
      <c r="AR1153" s="24"/>
    </row>
    <row r="1154" spans="41:44" ht="13" x14ac:dyDescent="0.15">
      <c r="AO1154" s="24"/>
      <c r="AP1154" s="24"/>
      <c r="AQ1154" s="24"/>
      <c r="AR1154" s="24"/>
    </row>
    <row r="1155" spans="41:44" ht="13" x14ac:dyDescent="0.15">
      <c r="AO1155" s="24"/>
      <c r="AP1155" s="24"/>
      <c r="AQ1155" s="24"/>
      <c r="AR1155" s="24"/>
    </row>
    <row r="1156" spans="41:44" ht="13" x14ac:dyDescent="0.15">
      <c r="AO1156" s="24"/>
      <c r="AP1156" s="24"/>
      <c r="AQ1156" s="24"/>
      <c r="AR1156" s="24"/>
    </row>
    <row r="1157" spans="41:44" ht="13" x14ac:dyDescent="0.15">
      <c r="AO1157" s="24"/>
      <c r="AP1157" s="24"/>
      <c r="AQ1157" s="24"/>
      <c r="AR1157" s="24"/>
    </row>
    <row r="1158" spans="41:44" ht="13" x14ac:dyDescent="0.15">
      <c r="AO1158" s="24"/>
      <c r="AP1158" s="24"/>
      <c r="AQ1158" s="24"/>
      <c r="AR1158" s="24"/>
    </row>
    <row r="1159" spans="41:44" ht="13" x14ac:dyDescent="0.15">
      <c r="AO1159" s="24"/>
      <c r="AP1159" s="24"/>
      <c r="AQ1159" s="24"/>
      <c r="AR1159" s="24"/>
    </row>
    <row r="1160" spans="41:44" ht="13" x14ac:dyDescent="0.15">
      <c r="AO1160" s="24"/>
      <c r="AP1160" s="24"/>
      <c r="AQ1160" s="24"/>
      <c r="AR1160" s="24"/>
    </row>
    <row r="1161" spans="41:44" ht="13" x14ac:dyDescent="0.15">
      <c r="AO1161" s="24"/>
      <c r="AP1161" s="24"/>
      <c r="AQ1161" s="24"/>
      <c r="AR1161" s="24"/>
    </row>
    <row r="1162" spans="41:44" ht="13" x14ac:dyDescent="0.15">
      <c r="AO1162" s="24"/>
      <c r="AP1162" s="24"/>
      <c r="AQ1162" s="24"/>
      <c r="AR1162" s="24"/>
    </row>
    <row r="1163" spans="41:44" ht="13" x14ac:dyDescent="0.15">
      <c r="AO1163" s="24"/>
      <c r="AP1163" s="24"/>
      <c r="AQ1163" s="24"/>
      <c r="AR1163" s="24"/>
    </row>
    <row r="1164" spans="41:44" ht="13" x14ac:dyDescent="0.15">
      <c r="AO1164" s="24"/>
      <c r="AP1164" s="24"/>
      <c r="AQ1164" s="24"/>
      <c r="AR1164" s="24"/>
    </row>
    <row r="1165" spans="41:44" ht="13" x14ac:dyDescent="0.15">
      <c r="AO1165" s="24"/>
      <c r="AP1165" s="24"/>
      <c r="AQ1165" s="24"/>
      <c r="AR1165" s="24"/>
    </row>
    <row r="1166" spans="41:44" ht="13" x14ac:dyDescent="0.15">
      <c r="AO1166" s="24"/>
      <c r="AP1166" s="24"/>
      <c r="AQ1166" s="24"/>
      <c r="AR1166" s="24"/>
    </row>
    <row r="1167" spans="41:44" ht="13" x14ac:dyDescent="0.15">
      <c r="AO1167" s="24"/>
      <c r="AP1167" s="24"/>
      <c r="AQ1167" s="24"/>
      <c r="AR1167" s="24"/>
    </row>
    <row r="1168" spans="41:44" ht="13" x14ac:dyDescent="0.15">
      <c r="AO1168" s="24"/>
      <c r="AP1168" s="24"/>
      <c r="AQ1168" s="24"/>
      <c r="AR1168" s="24"/>
    </row>
    <row r="1169" spans="41:44" ht="13" x14ac:dyDescent="0.15">
      <c r="AO1169" s="24"/>
      <c r="AP1169" s="24"/>
      <c r="AQ1169" s="24"/>
      <c r="AR1169" s="24"/>
    </row>
    <row r="1170" spans="41:44" ht="13" x14ac:dyDescent="0.15">
      <c r="AO1170" s="24"/>
      <c r="AP1170" s="24"/>
      <c r="AQ1170" s="24"/>
      <c r="AR1170" s="24"/>
    </row>
    <row r="1171" spans="41:44" ht="13" x14ac:dyDescent="0.15">
      <c r="AO1171" s="24"/>
      <c r="AP1171" s="24"/>
      <c r="AQ1171" s="24"/>
      <c r="AR1171" s="24"/>
    </row>
    <row r="1172" spans="41:44" ht="13" x14ac:dyDescent="0.15">
      <c r="AO1172" s="24"/>
      <c r="AP1172" s="24"/>
      <c r="AQ1172" s="24"/>
      <c r="AR1172" s="24"/>
    </row>
    <row r="1173" spans="41:44" ht="13" x14ac:dyDescent="0.15">
      <c r="AO1173" s="24"/>
      <c r="AP1173" s="24"/>
      <c r="AQ1173" s="24"/>
      <c r="AR1173" s="24"/>
    </row>
    <row r="1174" spans="41:44" ht="13" x14ac:dyDescent="0.15">
      <c r="AO1174" s="24"/>
      <c r="AP1174" s="24"/>
      <c r="AQ1174" s="24"/>
      <c r="AR1174" s="24"/>
    </row>
    <row r="1175" spans="41:44" ht="13" x14ac:dyDescent="0.15">
      <c r="AO1175" s="24"/>
      <c r="AP1175" s="24"/>
      <c r="AQ1175" s="24"/>
      <c r="AR1175" s="24"/>
    </row>
    <row r="1176" spans="41:44" ht="13" x14ac:dyDescent="0.15">
      <c r="AO1176" s="24"/>
      <c r="AP1176" s="24"/>
      <c r="AQ1176" s="24"/>
      <c r="AR1176" s="24"/>
    </row>
    <row r="1177" spans="41:44" ht="13" x14ac:dyDescent="0.15">
      <c r="AO1177" s="24"/>
      <c r="AP1177" s="24"/>
      <c r="AQ1177" s="24"/>
      <c r="AR1177" s="24"/>
    </row>
    <row r="1178" spans="41:44" ht="13" x14ac:dyDescent="0.15">
      <c r="AO1178" s="24"/>
      <c r="AP1178" s="24"/>
      <c r="AQ1178" s="24"/>
      <c r="AR1178" s="24"/>
    </row>
    <row r="1179" spans="41:44" ht="13" x14ac:dyDescent="0.15">
      <c r="AO1179" s="24"/>
      <c r="AP1179" s="24"/>
      <c r="AQ1179" s="24"/>
      <c r="AR1179" s="24"/>
    </row>
    <row r="1180" spans="41:44" ht="13" x14ac:dyDescent="0.15">
      <c r="AO1180" s="24"/>
      <c r="AP1180" s="24"/>
      <c r="AQ1180" s="24"/>
      <c r="AR1180" s="24"/>
    </row>
    <row r="1181" spans="41:44" ht="13" x14ac:dyDescent="0.15">
      <c r="AO1181" s="24"/>
      <c r="AP1181" s="24"/>
      <c r="AQ1181" s="24"/>
      <c r="AR1181" s="24"/>
    </row>
    <row r="1182" spans="41:44" ht="13" x14ac:dyDescent="0.15">
      <c r="AO1182" s="24"/>
      <c r="AP1182" s="24"/>
      <c r="AQ1182" s="24"/>
      <c r="AR1182" s="24"/>
    </row>
    <row r="1183" spans="41:44" ht="13" x14ac:dyDescent="0.15">
      <c r="AO1183" s="24"/>
      <c r="AP1183" s="24"/>
      <c r="AQ1183" s="24"/>
      <c r="AR1183" s="24"/>
    </row>
    <row r="1184" spans="41:44" ht="13" x14ac:dyDescent="0.15">
      <c r="AO1184" s="24"/>
      <c r="AP1184" s="24"/>
      <c r="AQ1184" s="24"/>
      <c r="AR1184" s="24"/>
    </row>
    <row r="1185" spans="41:44" ht="13" x14ac:dyDescent="0.15">
      <c r="AO1185" s="24"/>
      <c r="AP1185" s="24"/>
      <c r="AQ1185" s="24"/>
      <c r="AR1185" s="24"/>
    </row>
    <row r="1186" spans="41:44" ht="13" x14ac:dyDescent="0.15">
      <c r="AO1186" s="24"/>
      <c r="AP1186" s="24"/>
      <c r="AQ1186" s="24"/>
      <c r="AR1186" s="24"/>
    </row>
    <row r="1187" spans="41:44" ht="13" x14ac:dyDescent="0.15">
      <c r="AO1187" s="24"/>
      <c r="AP1187" s="24"/>
      <c r="AQ1187" s="24"/>
      <c r="AR1187" s="24"/>
    </row>
    <row r="1188" spans="41:44" ht="13" x14ac:dyDescent="0.15">
      <c r="AO1188" s="24"/>
      <c r="AP1188" s="24"/>
      <c r="AQ1188" s="24"/>
      <c r="AR1188" s="24"/>
    </row>
    <row r="1189" spans="41:44" ht="13" x14ac:dyDescent="0.15">
      <c r="AO1189" s="24"/>
      <c r="AP1189" s="24"/>
      <c r="AQ1189" s="24"/>
      <c r="AR1189" s="24"/>
    </row>
    <row r="1190" spans="41:44" ht="13" x14ac:dyDescent="0.15">
      <c r="AO1190" s="24"/>
      <c r="AP1190" s="24"/>
      <c r="AQ1190" s="24"/>
      <c r="AR1190" s="24"/>
    </row>
    <row r="1191" spans="41:44" ht="13" x14ac:dyDescent="0.15">
      <c r="AO1191" s="24"/>
      <c r="AP1191" s="24"/>
      <c r="AQ1191" s="24"/>
      <c r="AR1191" s="24"/>
    </row>
    <row r="1192" spans="41:44" ht="13" x14ac:dyDescent="0.15">
      <c r="AO1192" s="24"/>
      <c r="AP1192" s="24"/>
      <c r="AQ1192" s="24"/>
      <c r="AR1192" s="24"/>
    </row>
    <row r="1193" spans="41:44" ht="13" x14ac:dyDescent="0.15">
      <c r="AO1193" s="24"/>
      <c r="AP1193" s="24"/>
      <c r="AQ1193" s="24"/>
      <c r="AR1193" s="24"/>
    </row>
    <row r="1194" spans="41:44" ht="13" x14ac:dyDescent="0.15">
      <c r="AO1194" s="24"/>
      <c r="AP1194" s="24"/>
      <c r="AQ1194" s="24"/>
      <c r="AR1194" s="24"/>
    </row>
    <row r="1195" spans="41:44" ht="13" x14ac:dyDescent="0.15">
      <c r="AO1195" s="24"/>
      <c r="AP1195" s="24"/>
      <c r="AQ1195" s="24"/>
      <c r="AR1195" s="24"/>
    </row>
    <row r="1196" spans="41:44" ht="13" x14ac:dyDescent="0.15">
      <c r="AO1196" s="24"/>
      <c r="AP1196" s="24"/>
      <c r="AQ1196" s="24"/>
      <c r="AR1196" s="24"/>
    </row>
    <row r="1197" spans="41:44" ht="13" x14ac:dyDescent="0.15">
      <c r="AO1197" s="24"/>
      <c r="AP1197" s="24"/>
      <c r="AQ1197" s="24"/>
      <c r="AR1197" s="24"/>
    </row>
    <row r="1198" spans="41:44" ht="13" x14ac:dyDescent="0.15">
      <c r="AO1198" s="24"/>
      <c r="AP1198" s="24"/>
      <c r="AQ1198" s="24"/>
      <c r="AR1198" s="24"/>
    </row>
    <row r="1199" spans="41:44" ht="13" x14ac:dyDescent="0.15">
      <c r="AO1199" s="24"/>
      <c r="AP1199" s="24"/>
      <c r="AQ1199" s="24"/>
      <c r="AR1199" s="24"/>
    </row>
    <row r="1200" spans="41:44" ht="13" x14ac:dyDescent="0.15">
      <c r="AO1200" s="24"/>
      <c r="AP1200" s="24"/>
      <c r="AQ1200" s="24"/>
      <c r="AR1200" s="24"/>
    </row>
    <row r="1201" spans="41:44" ht="13" x14ac:dyDescent="0.15">
      <c r="AO1201" s="24"/>
      <c r="AP1201" s="24"/>
      <c r="AQ1201" s="24"/>
      <c r="AR1201" s="24"/>
    </row>
    <row r="1202" spans="41:44" ht="13" x14ac:dyDescent="0.15">
      <c r="AO1202" s="24"/>
      <c r="AP1202" s="24"/>
      <c r="AQ1202" s="24"/>
      <c r="AR1202" s="24"/>
    </row>
    <row r="1203" spans="41:44" ht="13" x14ac:dyDescent="0.15">
      <c r="AO1203" s="24"/>
      <c r="AP1203" s="24"/>
      <c r="AQ1203" s="24"/>
      <c r="AR1203" s="24"/>
    </row>
    <row r="1204" spans="41:44" ht="13" x14ac:dyDescent="0.15">
      <c r="AO1204" s="24"/>
      <c r="AP1204" s="24"/>
      <c r="AQ1204" s="24"/>
      <c r="AR1204" s="24"/>
    </row>
    <row r="1205" spans="41:44" ht="13" x14ac:dyDescent="0.15">
      <c r="AO1205" s="24"/>
      <c r="AP1205" s="24"/>
      <c r="AQ1205" s="24"/>
      <c r="AR1205" s="24"/>
    </row>
    <row r="1206" spans="41:44" ht="13" x14ac:dyDescent="0.15">
      <c r="AO1206" s="24"/>
      <c r="AP1206" s="24"/>
      <c r="AQ1206" s="24"/>
      <c r="AR1206" s="24"/>
    </row>
    <row r="1207" spans="41:44" ht="13" x14ac:dyDescent="0.15">
      <c r="AO1207" s="24"/>
      <c r="AP1207" s="24"/>
      <c r="AQ1207" s="24"/>
      <c r="AR1207" s="24"/>
    </row>
    <row r="1208" spans="41:44" ht="13" x14ac:dyDescent="0.15">
      <c r="AO1208" s="24"/>
      <c r="AP1208" s="24"/>
      <c r="AQ1208" s="24"/>
      <c r="AR1208" s="24"/>
    </row>
    <row r="1209" spans="41:44" ht="13" x14ac:dyDescent="0.15">
      <c r="AO1209" s="24"/>
      <c r="AP1209" s="24"/>
      <c r="AQ1209" s="24"/>
      <c r="AR1209" s="24"/>
    </row>
    <row r="1210" spans="41:44" ht="13" x14ac:dyDescent="0.15">
      <c r="AO1210" s="24"/>
      <c r="AP1210" s="24"/>
      <c r="AQ1210" s="24"/>
      <c r="AR1210" s="24"/>
    </row>
    <row r="1211" spans="41:44" ht="13" x14ac:dyDescent="0.15">
      <c r="AO1211" s="24"/>
      <c r="AP1211" s="24"/>
      <c r="AQ1211" s="24"/>
      <c r="AR1211" s="24"/>
    </row>
  </sheetData>
  <mergeCells count="3">
    <mergeCell ref="E4:P4"/>
    <mergeCell ref="Q4:AB4"/>
    <mergeCell ref="AC4:AN4"/>
  </mergeCells>
  <hyperlinks>
    <hyperlink ref="A79" r:id="rId1" xr:uid="{B2690863-6121-43E8-B09C-9C4FF5B6433C}"/>
    <hyperlink ref="A102" r:id="rId2" xr:uid="{2D136BE1-6A6B-49F3-B15D-E0D4085650E4}"/>
    <hyperlink ref="A133" r:id="rId3" xr:uid="{48623184-E04E-4891-A71D-940985BCD99D}"/>
    <hyperlink ref="A134" r:id="rId4" xr:uid="{56C5CDBB-B5C3-4EAB-8243-BD2442BE61BB}"/>
    <hyperlink ref="A149" r:id="rId5" xr:uid="{A3033470-500E-485E-AC63-41EDB3252FA8}"/>
    <hyperlink ref="A246" r:id="rId6" xr:uid="{C214572D-22CD-4605-8D50-7A117FC444AD}"/>
    <hyperlink ref="A300" r:id="rId7" xr:uid="{AF9FF153-22FB-4A29-A08E-2F0AE243F8B7}"/>
    <hyperlink ref="A334" r:id="rId8" xr:uid="{1E22635B-426A-4132-94AC-A636E517D339}"/>
    <hyperlink ref="A442" r:id="rId9" xr:uid="{319696AF-4EFC-4436-95AA-5F2195A9736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118D9-2167-43D7-83A1-FAFB07B2A8FB}">
  <sheetPr>
    <outlinePr summaryBelow="0" summaryRight="0"/>
  </sheetPr>
  <dimension ref="A1:AN1210"/>
  <sheetViews>
    <sheetView tabSelected="1" topLeftCell="A2" workbookViewId="0">
      <pane xSplit="5600" ySplit="1940" topLeftCell="A33" activePane="bottomRight"/>
      <selection activeCell="A2" sqref="A2"/>
      <selection pane="topRight" activeCell="C2" sqref="C2"/>
      <selection pane="bottomLeft" activeCell="A365" sqref="A365:XFD365"/>
      <selection pane="bottomRight" activeCell="AN380" sqref="AN380"/>
    </sheetView>
  </sheetViews>
  <sheetFormatPr baseColWidth="10" defaultColWidth="14.33203125" defaultRowHeight="15.75" customHeight="1" x14ac:dyDescent="0.2"/>
  <cols>
    <col min="1" max="1" width="36.83203125" style="86" customWidth="1"/>
    <col min="2" max="2" width="6" style="86" customWidth="1"/>
    <col min="3" max="3" width="9.1640625" style="86" customWidth="1"/>
    <col min="4" max="4" width="14" style="86" customWidth="1"/>
    <col min="5" max="5" width="5.6640625" style="86" customWidth="1"/>
    <col min="6" max="6" width="6" style="86" customWidth="1"/>
    <col min="7" max="7" width="6.33203125" style="86" customWidth="1"/>
    <col min="8" max="8" width="6" style="86" customWidth="1"/>
    <col min="9" max="9" width="6.33203125" style="86" customWidth="1"/>
    <col min="10" max="10" width="5.6640625" style="86" customWidth="1"/>
    <col min="11" max="11" width="5.33203125" style="86" customWidth="1"/>
    <col min="12" max="13" width="6" style="86" customWidth="1"/>
    <col min="14" max="14" width="5.83203125" style="86" customWidth="1"/>
    <col min="15" max="15" width="6.1640625" style="86" customWidth="1"/>
    <col min="16" max="16" width="6" style="86" customWidth="1"/>
    <col min="17" max="17" width="5.6640625" style="88" customWidth="1"/>
    <col min="18" max="18" width="6" style="86" customWidth="1"/>
    <col min="19" max="19" width="6.33203125" style="86" customWidth="1"/>
    <col min="20" max="20" width="6" style="86" customWidth="1"/>
    <col min="21" max="21" width="6.33203125" style="86" customWidth="1"/>
    <col min="22" max="22" width="5.6640625" style="86" customWidth="1"/>
    <col min="23" max="23" width="5.33203125" style="86" customWidth="1"/>
    <col min="24" max="25" width="6" style="86" customWidth="1"/>
    <col min="26" max="26" width="5.83203125" style="86" customWidth="1"/>
    <col min="27" max="27" width="6.1640625" style="86" customWidth="1"/>
    <col min="28" max="28" width="6" style="86" customWidth="1"/>
    <col min="29" max="29" width="5.6640625" style="86" bestFit="1" customWidth="1"/>
    <col min="30" max="30" width="6" style="86" bestFit="1" customWidth="1"/>
    <col min="31" max="31" width="6.33203125" style="86" bestFit="1" customWidth="1"/>
    <col min="32" max="32" width="6" style="86" bestFit="1" customWidth="1"/>
    <col min="33" max="33" width="6.33203125" style="86" bestFit="1" customWidth="1"/>
    <col min="34" max="34" width="5.6640625" style="86" bestFit="1" customWidth="1"/>
    <col min="35" max="37" width="6" style="86" bestFit="1" customWidth="1"/>
    <col min="38" max="38" width="5.83203125" style="86" bestFit="1" customWidth="1"/>
    <col min="39" max="39" width="6.1640625" style="86" bestFit="1" customWidth="1"/>
    <col min="40" max="40" width="6" style="86" bestFit="1" customWidth="1"/>
    <col min="41" max="16384" width="14.33203125" style="86"/>
  </cols>
  <sheetData>
    <row r="1" spans="1:40" ht="15.75" customHeight="1" x14ac:dyDescent="0.2">
      <c r="A1" s="93" t="s">
        <v>0</v>
      </c>
      <c r="B1" s="93"/>
      <c r="E1" s="87"/>
      <c r="J1" s="12"/>
      <c r="V1" s="12"/>
    </row>
    <row r="2" spans="1:40" ht="15.75" customHeight="1" x14ac:dyDescent="0.2">
      <c r="A2" s="93" t="s">
        <v>450</v>
      </c>
      <c r="B2" s="93"/>
      <c r="E2" s="87"/>
      <c r="J2" s="12"/>
      <c r="V2" s="12"/>
    </row>
    <row r="3" spans="1:40" ht="15.75" customHeight="1" x14ac:dyDescent="0.2">
      <c r="A3" s="86" t="s">
        <v>1</v>
      </c>
      <c r="E3" s="87"/>
      <c r="J3" s="111"/>
      <c r="V3" s="12"/>
    </row>
    <row r="4" spans="1:40" ht="15.75" customHeight="1" x14ac:dyDescent="0.2">
      <c r="E4" s="124">
        <v>2018</v>
      </c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2"/>
      <c r="Q4" s="127">
        <v>2019</v>
      </c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2"/>
      <c r="AC4" s="128">
        <v>2020</v>
      </c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4"/>
    </row>
    <row r="5" spans="1:40" ht="15.75" customHeight="1" x14ac:dyDescent="0.2">
      <c r="A5" s="96"/>
      <c r="B5" s="96"/>
      <c r="C5" s="96"/>
      <c r="D5" s="96"/>
      <c r="E5" s="1" t="s">
        <v>2</v>
      </c>
      <c r="F5" s="2" t="s">
        <v>2</v>
      </c>
      <c r="G5" s="2" t="s">
        <v>2</v>
      </c>
      <c r="H5" s="2" t="s">
        <v>2</v>
      </c>
      <c r="I5" s="2" t="s">
        <v>2</v>
      </c>
      <c r="J5" s="3" t="s">
        <v>2</v>
      </c>
      <c r="K5" s="2" t="s">
        <v>2</v>
      </c>
      <c r="L5" s="2" t="s">
        <v>2</v>
      </c>
      <c r="M5" s="2" t="s">
        <v>2</v>
      </c>
      <c r="N5" s="2" t="s">
        <v>2</v>
      </c>
      <c r="O5" s="2" t="s">
        <v>2</v>
      </c>
      <c r="P5" s="2" t="s">
        <v>2</v>
      </c>
      <c r="Q5" s="25" t="s">
        <v>2</v>
      </c>
      <c r="R5" s="5" t="s">
        <v>2</v>
      </c>
      <c r="S5" s="5" t="s">
        <v>2</v>
      </c>
      <c r="T5" s="5" t="s">
        <v>2</v>
      </c>
      <c r="U5" s="5" t="s">
        <v>2</v>
      </c>
      <c r="V5" s="6" t="s">
        <v>2</v>
      </c>
      <c r="W5" s="5" t="s">
        <v>2</v>
      </c>
      <c r="X5" s="5" t="s">
        <v>2</v>
      </c>
      <c r="Y5" s="5" t="s">
        <v>2</v>
      </c>
      <c r="Z5" s="5" t="s">
        <v>2</v>
      </c>
      <c r="AA5" s="5" t="s">
        <v>2</v>
      </c>
      <c r="AB5" s="5" t="s">
        <v>2</v>
      </c>
      <c r="AC5" s="66" t="s">
        <v>2</v>
      </c>
      <c r="AD5" s="67" t="s">
        <v>2</v>
      </c>
      <c r="AE5" s="67" t="s">
        <v>2</v>
      </c>
      <c r="AF5" s="67" t="s">
        <v>2</v>
      </c>
      <c r="AG5" s="67" t="s">
        <v>2</v>
      </c>
      <c r="AH5" s="68" t="s">
        <v>2</v>
      </c>
      <c r="AI5" s="67" t="s">
        <v>2</v>
      </c>
      <c r="AJ5" s="67" t="s">
        <v>2</v>
      </c>
      <c r="AK5" s="67" t="s">
        <v>2</v>
      </c>
      <c r="AL5" s="67" t="s">
        <v>2</v>
      </c>
      <c r="AM5" s="67" t="s">
        <v>2</v>
      </c>
      <c r="AN5" s="67" t="s">
        <v>2</v>
      </c>
    </row>
    <row r="6" spans="1:40" ht="15.75" customHeight="1" x14ac:dyDescent="0.2">
      <c r="A6" s="97" t="s">
        <v>3</v>
      </c>
      <c r="B6" s="98" t="s">
        <v>476</v>
      </c>
      <c r="C6" s="98" t="s">
        <v>4</v>
      </c>
      <c r="D6" s="98" t="s">
        <v>5</v>
      </c>
      <c r="E6" s="53">
        <v>43101</v>
      </c>
      <c r="F6" s="54">
        <v>43132</v>
      </c>
      <c r="G6" s="53">
        <v>43160</v>
      </c>
      <c r="H6" s="54">
        <v>43191</v>
      </c>
      <c r="I6" s="53">
        <v>43221</v>
      </c>
      <c r="J6" s="54">
        <v>43252</v>
      </c>
      <c r="K6" s="53">
        <v>43282</v>
      </c>
      <c r="L6" s="54">
        <v>43313</v>
      </c>
      <c r="M6" s="53">
        <v>43344</v>
      </c>
      <c r="N6" s="54">
        <v>43374</v>
      </c>
      <c r="O6" s="53">
        <v>43405</v>
      </c>
      <c r="P6" s="54">
        <v>43435</v>
      </c>
      <c r="Q6" s="39">
        <v>43466</v>
      </c>
      <c r="R6" s="39">
        <v>43497</v>
      </c>
      <c r="S6" s="39">
        <v>43525</v>
      </c>
      <c r="T6" s="39">
        <v>43556</v>
      </c>
      <c r="U6" s="39">
        <v>43586</v>
      </c>
      <c r="V6" s="39">
        <v>43617</v>
      </c>
      <c r="W6" s="39">
        <v>43647</v>
      </c>
      <c r="X6" s="39">
        <v>43678</v>
      </c>
      <c r="Y6" s="39">
        <v>43709</v>
      </c>
      <c r="Z6" s="39">
        <v>43739</v>
      </c>
      <c r="AA6" s="39">
        <v>43770</v>
      </c>
      <c r="AB6" s="40">
        <v>43800</v>
      </c>
      <c r="AC6" s="61">
        <v>43831</v>
      </c>
      <c r="AD6" s="61">
        <v>43862</v>
      </c>
      <c r="AE6" s="61">
        <v>43891</v>
      </c>
      <c r="AF6" s="61">
        <v>43922</v>
      </c>
      <c r="AG6" s="61">
        <v>43952</v>
      </c>
      <c r="AH6" s="61">
        <v>43983</v>
      </c>
      <c r="AI6" s="61">
        <v>44013</v>
      </c>
      <c r="AJ6" s="61">
        <v>44044</v>
      </c>
      <c r="AK6" s="61">
        <v>44075</v>
      </c>
      <c r="AL6" s="61">
        <v>44105</v>
      </c>
      <c r="AM6" s="61">
        <v>44136</v>
      </c>
      <c r="AN6" s="61">
        <v>44166</v>
      </c>
    </row>
    <row r="7" spans="1:40" ht="15.75" customHeight="1" x14ac:dyDescent="0.2">
      <c r="A7" s="99" t="s">
        <v>559</v>
      </c>
      <c r="B7" s="47">
        <v>2570</v>
      </c>
      <c r="C7" s="100" t="s">
        <v>561</v>
      </c>
      <c r="D7" s="101" t="s">
        <v>20</v>
      </c>
      <c r="E7" s="31"/>
      <c r="F7" s="30"/>
      <c r="G7" s="30"/>
      <c r="H7" s="30"/>
      <c r="I7" s="30"/>
      <c r="J7" s="30"/>
      <c r="K7" s="31"/>
      <c r="L7" s="31"/>
      <c r="M7" s="31"/>
      <c r="N7" s="31"/>
      <c r="O7" s="31"/>
      <c r="P7" s="31"/>
      <c r="Q7" s="26"/>
      <c r="R7" s="30"/>
      <c r="S7" s="30"/>
      <c r="T7" s="30"/>
      <c r="U7" s="30"/>
      <c r="V7" s="30"/>
      <c r="W7" s="31"/>
      <c r="X7" s="31"/>
      <c r="Y7" s="31"/>
      <c r="Z7" s="31"/>
      <c r="AA7" s="31"/>
      <c r="AB7" s="52"/>
      <c r="AC7" s="112"/>
      <c r="AD7" s="112"/>
      <c r="AE7" s="112"/>
      <c r="AF7" s="112">
        <v>0.65</v>
      </c>
      <c r="AG7" s="112">
        <v>0.65</v>
      </c>
      <c r="AH7" s="112">
        <v>0</v>
      </c>
      <c r="AI7" s="112"/>
      <c r="AJ7" s="112"/>
      <c r="AK7" s="112"/>
      <c r="AL7" s="112"/>
      <c r="AM7" s="112"/>
      <c r="AN7" s="112"/>
    </row>
    <row r="8" spans="1:40" ht="15.75" customHeight="1" x14ac:dyDescent="0.2">
      <c r="A8" s="99" t="s">
        <v>8</v>
      </c>
      <c r="B8" s="47">
        <v>1660</v>
      </c>
      <c r="C8" s="100" t="s">
        <v>11</v>
      </c>
      <c r="D8" s="101" t="s">
        <v>20</v>
      </c>
      <c r="E8" s="31"/>
      <c r="F8" s="30"/>
      <c r="G8" s="30"/>
      <c r="H8" s="30"/>
      <c r="I8" s="30"/>
      <c r="J8" s="30"/>
      <c r="K8" s="31"/>
      <c r="L8" s="31"/>
      <c r="M8" s="31"/>
      <c r="N8" s="31"/>
      <c r="O8" s="31"/>
      <c r="P8" s="31">
        <v>0.8</v>
      </c>
      <c r="Q8" s="26">
        <v>0.8</v>
      </c>
      <c r="R8" s="30">
        <v>0.8</v>
      </c>
      <c r="S8" s="30">
        <v>0.8</v>
      </c>
      <c r="T8" s="30"/>
      <c r="U8" s="30"/>
      <c r="V8" s="30"/>
      <c r="W8" s="31"/>
      <c r="X8" s="31"/>
      <c r="Y8" s="31"/>
      <c r="Z8" s="31"/>
      <c r="AA8" s="31"/>
      <c r="AB8" s="5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</row>
    <row r="9" spans="1:40" ht="15.75" customHeight="1" x14ac:dyDescent="0.2">
      <c r="A9" s="101" t="s">
        <v>10</v>
      </c>
      <c r="B9" s="47">
        <v>1577</v>
      </c>
      <c r="C9" s="101" t="s">
        <v>11</v>
      </c>
      <c r="D9" s="101" t="s">
        <v>15</v>
      </c>
      <c r="E9" s="31"/>
      <c r="F9" s="31"/>
      <c r="G9" s="31"/>
      <c r="H9" s="30"/>
      <c r="I9" s="30"/>
      <c r="J9" s="30"/>
      <c r="K9" s="30"/>
      <c r="L9" s="30"/>
      <c r="M9" s="30"/>
      <c r="N9" s="30">
        <v>0.83</v>
      </c>
      <c r="O9" s="30">
        <v>0.85</v>
      </c>
      <c r="P9" s="30"/>
      <c r="Q9" s="26"/>
      <c r="R9" s="31"/>
      <c r="S9" s="31"/>
      <c r="T9" s="30"/>
      <c r="U9" s="30"/>
      <c r="V9" s="30"/>
      <c r="W9" s="30"/>
      <c r="X9" s="30"/>
      <c r="Y9" s="30"/>
      <c r="Z9" s="30"/>
      <c r="AA9" s="30"/>
      <c r="AB9" s="51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</row>
    <row r="10" spans="1:40" ht="15.75" customHeight="1" x14ac:dyDescent="0.2">
      <c r="A10" s="101" t="s">
        <v>23</v>
      </c>
      <c r="B10" s="47">
        <v>1104</v>
      </c>
      <c r="C10" s="101" t="s">
        <v>9</v>
      </c>
      <c r="D10" s="101" t="s">
        <v>22</v>
      </c>
      <c r="E10" s="31">
        <v>0.85</v>
      </c>
      <c r="F10" s="30">
        <v>0.85</v>
      </c>
      <c r="G10" s="30"/>
      <c r="H10" s="30"/>
      <c r="I10" s="30"/>
      <c r="J10" s="30"/>
      <c r="K10" s="31"/>
      <c r="L10" s="31"/>
      <c r="M10" s="31"/>
      <c r="N10" s="31"/>
      <c r="O10" s="31"/>
      <c r="P10" s="31"/>
      <c r="Q10" s="26"/>
      <c r="R10" s="30"/>
      <c r="S10" s="30"/>
      <c r="T10" s="30"/>
      <c r="U10" s="30"/>
      <c r="V10" s="30"/>
      <c r="W10" s="31"/>
      <c r="X10" s="31"/>
      <c r="Y10" s="31"/>
      <c r="Z10" s="31"/>
      <c r="AA10" s="31"/>
      <c r="AB10" s="5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</row>
    <row r="11" spans="1:40" ht="15.75" customHeight="1" x14ac:dyDescent="0.2">
      <c r="A11" s="101" t="s">
        <v>26</v>
      </c>
      <c r="B11" s="47">
        <v>1239</v>
      </c>
      <c r="C11" s="101" t="s">
        <v>28</v>
      </c>
      <c r="D11" s="101" t="s">
        <v>479</v>
      </c>
      <c r="E11" s="31"/>
      <c r="F11" s="31"/>
      <c r="G11" s="31"/>
      <c r="H11" s="30"/>
      <c r="I11" s="30"/>
      <c r="J11" s="30"/>
      <c r="K11" s="30"/>
      <c r="L11" s="30"/>
      <c r="M11" s="30"/>
      <c r="N11" s="30"/>
      <c r="O11" s="30"/>
      <c r="P11" s="30"/>
      <c r="Q11" s="26"/>
      <c r="R11" s="31"/>
      <c r="S11" s="31"/>
      <c r="T11" s="30"/>
      <c r="U11" s="30"/>
      <c r="V11" s="30"/>
      <c r="W11" s="30"/>
      <c r="X11" s="30"/>
      <c r="Y11" s="30"/>
      <c r="Z11" s="30"/>
      <c r="AA11" s="30"/>
      <c r="AB11" s="51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</row>
    <row r="12" spans="1:40" ht="15.75" customHeight="1" x14ac:dyDescent="0.2">
      <c r="A12" s="101" t="s">
        <v>31</v>
      </c>
      <c r="B12" s="47">
        <v>1672</v>
      </c>
      <c r="C12" s="101" t="s">
        <v>11</v>
      </c>
      <c r="D12" s="101" t="s">
        <v>15</v>
      </c>
      <c r="E12" s="31"/>
      <c r="F12" s="31"/>
      <c r="G12" s="31"/>
      <c r="H12" s="30"/>
      <c r="I12" s="30"/>
      <c r="J12" s="30"/>
      <c r="K12" s="31"/>
      <c r="L12" s="31"/>
      <c r="M12" s="31"/>
      <c r="N12" s="31"/>
      <c r="O12" s="31">
        <v>0.83</v>
      </c>
      <c r="P12" s="31">
        <v>0.83</v>
      </c>
      <c r="Q12" s="26"/>
      <c r="R12" s="31"/>
      <c r="S12" s="31"/>
      <c r="T12" s="30"/>
      <c r="U12" s="30"/>
      <c r="V12" s="30"/>
      <c r="W12" s="31"/>
      <c r="X12" s="31"/>
      <c r="Y12" s="31"/>
      <c r="Z12" s="31"/>
      <c r="AA12" s="31"/>
      <c r="AB12" s="5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</row>
    <row r="13" spans="1:40" ht="15.75" customHeight="1" x14ac:dyDescent="0.2">
      <c r="A13" s="101" t="s">
        <v>482</v>
      </c>
      <c r="B13" s="47">
        <v>2512</v>
      </c>
      <c r="C13" s="101" t="s">
        <v>468</v>
      </c>
      <c r="D13" s="101" t="s">
        <v>462</v>
      </c>
      <c r="E13" s="31"/>
      <c r="F13" s="31"/>
      <c r="G13" s="31"/>
      <c r="H13" s="30"/>
      <c r="I13" s="30"/>
      <c r="J13" s="30"/>
      <c r="K13" s="31"/>
      <c r="L13" s="31"/>
      <c r="M13" s="31"/>
      <c r="N13" s="31"/>
      <c r="O13" s="31"/>
      <c r="P13" s="31"/>
      <c r="Q13" s="26"/>
      <c r="R13" s="31"/>
      <c r="S13" s="31"/>
      <c r="T13" s="30"/>
      <c r="U13" s="30"/>
      <c r="V13" s="30"/>
      <c r="W13" s="31"/>
      <c r="X13" s="31">
        <v>0.75</v>
      </c>
      <c r="Y13" s="31">
        <v>0.75</v>
      </c>
      <c r="Z13" s="31">
        <v>0.75</v>
      </c>
      <c r="AA13" s="31">
        <v>0.75</v>
      </c>
      <c r="AB13" s="52">
        <v>0.75</v>
      </c>
      <c r="AC13" s="52">
        <v>0.75</v>
      </c>
      <c r="AD13" s="112">
        <v>0.75</v>
      </c>
      <c r="AE13" s="112">
        <v>0.75</v>
      </c>
      <c r="AF13" s="112">
        <v>0.75</v>
      </c>
      <c r="AG13" s="112"/>
      <c r="AH13" s="112"/>
      <c r="AI13" s="112"/>
      <c r="AJ13" s="112"/>
      <c r="AK13" s="112"/>
      <c r="AL13" s="112"/>
      <c r="AM13" s="112"/>
      <c r="AN13" s="112"/>
    </row>
    <row r="14" spans="1:40" ht="15.75" customHeight="1" x14ac:dyDescent="0.2">
      <c r="A14" s="101" t="s">
        <v>21</v>
      </c>
      <c r="B14" s="47">
        <v>1486</v>
      </c>
      <c r="C14" s="101" t="s">
        <v>28</v>
      </c>
      <c r="D14" s="101" t="s">
        <v>22</v>
      </c>
      <c r="E14" s="31"/>
      <c r="F14" s="31"/>
      <c r="G14" s="31"/>
      <c r="H14" s="30"/>
      <c r="I14" s="30"/>
      <c r="J14" s="30"/>
      <c r="K14" s="31"/>
      <c r="L14" s="31"/>
      <c r="M14" s="31"/>
      <c r="N14" s="31"/>
      <c r="O14" s="31"/>
      <c r="P14" s="31"/>
      <c r="Q14" s="26"/>
      <c r="R14" s="31"/>
      <c r="S14" s="31"/>
      <c r="T14" s="30"/>
      <c r="U14" s="30"/>
      <c r="V14" s="30"/>
      <c r="W14" s="31"/>
      <c r="X14" s="31"/>
      <c r="Y14" s="31"/>
      <c r="Z14" s="31"/>
      <c r="AA14" s="31"/>
      <c r="AB14" s="5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</row>
    <row r="15" spans="1:40" ht="15.75" customHeight="1" x14ac:dyDescent="0.2">
      <c r="A15" s="101" t="s">
        <v>38</v>
      </c>
      <c r="B15" s="47">
        <v>1373</v>
      </c>
      <c r="C15" s="101" t="s">
        <v>9</v>
      </c>
      <c r="D15" s="101" t="s">
        <v>32</v>
      </c>
      <c r="E15" s="31">
        <v>0.8</v>
      </c>
      <c r="F15" s="30">
        <v>0.85</v>
      </c>
      <c r="G15" s="30">
        <v>0.8</v>
      </c>
      <c r="H15" s="30"/>
      <c r="I15" s="30"/>
      <c r="J15" s="30"/>
      <c r="K15" s="31"/>
      <c r="L15" s="31"/>
      <c r="M15" s="31"/>
      <c r="N15" s="31"/>
      <c r="O15" s="31"/>
      <c r="P15" s="31"/>
      <c r="Q15" s="26"/>
      <c r="R15" s="30"/>
      <c r="S15" s="30"/>
      <c r="T15" s="30"/>
      <c r="U15" s="30"/>
      <c r="V15" s="30"/>
      <c r="W15" s="31"/>
      <c r="X15" s="31"/>
      <c r="Y15" s="31"/>
      <c r="Z15" s="31"/>
      <c r="AA15" s="31"/>
      <c r="AB15" s="5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</row>
    <row r="16" spans="1:40" ht="15.75" customHeight="1" x14ac:dyDescent="0.2">
      <c r="A16" s="101" t="s">
        <v>19</v>
      </c>
      <c r="B16" s="47">
        <v>1162</v>
      </c>
      <c r="C16" s="101" t="s">
        <v>28</v>
      </c>
      <c r="D16" s="101" t="s">
        <v>20</v>
      </c>
      <c r="E16" s="31"/>
      <c r="F16" s="31"/>
      <c r="G16" s="30"/>
      <c r="H16" s="30"/>
      <c r="I16" s="30"/>
      <c r="J16" s="30"/>
      <c r="K16" s="30"/>
      <c r="L16" s="30"/>
      <c r="M16" s="30"/>
      <c r="N16" s="30">
        <v>0.63</v>
      </c>
      <c r="O16" s="30"/>
      <c r="P16" s="30"/>
      <c r="Q16" s="26"/>
      <c r="R16" s="31"/>
      <c r="S16" s="30"/>
      <c r="T16" s="30"/>
      <c r="U16" s="30"/>
      <c r="V16" s="30"/>
      <c r="W16" s="30"/>
      <c r="X16" s="30"/>
      <c r="Y16" s="30"/>
      <c r="Z16" s="30"/>
      <c r="AA16" s="30"/>
      <c r="AB16" s="51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</row>
    <row r="17" spans="1:40" ht="15.75" customHeight="1" x14ac:dyDescent="0.2">
      <c r="A17" s="101" t="s">
        <v>42</v>
      </c>
      <c r="B17" s="47">
        <v>1292</v>
      </c>
      <c r="C17" s="101" t="s">
        <v>28</v>
      </c>
      <c r="D17" s="101" t="s">
        <v>22</v>
      </c>
      <c r="E17" s="31"/>
      <c r="F17" s="31"/>
      <c r="G17" s="31"/>
      <c r="H17" s="30"/>
      <c r="I17" s="30"/>
      <c r="J17" s="30"/>
      <c r="K17" s="31"/>
      <c r="L17" s="31"/>
      <c r="M17" s="31"/>
      <c r="N17" s="31"/>
      <c r="O17" s="31"/>
      <c r="P17" s="31"/>
      <c r="Q17" s="26"/>
      <c r="R17" s="31"/>
      <c r="S17" s="31"/>
      <c r="T17" s="30"/>
      <c r="U17" s="30"/>
      <c r="V17" s="30"/>
      <c r="W17" s="31"/>
      <c r="X17" s="31"/>
      <c r="Y17" s="31"/>
      <c r="Z17" s="31"/>
      <c r="AA17" s="31"/>
      <c r="AB17" s="5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</row>
    <row r="18" spans="1:40" ht="15.75" customHeight="1" x14ac:dyDescent="0.2">
      <c r="A18" s="101" t="s">
        <v>25</v>
      </c>
      <c r="B18" s="47">
        <v>1621</v>
      </c>
      <c r="C18" s="101" t="s">
        <v>9</v>
      </c>
      <c r="D18" s="101" t="s">
        <v>20</v>
      </c>
      <c r="E18" s="31"/>
      <c r="F18" s="31"/>
      <c r="G18" s="31"/>
      <c r="H18" s="30"/>
      <c r="I18" s="30"/>
      <c r="J18" s="30"/>
      <c r="K18" s="30"/>
      <c r="L18" s="30"/>
      <c r="M18" s="30">
        <v>0.8</v>
      </c>
      <c r="N18" s="30">
        <v>0.85</v>
      </c>
      <c r="O18" s="30"/>
      <c r="P18" s="30"/>
      <c r="Q18" s="26"/>
      <c r="R18" s="31"/>
      <c r="S18" s="31"/>
      <c r="T18" s="30"/>
      <c r="U18" s="30"/>
      <c r="V18" s="30"/>
      <c r="W18" s="30"/>
      <c r="X18" s="30"/>
      <c r="Y18" s="30"/>
      <c r="Z18" s="30"/>
      <c r="AA18" s="30"/>
      <c r="AB18" s="51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</row>
    <row r="19" spans="1:40" ht="15.75" customHeight="1" x14ac:dyDescent="0.2">
      <c r="A19" s="101" t="s">
        <v>27</v>
      </c>
      <c r="B19" s="47">
        <v>1255</v>
      </c>
      <c r="C19" s="101" t="s">
        <v>9</v>
      </c>
      <c r="D19" s="101" t="s">
        <v>37</v>
      </c>
      <c r="E19" s="31">
        <v>0.8</v>
      </c>
      <c r="F19" s="31">
        <v>0.85</v>
      </c>
      <c r="G19" s="31">
        <v>0.85</v>
      </c>
      <c r="H19" s="30">
        <v>0.85</v>
      </c>
      <c r="I19" s="30">
        <v>0.82</v>
      </c>
      <c r="J19" s="30">
        <v>0.82934099999999999</v>
      </c>
      <c r="K19" s="30">
        <v>0.8</v>
      </c>
      <c r="L19" s="30">
        <v>0.8</v>
      </c>
      <c r="M19" s="30">
        <v>0.85</v>
      </c>
      <c r="N19" s="30">
        <v>0.8</v>
      </c>
      <c r="O19" s="30">
        <v>0.85</v>
      </c>
      <c r="P19" s="30">
        <v>0.8</v>
      </c>
      <c r="Q19" s="26">
        <v>0.85</v>
      </c>
      <c r="R19" s="31">
        <v>0.85</v>
      </c>
      <c r="S19" s="31">
        <v>0.85</v>
      </c>
      <c r="T19" s="30">
        <v>0.85</v>
      </c>
      <c r="U19" s="30">
        <v>0.85</v>
      </c>
      <c r="V19" s="30">
        <v>0.85</v>
      </c>
      <c r="W19" s="30">
        <v>0.85</v>
      </c>
      <c r="X19" s="30">
        <v>0.85</v>
      </c>
      <c r="Y19" s="30">
        <v>0.85</v>
      </c>
      <c r="Z19" s="30">
        <v>0.85</v>
      </c>
      <c r="AA19" s="30">
        <v>0.85</v>
      </c>
      <c r="AB19" s="51">
        <v>0.85</v>
      </c>
      <c r="AC19" s="51">
        <v>0.85</v>
      </c>
      <c r="AD19" s="112">
        <v>0.85</v>
      </c>
      <c r="AE19" s="112">
        <v>0.85</v>
      </c>
      <c r="AF19" s="112"/>
      <c r="AG19" s="112"/>
      <c r="AH19" s="112"/>
      <c r="AI19" s="112"/>
      <c r="AJ19" s="112"/>
      <c r="AK19" s="112"/>
      <c r="AL19" s="112"/>
      <c r="AM19" s="112"/>
      <c r="AN19" s="112"/>
    </row>
    <row r="20" spans="1:40" ht="15.75" customHeight="1" x14ac:dyDescent="0.2">
      <c r="A20" s="101" t="s">
        <v>49</v>
      </c>
      <c r="B20" s="47">
        <v>1390</v>
      </c>
      <c r="C20" s="101" t="s">
        <v>28</v>
      </c>
      <c r="D20" s="101" t="s">
        <v>13</v>
      </c>
      <c r="E20" s="31"/>
      <c r="F20" s="31"/>
      <c r="G20" s="30"/>
      <c r="H20" s="30"/>
      <c r="I20" s="30"/>
      <c r="J20" s="30"/>
      <c r="K20" s="31"/>
      <c r="L20" s="31"/>
      <c r="M20" s="31"/>
      <c r="N20" s="31"/>
      <c r="O20" s="31"/>
      <c r="P20" s="31"/>
      <c r="Q20" s="26"/>
      <c r="R20" s="31"/>
      <c r="S20" s="30"/>
      <c r="T20" s="30"/>
      <c r="U20" s="30"/>
      <c r="V20" s="30"/>
      <c r="W20" s="31"/>
      <c r="X20" s="31"/>
      <c r="Y20" s="31"/>
      <c r="Z20" s="31"/>
      <c r="AA20" s="31"/>
      <c r="AB20" s="5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</row>
    <row r="21" spans="1:40" ht="15.75" customHeight="1" x14ac:dyDescent="0.2">
      <c r="A21" s="101" t="s">
        <v>52</v>
      </c>
      <c r="B21" s="47">
        <v>1401</v>
      </c>
      <c r="C21" s="101" t="s">
        <v>9</v>
      </c>
      <c r="D21" s="101" t="s">
        <v>37</v>
      </c>
      <c r="E21" s="31"/>
      <c r="F21" s="31"/>
      <c r="G21" s="31">
        <v>0.7</v>
      </c>
      <c r="H21" s="30">
        <v>0.7</v>
      </c>
      <c r="I21" s="30">
        <v>0.7</v>
      </c>
      <c r="J21" s="30">
        <v>0.7</v>
      </c>
      <c r="K21" s="31">
        <v>0.7</v>
      </c>
      <c r="L21" s="31">
        <v>0.7</v>
      </c>
      <c r="M21" s="31"/>
      <c r="N21" s="31"/>
      <c r="O21" s="31"/>
      <c r="P21" s="31"/>
      <c r="Q21" s="26"/>
      <c r="R21" s="31"/>
      <c r="S21" s="31"/>
      <c r="T21" s="30"/>
      <c r="U21" s="30"/>
      <c r="V21" s="30"/>
      <c r="W21" s="31"/>
      <c r="X21" s="31"/>
      <c r="Y21" s="31"/>
      <c r="Z21" s="31"/>
      <c r="AA21" s="31"/>
      <c r="AB21" s="5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</row>
    <row r="22" spans="1:40" ht="15.75" customHeight="1" x14ac:dyDescent="0.2">
      <c r="A22" s="101" t="s">
        <v>55</v>
      </c>
      <c r="B22" s="47">
        <v>1014</v>
      </c>
      <c r="C22" s="101" t="s">
        <v>28</v>
      </c>
      <c r="D22" s="101" t="s">
        <v>72</v>
      </c>
      <c r="E22" s="31"/>
      <c r="F22" s="31"/>
      <c r="G22" s="31"/>
      <c r="H22" s="30"/>
      <c r="I22" s="30"/>
      <c r="J22" s="30"/>
      <c r="K22" s="31"/>
      <c r="L22" s="31"/>
      <c r="M22" s="31"/>
      <c r="N22" s="31"/>
      <c r="O22" s="31"/>
      <c r="P22" s="31"/>
      <c r="Q22" s="26"/>
      <c r="R22" s="31"/>
      <c r="S22" s="31"/>
      <c r="T22" s="30"/>
      <c r="U22" s="30"/>
      <c r="V22" s="30"/>
      <c r="W22" s="31"/>
      <c r="X22" s="31"/>
      <c r="Y22" s="31"/>
      <c r="Z22" s="31"/>
      <c r="AA22" s="31"/>
      <c r="AB22" s="5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</row>
    <row r="23" spans="1:40" ht="15.75" customHeight="1" x14ac:dyDescent="0.2">
      <c r="A23" s="101" t="s">
        <v>57</v>
      </c>
      <c r="B23" s="47">
        <v>1417</v>
      </c>
      <c r="C23" s="101" t="s">
        <v>28</v>
      </c>
      <c r="D23" s="101" t="s">
        <v>24</v>
      </c>
      <c r="E23" s="31"/>
      <c r="F23" s="31"/>
      <c r="G23" s="31"/>
      <c r="H23" s="30"/>
      <c r="I23" s="30"/>
      <c r="J23" s="30"/>
      <c r="K23" s="31"/>
      <c r="L23" s="31"/>
      <c r="M23" s="31"/>
      <c r="N23" s="31"/>
      <c r="O23" s="31"/>
      <c r="P23" s="31"/>
      <c r="Q23" s="26"/>
      <c r="R23" s="31"/>
      <c r="S23" s="31"/>
      <c r="T23" s="30"/>
      <c r="U23" s="30"/>
      <c r="V23" s="30"/>
      <c r="W23" s="31"/>
      <c r="X23" s="31"/>
      <c r="Y23" s="31"/>
      <c r="Z23" s="31"/>
      <c r="AA23" s="31"/>
      <c r="AB23" s="5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</row>
    <row r="24" spans="1:40" ht="15.75" customHeight="1" x14ac:dyDescent="0.2">
      <c r="A24" s="101" t="s">
        <v>60</v>
      </c>
      <c r="B24" s="47">
        <v>1610</v>
      </c>
      <c r="C24" s="101" t="s">
        <v>61</v>
      </c>
      <c r="D24" s="101" t="s">
        <v>62</v>
      </c>
      <c r="E24" s="31"/>
      <c r="F24" s="31"/>
      <c r="G24" s="31"/>
      <c r="H24" s="31"/>
      <c r="I24" s="31"/>
      <c r="J24" s="31"/>
      <c r="K24" s="31"/>
      <c r="L24" s="31">
        <v>0.7</v>
      </c>
      <c r="M24" s="31">
        <v>0.7</v>
      </c>
      <c r="N24" s="31">
        <v>0.7</v>
      </c>
      <c r="O24" s="31">
        <v>0.7</v>
      </c>
      <c r="P24" s="31">
        <v>0.7</v>
      </c>
      <c r="Q24" s="26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5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</row>
    <row r="25" spans="1:40" ht="15.75" customHeight="1" x14ac:dyDescent="0.2">
      <c r="A25" s="101" t="s">
        <v>65</v>
      </c>
      <c r="B25" s="47">
        <v>1284</v>
      </c>
      <c r="C25" s="101" t="s">
        <v>28</v>
      </c>
      <c r="D25" s="101" t="s">
        <v>62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26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5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</row>
    <row r="26" spans="1:40" ht="15.75" customHeight="1" x14ac:dyDescent="0.2">
      <c r="A26" s="101" t="s">
        <v>68</v>
      </c>
      <c r="B26" s="47">
        <v>1644</v>
      </c>
      <c r="C26" s="101" t="s">
        <v>11</v>
      </c>
      <c r="D26" s="101" t="s">
        <v>95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>
        <v>0.83</v>
      </c>
      <c r="P26" s="31">
        <v>0.83</v>
      </c>
      <c r="Q26" s="26">
        <v>0.83</v>
      </c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5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</row>
    <row r="27" spans="1:40" ht="15.75" customHeight="1" x14ac:dyDescent="0.2">
      <c r="A27" s="101" t="s">
        <v>560</v>
      </c>
      <c r="B27" s="47">
        <v>2572</v>
      </c>
      <c r="C27" s="101" t="s">
        <v>561</v>
      </c>
      <c r="D27" s="101" t="s">
        <v>62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26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52"/>
      <c r="AC27" s="112"/>
      <c r="AD27" s="112"/>
      <c r="AE27" s="112"/>
      <c r="AF27" s="112">
        <v>0.75</v>
      </c>
      <c r="AG27" s="112">
        <v>0.75</v>
      </c>
      <c r="AH27" s="112">
        <v>0.75</v>
      </c>
      <c r="AI27" s="112">
        <v>0.75</v>
      </c>
      <c r="AJ27" s="112"/>
      <c r="AK27" s="112"/>
      <c r="AL27" s="112"/>
      <c r="AM27" s="112"/>
      <c r="AN27" s="112"/>
    </row>
    <row r="28" spans="1:40" ht="15.75" customHeight="1" x14ac:dyDescent="0.2">
      <c r="A28" s="101" t="s">
        <v>528</v>
      </c>
      <c r="B28" s="47">
        <v>2555</v>
      </c>
      <c r="C28" s="101" t="s">
        <v>497</v>
      </c>
      <c r="D28" s="101" t="s">
        <v>480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26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52">
        <v>0.75</v>
      </c>
      <c r="AC28" s="112"/>
      <c r="AD28" s="112">
        <v>0.75</v>
      </c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</row>
    <row r="29" spans="1:40" ht="15.75" customHeight="1" x14ac:dyDescent="0.2">
      <c r="A29" s="101" t="s">
        <v>71</v>
      </c>
      <c r="B29" s="47">
        <v>1360</v>
      </c>
      <c r="C29" s="101" t="s">
        <v>9</v>
      </c>
      <c r="D29" s="101" t="s">
        <v>72</v>
      </c>
      <c r="E29" s="31">
        <v>0.65</v>
      </c>
      <c r="F29" s="31">
        <v>0.65</v>
      </c>
      <c r="G29" s="31">
        <v>0.65</v>
      </c>
      <c r="H29" s="31"/>
      <c r="I29" s="31"/>
      <c r="J29" s="31"/>
      <c r="K29" s="31"/>
      <c r="L29" s="31"/>
      <c r="M29" s="31"/>
      <c r="N29" s="31"/>
      <c r="O29" s="31"/>
      <c r="P29" s="31"/>
      <c r="Q29" s="26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5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</row>
    <row r="30" spans="1:40" ht="15.75" customHeight="1" x14ac:dyDescent="0.2">
      <c r="A30" s="101" t="s">
        <v>76</v>
      </c>
      <c r="B30" s="47">
        <v>1143</v>
      </c>
      <c r="C30" s="101" t="s">
        <v>28</v>
      </c>
      <c r="D30" s="101" t="s">
        <v>95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26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5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</row>
    <row r="31" spans="1:40" ht="15.75" customHeight="1" x14ac:dyDescent="0.2">
      <c r="A31" s="101" t="s">
        <v>78</v>
      </c>
      <c r="B31" s="47">
        <v>1559</v>
      </c>
      <c r="C31" s="101" t="s">
        <v>30</v>
      </c>
      <c r="D31" s="101" t="s">
        <v>14</v>
      </c>
      <c r="E31" s="31"/>
      <c r="F31" s="31"/>
      <c r="G31" s="31"/>
      <c r="H31" s="31"/>
      <c r="I31" s="31"/>
      <c r="J31" s="31">
        <v>0.8</v>
      </c>
      <c r="K31" s="31">
        <v>0.8</v>
      </c>
      <c r="L31" s="31">
        <v>0.8</v>
      </c>
      <c r="M31" s="31">
        <v>0.8</v>
      </c>
      <c r="N31" s="31"/>
      <c r="O31" s="31"/>
      <c r="P31" s="31"/>
      <c r="Q31" s="26">
        <v>0.85</v>
      </c>
      <c r="R31" s="31">
        <v>0.85</v>
      </c>
      <c r="S31" s="31">
        <v>0.85</v>
      </c>
      <c r="T31" s="31">
        <v>0.85</v>
      </c>
      <c r="U31" s="31">
        <v>0.85</v>
      </c>
      <c r="V31" s="31">
        <v>0.8</v>
      </c>
      <c r="W31" s="31">
        <v>0.8</v>
      </c>
      <c r="X31" s="31">
        <v>0.8</v>
      </c>
      <c r="Y31" s="31">
        <v>0.8</v>
      </c>
      <c r="Z31" s="31">
        <v>0.8</v>
      </c>
      <c r="AA31" s="31">
        <v>0.8</v>
      </c>
      <c r="AB31" s="52">
        <v>0.8</v>
      </c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</row>
    <row r="32" spans="1:40" ht="15.75" customHeight="1" x14ac:dyDescent="0.2">
      <c r="A32" s="101" t="s">
        <v>29</v>
      </c>
      <c r="B32" s="47">
        <v>1369</v>
      </c>
      <c r="C32" s="101" t="s">
        <v>30</v>
      </c>
      <c r="D32" s="101" t="s">
        <v>20</v>
      </c>
      <c r="E32" s="31"/>
      <c r="F32" s="30"/>
      <c r="G32" s="31"/>
      <c r="H32" s="31"/>
      <c r="I32" s="30"/>
      <c r="J32" s="30">
        <v>0.7</v>
      </c>
      <c r="K32" s="31">
        <v>0.7</v>
      </c>
      <c r="L32" s="31"/>
      <c r="M32" s="31"/>
      <c r="N32" s="31"/>
      <c r="O32" s="31">
        <v>0.7</v>
      </c>
      <c r="P32" s="31">
        <v>0.7</v>
      </c>
      <c r="Q32" s="26">
        <v>0.7</v>
      </c>
      <c r="R32" s="30">
        <v>0.7</v>
      </c>
      <c r="S32" s="31">
        <v>0.7</v>
      </c>
      <c r="T32" s="31"/>
      <c r="U32" s="30">
        <v>0.7</v>
      </c>
      <c r="V32" s="30">
        <v>0.7</v>
      </c>
      <c r="W32" s="31">
        <v>0.7</v>
      </c>
      <c r="X32" s="31">
        <v>0.7</v>
      </c>
      <c r="Y32" s="31">
        <v>0.7</v>
      </c>
      <c r="Z32" s="31">
        <v>0.7</v>
      </c>
      <c r="AA32" s="31">
        <v>0.7</v>
      </c>
      <c r="AB32" s="52">
        <v>0.7</v>
      </c>
      <c r="AC32" s="52">
        <v>0.7</v>
      </c>
      <c r="AD32" s="112">
        <v>0.65</v>
      </c>
      <c r="AE32" s="112">
        <v>0.65</v>
      </c>
      <c r="AF32" s="112"/>
      <c r="AG32" s="112">
        <v>0.65</v>
      </c>
      <c r="AH32" s="112"/>
      <c r="AI32" s="112"/>
      <c r="AJ32" s="112">
        <v>0.65</v>
      </c>
      <c r="AK32" s="112"/>
      <c r="AL32" s="112"/>
      <c r="AM32" s="112"/>
      <c r="AN32" s="112"/>
    </row>
    <row r="33" spans="1:40" ht="15.75" customHeight="1" x14ac:dyDescent="0.2">
      <c r="A33" s="101" t="s">
        <v>33</v>
      </c>
      <c r="B33" s="47">
        <v>1241</v>
      </c>
      <c r="C33" s="101" t="s">
        <v>9</v>
      </c>
      <c r="D33" s="101" t="s">
        <v>480</v>
      </c>
      <c r="E33" s="31"/>
      <c r="F33" s="31">
        <v>0.8</v>
      </c>
      <c r="G33" s="31"/>
      <c r="H33" s="30"/>
      <c r="I33" s="30"/>
      <c r="J33" s="30"/>
      <c r="K33" s="31"/>
      <c r="L33" s="31"/>
      <c r="M33" s="31"/>
      <c r="N33" s="31"/>
      <c r="O33" s="31"/>
      <c r="P33" s="31"/>
      <c r="Q33" s="26"/>
      <c r="R33" s="31"/>
      <c r="S33" s="31"/>
      <c r="T33" s="30"/>
      <c r="U33" s="30"/>
      <c r="V33" s="30"/>
      <c r="W33" s="31"/>
      <c r="X33" s="31"/>
      <c r="Y33" s="31"/>
      <c r="Z33" s="31"/>
      <c r="AA33" s="31"/>
      <c r="AB33" s="5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</row>
    <row r="34" spans="1:40" ht="15.75" customHeight="1" x14ac:dyDescent="0.2">
      <c r="A34" s="101" t="s">
        <v>83</v>
      </c>
      <c r="B34" s="47">
        <v>1510</v>
      </c>
      <c r="C34" s="101" t="s">
        <v>9</v>
      </c>
      <c r="D34" s="101" t="s">
        <v>22</v>
      </c>
      <c r="E34" s="31">
        <v>0.8</v>
      </c>
      <c r="F34" s="31">
        <v>0.8</v>
      </c>
      <c r="G34" s="31"/>
      <c r="H34" s="30"/>
      <c r="I34" s="30"/>
      <c r="J34" s="30"/>
      <c r="K34" s="30"/>
      <c r="L34" s="30"/>
      <c r="M34" s="30"/>
      <c r="N34" s="30"/>
      <c r="O34" s="30"/>
      <c r="P34" s="30"/>
      <c r="Q34" s="26"/>
      <c r="R34" s="31"/>
      <c r="S34" s="31"/>
      <c r="T34" s="30"/>
      <c r="U34" s="30"/>
      <c r="V34" s="30"/>
      <c r="W34" s="30"/>
      <c r="X34" s="30"/>
      <c r="Y34" s="30"/>
      <c r="Z34" s="30"/>
      <c r="AA34" s="30"/>
      <c r="AB34" s="51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</row>
    <row r="35" spans="1:40" ht="15.75" customHeight="1" x14ac:dyDescent="0.2">
      <c r="A35" s="101" t="s">
        <v>805</v>
      </c>
      <c r="B35" s="47">
        <v>2589</v>
      </c>
      <c r="C35" s="101" t="s">
        <v>806</v>
      </c>
      <c r="D35" s="101" t="s">
        <v>32</v>
      </c>
      <c r="E35" s="31"/>
      <c r="F35" s="31"/>
      <c r="G35" s="31"/>
      <c r="H35" s="30"/>
      <c r="I35" s="30"/>
      <c r="J35" s="30"/>
      <c r="K35" s="30"/>
      <c r="L35" s="30"/>
      <c r="M35" s="30"/>
      <c r="N35" s="30"/>
      <c r="O35" s="30"/>
      <c r="P35" s="30"/>
      <c r="Q35" s="26"/>
      <c r="R35" s="31"/>
      <c r="S35" s="31"/>
      <c r="T35" s="30"/>
      <c r="U35" s="30"/>
      <c r="V35" s="30"/>
      <c r="W35" s="30"/>
      <c r="X35" s="30"/>
      <c r="Y35" s="30"/>
      <c r="Z35" s="30"/>
      <c r="AA35" s="30"/>
      <c r="AB35" s="51"/>
      <c r="AD35" s="112"/>
      <c r="AE35" s="112"/>
      <c r="AF35" s="112"/>
      <c r="AG35" s="112"/>
      <c r="AH35" s="112"/>
      <c r="AI35" s="112">
        <v>0.75</v>
      </c>
      <c r="AJ35" s="112">
        <v>0.75</v>
      </c>
      <c r="AK35" s="112"/>
      <c r="AL35" s="112"/>
      <c r="AM35" s="112"/>
      <c r="AN35" s="112"/>
    </row>
    <row r="36" spans="1:40" ht="15.75" customHeight="1" x14ac:dyDescent="0.2">
      <c r="A36" s="101" t="s">
        <v>496</v>
      </c>
      <c r="B36" s="47">
        <v>1529</v>
      </c>
      <c r="C36" s="101" t="s">
        <v>497</v>
      </c>
      <c r="D36" s="101" t="s">
        <v>95</v>
      </c>
      <c r="E36" s="31"/>
      <c r="F36" s="31"/>
      <c r="G36" s="31"/>
      <c r="H36" s="30"/>
      <c r="I36" s="30"/>
      <c r="J36" s="30"/>
      <c r="K36" s="30"/>
      <c r="L36" s="30"/>
      <c r="M36" s="30"/>
      <c r="N36" s="30"/>
      <c r="O36" s="30"/>
      <c r="P36" s="30"/>
      <c r="Q36" s="26"/>
      <c r="R36" s="31"/>
      <c r="S36" s="31"/>
      <c r="T36" s="30"/>
      <c r="U36" s="30"/>
      <c r="V36" s="30"/>
      <c r="W36" s="30"/>
      <c r="X36" s="30"/>
      <c r="Y36" s="30"/>
      <c r="Z36" s="30">
        <v>0.75</v>
      </c>
      <c r="AA36" s="30">
        <v>0.75</v>
      </c>
      <c r="AB36" s="51">
        <v>0.75</v>
      </c>
      <c r="AC36" s="51">
        <v>0.75</v>
      </c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</row>
    <row r="37" spans="1:40" ht="15.75" customHeight="1" x14ac:dyDescent="0.2">
      <c r="A37" s="101" t="s">
        <v>86</v>
      </c>
      <c r="B37" s="47">
        <v>1603</v>
      </c>
      <c r="C37" s="101" t="s">
        <v>30</v>
      </c>
      <c r="D37" s="101" t="s">
        <v>461</v>
      </c>
      <c r="E37" s="31"/>
      <c r="F37" s="31"/>
      <c r="G37" s="31"/>
      <c r="H37" s="31"/>
      <c r="I37" s="31"/>
      <c r="J37" s="31"/>
      <c r="K37" s="31"/>
      <c r="L37" s="31">
        <v>0.8</v>
      </c>
      <c r="M37" s="31">
        <v>0.85</v>
      </c>
      <c r="N37" s="31">
        <v>0.85</v>
      </c>
      <c r="O37" s="31">
        <v>0.85</v>
      </c>
      <c r="P37" s="31">
        <v>0.85</v>
      </c>
      <c r="Q37" s="26">
        <v>0.85</v>
      </c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5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</row>
    <row r="38" spans="1:40" ht="15.75" customHeight="1" x14ac:dyDescent="0.2">
      <c r="A38" s="101" t="s">
        <v>89</v>
      </c>
      <c r="B38" s="47">
        <v>1201</v>
      </c>
      <c r="C38" s="101" t="s">
        <v>30</v>
      </c>
      <c r="D38" s="101" t="s">
        <v>72</v>
      </c>
      <c r="E38" s="31"/>
      <c r="F38" s="31"/>
      <c r="G38" s="31"/>
      <c r="H38" s="30"/>
      <c r="I38" s="30"/>
      <c r="J38" s="30">
        <v>0.7</v>
      </c>
      <c r="K38" s="30">
        <v>0.7</v>
      </c>
      <c r="L38" s="30">
        <v>0.7</v>
      </c>
      <c r="M38" s="30"/>
      <c r="N38" s="30"/>
      <c r="O38" s="30"/>
      <c r="P38" s="30"/>
      <c r="Q38" s="26"/>
      <c r="R38" s="31"/>
      <c r="S38" s="31"/>
      <c r="T38" s="30"/>
      <c r="U38" s="30"/>
      <c r="V38" s="30"/>
      <c r="W38" s="30"/>
      <c r="X38" s="30"/>
      <c r="Y38" s="30"/>
      <c r="Z38" s="30"/>
      <c r="AA38" s="30"/>
      <c r="AB38" s="51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</row>
    <row r="39" spans="1:40" ht="15.75" customHeight="1" x14ac:dyDescent="0.2">
      <c r="A39" s="101" t="s">
        <v>91</v>
      </c>
      <c r="B39" s="47">
        <v>1592</v>
      </c>
      <c r="C39" s="101" t="s">
        <v>30</v>
      </c>
      <c r="D39" s="101" t="s">
        <v>461</v>
      </c>
      <c r="E39" s="31"/>
      <c r="F39" s="31"/>
      <c r="G39" s="31"/>
      <c r="H39" s="31"/>
      <c r="I39" s="31"/>
      <c r="J39" s="31">
        <v>0.8</v>
      </c>
      <c r="K39" s="31"/>
      <c r="L39" s="31">
        <v>0.8</v>
      </c>
      <c r="M39" s="31">
        <v>0.85</v>
      </c>
      <c r="N39" s="31"/>
      <c r="O39" s="31">
        <v>0.85</v>
      </c>
      <c r="P39" s="31"/>
      <c r="Q39" s="26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5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</row>
    <row r="40" spans="1:40" ht="15.75" customHeight="1" x14ac:dyDescent="0.2">
      <c r="A40" s="101" t="s">
        <v>34</v>
      </c>
      <c r="B40" s="47">
        <v>1285</v>
      </c>
      <c r="C40" s="101" t="s">
        <v>28</v>
      </c>
      <c r="D40" s="101" t="s">
        <v>20</v>
      </c>
      <c r="E40" s="31"/>
      <c r="F40" s="30"/>
      <c r="G40" s="30"/>
      <c r="H40" s="30"/>
      <c r="I40" s="30"/>
      <c r="J40" s="30"/>
      <c r="K40" s="31"/>
      <c r="L40" s="31"/>
      <c r="M40" s="31"/>
      <c r="N40" s="31"/>
      <c r="O40" s="31"/>
      <c r="P40" s="31"/>
      <c r="Q40" s="26"/>
      <c r="R40" s="30"/>
      <c r="S40" s="30"/>
      <c r="T40" s="30"/>
      <c r="U40" s="30"/>
      <c r="V40" s="30"/>
      <c r="W40" s="31"/>
      <c r="X40" s="31"/>
      <c r="Y40" s="31"/>
      <c r="Z40" s="31"/>
      <c r="AA40" s="31"/>
      <c r="AB40" s="5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</row>
    <row r="41" spans="1:40" ht="15.75" customHeight="1" x14ac:dyDescent="0.2">
      <c r="A41" s="101" t="s">
        <v>96</v>
      </c>
      <c r="B41" s="47">
        <v>1447</v>
      </c>
      <c r="C41" s="101" t="s">
        <v>28</v>
      </c>
      <c r="D41" s="101" t="s">
        <v>462</v>
      </c>
      <c r="E41" s="31"/>
      <c r="F41" s="30"/>
      <c r="G41" s="31"/>
      <c r="H41" s="31"/>
      <c r="I41" s="30"/>
      <c r="J41" s="30"/>
      <c r="K41" s="31"/>
      <c r="L41" s="31"/>
      <c r="M41" s="31"/>
      <c r="N41" s="31"/>
      <c r="O41" s="31"/>
      <c r="P41" s="31"/>
      <c r="Q41" s="26"/>
      <c r="R41" s="30"/>
      <c r="S41" s="31"/>
      <c r="T41" s="31"/>
      <c r="U41" s="30"/>
      <c r="V41" s="30"/>
      <c r="W41" s="31"/>
      <c r="X41" s="31"/>
      <c r="Y41" s="31"/>
      <c r="Z41" s="31"/>
      <c r="AA41" s="31"/>
      <c r="AB41" s="5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</row>
    <row r="42" spans="1:40" ht="15.75" customHeight="1" x14ac:dyDescent="0.2">
      <c r="A42" s="101" t="s">
        <v>98</v>
      </c>
      <c r="B42" s="47">
        <v>1618</v>
      </c>
      <c r="C42" s="101" t="s">
        <v>9</v>
      </c>
      <c r="D42" s="101" t="s">
        <v>22</v>
      </c>
      <c r="E42" s="31"/>
      <c r="F42" s="31"/>
      <c r="G42" s="31"/>
      <c r="H42" s="30"/>
      <c r="I42" s="30"/>
      <c r="J42" s="30"/>
      <c r="K42" s="31"/>
      <c r="L42" s="31"/>
      <c r="M42" s="31">
        <v>0.83</v>
      </c>
      <c r="N42" s="31">
        <v>0.85</v>
      </c>
      <c r="O42" s="31"/>
      <c r="P42" s="31"/>
      <c r="Q42" s="26"/>
      <c r="R42" s="31"/>
      <c r="S42" s="31"/>
      <c r="T42" s="30"/>
      <c r="U42" s="30"/>
      <c r="V42" s="30"/>
      <c r="W42" s="31"/>
      <c r="X42" s="31"/>
      <c r="Y42" s="31"/>
      <c r="Z42" s="31"/>
      <c r="AA42" s="31"/>
      <c r="AB42" s="5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</row>
    <row r="43" spans="1:40" ht="15.75" customHeight="1" x14ac:dyDescent="0.2">
      <c r="A43" s="101" t="s">
        <v>100</v>
      </c>
      <c r="B43" s="47">
        <v>1427</v>
      </c>
      <c r="C43" s="101" t="s">
        <v>9</v>
      </c>
      <c r="D43" s="101" t="s">
        <v>462</v>
      </c>
      <c r="E43" s="31">
        <v>0.8</v>
      </c>
      <c r="F43" s="31"/>
      <c r="G43" s="31"/>
      <c r="H43" s="30"/>
      <c r="I43" s="30"/>
      <c r="J43" s="30"/>
      <c r="K43" s="31"/>
      <c r="L43" s="31"/>
      <c r="M43" s="31"/>
      <c r="N43" s="31"/>
      <c r="O43" s="31"/>
      <c r="P43" s="31"/>
      <c r="Q43" s="26"/>
      <c r="R43" s="31"/>
      <c r="S43" s="31"/>
      <c r="T43" s="30"/>
      <c r="U43" s="30"/>
      <c r="V43" s="30"/>
      <c r="W43" s="31"/>
      <c r="X43" s="31"/>
      <c r="Y43" s="31"/>
      <c r="Z43" s="31"/>
      <c r="AA43" s="31"/>
      <c r="AB43" s="5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</row>
    <row r="44" spans="1:40" ht="15.75" customHeight="1" x14ac:dyDescent="0.2">
      <c r="A44" s="101" t="s">
        <v>103</v>
      </c>
      <c r="B44" s="47">
        <v>1677</v>
      </c>
      <c r="C44" s="101" t="s">
        <v>36</v>
      </c>
      <c r="D44" s="101" t="s">
        <v>32</v>
      </c>
      <c r="E44" s="31"/>
      <c r="F44" s="31"/>
      <c r="G44" s="31"/>
      <c r="H44" s="30"/>
      <c r="I44" s="30"/>
      <c r="J44" s="30"/>
      <c r="K44" s="31"/>
      <c r="L44" s="31"/>
      <c r="M44" s="31"/>
      <c r="N44" s="31"/>
      <c r="O44" s="31"/>
      <c r="P44" s="31"/>
      <c r="Q44" s="26">
        <v>0.83</v>
      </c>
      <c r="R44" s="31">
        <v>0.83</v>
      </c>
      <c r="S44" s="31">
        <v>0.83</v>
      </c>
      <c r="T44" s="30">
        <v>0.83</v>
      </c>
      <c r="U44" s="30">
        <v>0.83</v>
      </c>
      <c r="V44" s="30">
        <v>0.83</v>
      </c>
      <c r="W44" s="31">
        <v>0.75</v>
      </c>
      <c r="X44" s="31">
        <v>0.75</v>
      </c>
      <c r="Y44" s="31">
        <v>0.65</v>
      </c>
      <c r="Z44" s="31">
        <v>0.65</v>
      </c>
      <c r="AA44" s="31">
        <v>0.65</v>
      </c>
      <c r="AB44" s="52">
        <v>0.65</v>
      </c>
      <c r="AC44" s="52">
        <v>0.65</v>
      </c>
      <c r="AD44" s="112">
        <v>0.65</v>
      </c>
      <c r="AE44" s="112">
        <v>0.65</v>
      </c>
      <c r="AF44" s="112"/>
      <c r="AG44" s="112"/>
      <c r="AH44" s="112"/>
      <c r="AI44" s="112"/>
      <c r="AJ44" s="112"/>
      <c r="AK44" s="112"/>
      <c r="AL44" s="112"/>
      <c r="AM44" s="112"/>
      <c r="AN44" s="112"/>
    </row>
    <row r="45" spans="1:40" ht="15.75" customHeight="1" x14ac:dyDescent="0.2">
      <c r="A45" s="101" t="s">
        <v>39</v>
      </c>
      <c r="B45" s="47">
        <v>1557</v>
      </c>
      <c r="C45" s="101" t="s">
        <v>30</v>
      </c>
      <c r="D45" s="101" t="s">
        <v>37</v>
      </c>
      <c r="E45" s="31"/>
      <c r="F45" s="31"/>
      <c r="G45" s="31"/>
      <c r="H45" s="30">
        <v>0.8</v>
      </c>
      <c r="I45" s="30">
        <v>0.8</v>
      </c>
      <c r="J45" s="30">
        <v>0.8</v>
      </c>
      <c r="K45" s="31"/>
      <c r="L45" s="31"/>
      <c r="M45" s="31">
        <v>0.8</v>
      </c>
      <c r="N45" s="31">
        <v>0.85</v>
      </c>
      <c r="O45" s="31">
        <v>0.85</v>
      </c>
      <c r="P45" s="31">
        <v>0.8</v>
      </c>
      <c r="Q45" s="26">
        <v>0.8</v>
      </c>
      <c r="R45" s="31">
        <v>0.8</v>
      </c>
      <c r="S45" s="31"/>
      <c r="T45" s="30"/>
      <c r="U45" s="30"/>
      <c r="V45" s="30"/>
      <c r="W45" s="31"/>
      <c r="X45" s="31"/>
      <c r="Y45" s="31"/>
      <c r="Z45" s="31"/>
      <c r="AA45" s="31"/>
      <c r="AB45" s="52"/>
      <c r="AC45" s="112"/>
      <c r="AD45" s="112"/>
      <c r="AE45" s="112">
        <v>0.85</v>
      </c>
      <c r="AF45" s="112"/>
      <c r="AG45" s="112"/>
      <c r="AH45" s="112"/>
      <c r="AI45" s="112"/>
      <c r="AJ45" s="112"/>
      <c r="AK45" s="112"/>
      <c r="AL45" s="112"/>
      <c r="AM45" s="112"/>
      <c r="AN45" s="112"/>
    </row>
    <row r="46" spans="1:40" ht="14" x14ac:dyDescent="0.2">
      <c r="A46" s="101" t="s">
        <v>110</v>
      </c>
      <c r="B46" s="47">
        <v>1445</v>
      </c>
      <c r="C46" s="101" t="s">
        <v>9</v>
      </c>
      <c r="D46" s="101" t="s">
        <v>22</v>
      </c>
      <c r="E46" s="31"/>
      <c r="F46" s="31">
        <v>0.75</v>
      </c>
      <c r="G46" s="31">
        <v>0.75</v>
      </c>
      <c r="H46" s="31">
        <v>0.75</v>
      </c>
      <c r="I46" s="31"/>
      <c r="J46" s="31"/>
      <c r="K46" s="31"/>
      <c r="L46" s="31"/>
      <c r="M46" s="31"/>
      <c r="N46" s="31"/>
      <c r="O46" s="31"/>
      <c r="P46" s="31"/>
      <c r="Q46" s="26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5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</row>
    <row r="47" spans="1:40" ht="14" x14ac:dyDescent="0.2">
      <c r="A47" s="101" t="s">
        <v>112</v>
      </c>
      <c r="B47" s="47">
        <v>1190</v>
      </c>
      <c r="C47" s="101" t="s">
        <v>9</v>
      </c>
      <c r="D47" s="101" t="s">
        <v>95</v>
      </c>
      <c r="E47" s="30">
        <v>0.8</v>
      </c>
      <c r="F47" s="31">
        <v>0.8</v>
      </c>
      <c r="G47" s="30">
        <v>0.75</v>
      </c>
      <c r="H47" s="30">
        <v>0.75</v>
      </c>
      <c r="I47" s="30"/>
      <c r="J47" s="30"/>
      <c r="K47" s="30"/>
      <c r="L47" s="30"/>
      <c r="M47" s="30"/>
      <c r="N47" s="30"/>
      <c r="O47" s="30"/>
      <c r="P47" s="30"/>
      <c r="Q47" s="27"/>
      <c r="R47" s="31"/>
      <c r="S47" s="30"/>
      <c r="T47" s="30"/>
      <c r="U47" s="30"/>
      <c r="V47" s="30"/>
      <c r="W47" s="30"/>
      <c r="X47" s="30"/>
      <c r="Y47" s="30"/>
      <c r="Z47" s="30"/>
      <c r="AA47" s="30"/>
      <c r="AB47" s="51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</row>
    <row r="48" spans="1:40" ht="14" x14ac:dyDescent="0.2">
      <c r="A48" s="101" t="s">
        <v>114</v>
      </c>
      <c r="B48" s="47">
        <v>1028</v>
      </c>
      <c r="C48" s="101" t="s">
        <v>80</v>
      </c>
      <c r="D48" s="101" t="s">
        <v>22</v>
      </c>
      <c r="E48" s="31">
        <v>0.8</v>
      </c>
      <c r="F48" s="31">
        <v>0.8</v>
      </c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26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5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</row>
    <row r="49" spans="1:40" ht="14" x14ac:dyDescent="0.2">
      <c r="A49" s="101" t="s">
        <v>117</v>
      </c>
      <c r="B49" s="47">
        <v>1031</v>
      </c>
      <c r="C49" s="101" t="s">
        <v>28</v>
      </c>
      <c r="D49" s="101" t="s">
        <v>72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26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5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</row>
    <row r="50" spans="1:40" ht="14" x14ac:dyDescent="0.2">
      <c r="A50" s="101" t="s">
        <v>541</v>
      </c>
      <c r="B50" s="47">
        <v>1564</v>
      </c>
      <c r="C50" s="101" t="s">
        <v>542</v>
      </c>
      <c r="D50" s="101" t="s">
        <v>20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26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52"/>
      <c r="AC50" s="52">
        <v>0.7</v>
      </c>
      <c r="AD50" s="52">
        <v>0.7</v>
      </c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</row>
    <row r="51" spans="1:40" ht="14" x14ac:dyDescent="0.2">
      <c r="A51" s="101" t="s">
        <v>119</v>
      </c>
      <c r="B51" s="47">
        <v>1526</v>
      </c>
      <c r="C51" s="101" t="s">
        <v>80</v>
      </c>
      <c r="D51" s="101" t="s">
        <v>72</v>
      </c>
      <c r="E51" s="31"/>
      <c r="F51" s="31">
        <v>0.8</v>
      </c>
      <c r="G51" s="31"/>
      <c r="H51" s="30"/>
      <c r="I51" s="30"/>
      <c r="J51" s="30"/>
      <c r="K51" s="30"/>
      <c r="L51" s="30"/>
      <c r="M51" s="30"/>
      <c r="N51" s="30"/>
      <c r="O51" s="30"/>
      <c r="P51" s="30"/>
      <c r="Q51" s="26"/>
      <c r="R51" s="31"/>
      <c r="S51" s="31"/>
      <c r="T51" s="30"/>
      <c r="U51" s="30"/>
      <c r="V51" s="30"/>
      <c r="W51" s="30"/>
      <c r="X51" s="30"/>
      <c r="Y51" s="30"/>
      <c r="Z51" s="30"/>
      <c r="AA51" s="30"/>
      <c r="AB51" s="51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</row>
    <row r="52" spans="1:40" ht="14" x14ac:dyDescent="0.2">
      <c r="A52" s="101" t="s">
        <v>121</v>
      </c>
      <c r="B52" s="47">
        <v>1113</v>
      </c>
      <c r="C52" s="101" t="s">
        <v>28</v>
      </c>
      <c r="D52" s="101" t="s">
        <v>62</v>
      </c>
      <c r="E52" s="31"/>
      <c r="F52" s="30"/>
      <c r="G52" s="31"/>
      <c r="H52" s="30"/>
      <c r="I52" s="30"/>
      <c r="J52" s="30"/>
      <c r="K52" s="31"/>
      <c r="L52" s="31"/>
      <c r="M52" s="31"/>
      <c r="N52" s="31"/>
      <c r="O52" s="31"/>
      <c r="P52" s="31"/>
      <c r="Q52" s="26"/>
      <c r="R52" s="30"/>
      <c r="S52" s="31"/>
      <c r="T52" s="30"/>
      <c r="U52" s="30"/>
      <c r="V52" s="30"/>
      <c r="W52" s="31"/>
      <c r="X52" s="31"/>
      <c r="Y52" s="31"/>
      <c r="Z52" s="31"/>
      <c r="AA52" s="31"/>
      <c r="AB52" s="5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</row>
    <row r="53" spans="1:40" ht="14" x14ac:dyDescent="0.2">
      <c r="A53" s="101" t="s">
        <v>123</v>
      </c>
      <c r="B53" s="47">
        <v>1527</v>
      </c>
      <c r="C53" s="101" t="s">
        <v>80</v>
      </c>
      <c r="D53" s="101" t="s">
        <v>22</v>
      </c>
      <c r="E53" s="31">
        <v>0.8</v>
      </c>
      <c r="F53" s="31">
        <v>0.8</v>
      </c>
      <c r="G53" s="31">
        <v>0.85</v>
      </c>
      <c r="H53" s="30"/>
      <c r="I53" s="30"/>
      <c r="J53" s="30"/>
      <c r="K53" s="30"/>
      <c r="L53" s="30"/>
      <c r="M53" s="30"/>
      <c r="N53" s="30"/>
      <c r="O53" s="30"/>
      <c r="P53" s="30"/>
      <c r="Q53" s="26"/>
      <c r="R53" s="31"/>
      <c r="S53" s="31"/>
      <c r="T53" s="30"/>
      <c r="U53" s="30"/>
      <c r="V53" s="30"/>
      <c r="W53" s="30"/>
      <c r="X53" s="30"/>
      <c r="Y53" s="30"/>
      <c r="Z53" s="30"/>
      <c r="AA53" s="30"/>
      <c r="AB53" s="51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</row>
    <row r="54" spans="1:40" ht="14" x14ac:dyDescent="0.2">
      <c r="A54" s="101" t="s">
        <v>126</v>
      </c>
      <c r="B54" s="47">
        <v>1633</v>
      </c>
      <c r="C54" s="101" t="s">
        <v>11</v>
      </c>
      <c r="D54" s="101" t="s">
        <v>14</v>
      </c>
      <c r="E54" s="31"/>
      <c r="F54" s="30"/>
      <c r="G54" s="31"/>
      <c r="H54" s="31"/>
      <c r="I54" s="30"/>
      <c r="J54" s="30"/>
      <c r="K54" s="31"/>
      <c r="L54" s="31"/>
      <c r="M54" s="31"/>
      <c r="N54" s="31"/>
      <c r="O54" s="31">
        <v>0.83</v>
      </c>
      <c r="P54" s="31">
        <v>0.83</v>
      </c>
      <c r="Q54" s="26">
        <v>0.83</v>
      </c>
      <c r="R54" s="30">
        <v>0.83</v>
      </c>
      <c r="S54" s="31">
        <v>0.83</v>
      </c>
      <c r="T54" s="31">
        <v>0.83</v>
      </c>
      <c r="U54" s="30">
        <v>0.83</v>
      </c>
      <c r="V54" s="30">
        <v>0.83</v>
      </c>
      <c r="W54" s="31">
        <v>0.83</v>
      </c>
      <c r="X54" s="31">
        <v>0.83</v>
      </c>
      <c r="Y54" s="31">
        <v>0.83</v>
      </c>
      <c r="Z54" s="31">
        <v>0.83</v>
      </c>
      <c r="AA54" s="31">
        <v>0.83</v>
      </c>
      <c r="AB54" s="52">
        <v>0.83</v>
      </c>
      <c r="AC54" s="52">
        <v>0.83</v>
      </c>
      <c r="AD54" s="112">
        <v>0.83</v>
      </c>
      <c r="AE54" s="112">
        <v>0.83</v>
      </c>
      <c r="AF54" s="112">
        <v>0.83</v>
      </c>
      <c r="AG54" s="112">
        <v>0.83</v>
      </c>
      <c r="AH54" s="112">
        <v>0.83</v>
      </c>
      <c r="AI54" s="112">
        <v>0.83</v>
      </c>
      <c r="AJ54" s="112">
        <v>0.83</v>
      </c>
      <c r="AK54" s="112"/>
      <c r="AL54" s="112"/>
      <c r="AM54" s="112"/>
      <c r="AN54" s="112"/>
    </row>
    <row r="55" spans="1:40" ht="14" x14ac:dyDescent="0.2">
      <c r="A55" s="101" t="s">
        <v>475</v>
      </c>
      <c r="B55" s="47">
        <v>2038</v>
      </c>
      <c r="C55" s="101" t="s">
        <v>468</v>
      </c>
      <c r="D55" s="101" t="s">
        <v>32</v>
      </c>
      <c r="E55" s="31"/>
      <c r="F55" s="30"/>
      <c r="G55" s="31"/>
      <c r="H55" s="31"/>
      <c r="I55" s="30"/>
      <c r="J55" s="30"/>
      <c r="K55" s="31"/>
      <c r="L55" s="31"/>
      <c r="M55" s="31"/>
      <c r="N55" s="31"/>
      <c r="O55" s="31"/>
      <c r="P55" s="31"/>
      <c r="Q55" s="26"/>
      <c r="R55" s="30"/>
      <c r="S55" s="31"/>
      <c r="T55" s="31"/>
      <c r="U55" s="30"/>
      <c r="V55" s="30"/>
      <c r="W55" s="31">
        <v>0.75</v>
      </c>
      <c r="X55" s="31">
        <v>0.75</v>
      </c>
      <c r="Y55" s="31">
        <v>0.75</v>
      </c>
      <c r="Z55" s="31">
        <v>0.75</v>
      </c>
      <c r="AA55" s="31"/>
      <c r="AB55" s="5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</row>
    <row r="56" spans="1:40" ht="14" x14ac:dyDescent="0.2">
      <c r="A56" s="101" t="s">
        <v>41</v>
      </c>
      <c r="B56" s="47">
        <v>1287</v>
      </c>
      <c r="C56" s="101" t="s">
        <v>9</v>
      </c>
      <c r="D56" s="101" t="s">
        <v>14</v>
      </c>
      <c r="E56" s="31"/>
      <c r="F56" s="30">
        <v>0.85</v>
      </c>
      <c r="G56" s="31">
        <v>0.8</v>
      </c>
      <c r="H56" s="31">
        <v>0.8</v>
      </c>
      <c r="I56" s="30">
        <v>0.8</v>
      </c>
      <c r="J56" s="30">
        <v>0.8</v>
      </c>
      <c r="K56" s="31">
        <v>0.8</v>
      </c>
      <c r="L56" s="31">
        <v>0.8</v>
      </c>
      <c r="M56" s="31">
        <v>0.80706999999999995</v>
      </c>
      <c r="N56" s="31">
        <v>0.75</v>
      </c>
      <c r="O56" s="31">
        <v>0.75</v>
      </c>
      <c r="P56" s="31">
        <v>0.85</v>
      </c>
      <c r="Q56" s="26">
        <v>0.8</v>
      </c>
      <c r="R56" s="30">
        <v>0.85</v>
      </c>
      <c r="S56" s="31">
        <v>0.8</v>
      </c>
      <c r="T56" s="31"/>
      <c r="U56" s="30">
        <v>0.75</v>
      </c>
      <c r="V56" s="30">
        <v>0.75</v>
      </c>
      <c r="W56" s="31">
        <v>0.75</v>
      </c>
      <c r="X56" s="31">
        <v>0.75</v>
      </c>
      <c r="Y56" s="31">
        <v>0.75</v>
      </c>
      <c r="Z56" s="31">
        <v>0.75</v>
      </c>
      <c r="AA56" s="31">
        <v>0.75</v>
      </c>
      <c r="AB56" s="52">
        <v>0.75</v>
      </c>
      <c r="AC56" s="52">
        <v>0.75</v>
      </c>
      <c r="AD56" s="112">
        <v>0.75</v>
      </c>
      <c r="AE56" s="112">
        <v>0.75</v>
      </c>
      <c r="AF56" s="112"/>
      <c r="AG56" s="112"/>
      <c r="AH56" s="112"/>
      <c r="AI56" s="112"/>
      <c r="AJ56" s="112"/>
      <c r="AK56" s="112"/>
      <c r="AL56" s="112"/>
      <c r="AM56" s="112"/>
      <c r="AN56" s="112"/>
    </row>
    <row r="57" spans="1:40" ht="14" x14ac:dyDescent="0.2">
      <c r="A57" s="101" t="s">
        <v>676</v>
      </c>
      <c r="B57" s="47">
        <v>2569</v>
      </c>
      <c r="C57" s="101" t="s">
        <v>561</v>
      </c>
      <c r="D57" s="101" t="s">
        <v>95</v>
      </c>
      <c r="E57" s="31"/>
      <c r="F57" s="30"/>
      <c r="G57" s="31"/>
      <c r="H57" s="31"/>
      <c r="I57" s="30"/>
      <c r="J57" s="30"/>
      <c r="K57" s="31"/>
      <c r="L57" s="31"/>
      <c r="M57" s="31"/>
      <c r="N57" s="31"/>
      <c r="O57" s="31"/>
      <c r="P57" s="31"/>
      <c r="Q57" s="26"/>
      <c r="R57" s="30"/>
      <c r="S57" s="31"/>
      <c r="T57" s="31"/>
      <c r="U57" s="30"/>
      <c r="V57" s="30"/>
      <c r="W57" s="31"/>
      <c r="X57" s="31"/>
      <c r="Y57" s="31"/>
      <c r="Z57" s="31"/>
      <c r="AA57" s="31"/>
      <c r="AB57" s="52"/>
      <c r="AC57" s="34"/>
      <c r="AD57" s="112"/>
      <c r="AE57" s="112"/>
      <c r="AF57" s="112"/>
      <c r="AG57" s="112">
        <v>0.75</v>
      </c>
      <c r="AH57" s="112">
        <v>0.75</v>
      </c>
      <c r="AI57" s="112">
        <v>0.75</v>
      </c>
      <c r="AJ57" s="112"/>
      <c r="AK57" s="112"/>
      <c r="AL57" s="112"/>
      <c r="AM57" s="112"/>
      <c r="AN57" s="112"/>
    </row>
    <row r="58" spans="1:40" ht="14" x14ac:dyDescent="0.2">
      <c r="A58" s="101" t="s">
        <v>130</v>
      </c>
      <c r="B58" s="47">
        <v>1456</v>
      </c>
      <c r="C58" s="101" t="s">
        <v>9</v>
      </c>
      <c r="D58" s="101" t="s">
        <v>20</v>
      </c>
      <c r="E58" s="31"/>
      <c r="F58" s="31">
        <v>0.8</v>
      </c>
      <c r="G58" s="31"/>
      <c r="H58" s="31"/>
      <c r="I58" s="31"/>
      <c r="J58" s="31"/>
      <c r="K58" s="31"/>
      <c r="L58" s="31"/>
      <c r="M58" s="31"/>
      <c r="N58" s="31"/>
      <c r="O58" s="31">
        <v>0.8</v>
      </c>
      <c r="P58" s="31">
        <v>0.8</v>
      </c>
      <c r="Q58" s="26"/>
      <c r="R58" s="31"/>
      <c r="S58" s="31"/>
      <c r="T58" s="31"/>
      <c r="U58" s="31"/>
      <c r="V58" s="31"/>
      <c r="W58" s="31"/>
      <c r="X58" s="31"/>
      <c r="Y58" s="31"/>
      <c r="Z58" s="31"/>
      <c r="AA58" s="31">
        <v>0.75</v>
      </c>
      <c r="AB58" s="52">
        <v>0.75</v>
      </c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</row>
    <row r="59" spans="1:40" ht="14" x14ac:dyDescent="0.2">
      <c r="A59" s="101" t="s">
        <v>132</v>
      </c>
      <c r="B59" s="47">
        <v>1387</v>
      </c>
      <c r="C59" s="101" t="s">
        <v>28</v>
      </c>
      <c r="D59" s="101" t="s">
        <v>22</v>
      </c>
      <c r="E59" s="31"/>
      <c r="F59" s="31"/>
      <c r="G59" s="31"/>
      <c r="H59" s="30"/>
      <c r="I59" s="30"/>
      <c r="J59" s="30"/>
      <c r="K59" s="31"/>
      <c r="L59" s="31"/>
      <c r="M59" s="31"/>
      <c r="N59" s="31"/>
      <c r="O59" s="31"/>
      <c r="P59" s="31"/>
      <c r="Q59" s="26"/>
      <c r="R59" s="31"/>
      <c r="S59" s="31"/>
      <c r="T59" s="30"/>
      <c r="U59" s="30"/>
      <c r="V59" s="30"/>
      <c r="W59" s="31"/>
      <c r="X59" s="31"/>
      <c r="Y59" s="31"/>
      <c r="Z59" s="31"/>
      <c r="AA59" s="31"/>
      <c r="AB59" s="5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</row>
    <row r="60" spans="1:40" ht="14" x14ac:dyDescent="0.2">
      <c r="A60" s="101" t="s">
        <v>135</v>
      </c>
      <c r="B60" s="47">
        <v>1035</v>
      </c>
      <c r="C60" s="101" t="s">
        <v>28</v>
      </c>
      <c r="D60" s="101" t="s">
        <v>95</v>
      </c>
      <c r="E60" s="31"/>
      <c r="F60" s="31"/>
      <c r="G60" s="31"/>
      <c r="H60" s="30"/>
      <c r="I60" s="30"/>
      <c r="J60" s="30"/>
      <c r="K60" s="31"/>
      <c r="L60" s="31"/>
      <c r="M60" s="31"/>
      <c r="N60" s="31"/>
      <c r="O60" s="31"/>
      <c r="P60" s="31"/>
      <c r="Q60" s="26"/>
      <c r="R60" s="31"/>
      <c r="S60" s="31"/>
      <c r="T60" s="30"/>
      <c r="U60" s="30"/>
      <c r="V60" s="30"/>
      <c r="W60" s="31"/>
      <c r="X60" s="31"/>
      <c r="Y60" s="31"/>
      <c r="Z60" s="31"/>
      <c r="AA60" s="31"/>
      <c r="AB60" s="5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</row>
    <row r="61" spans="1:40" ht="14" x14ac:dyDescent="0.2">
      <c r="A61" s="101" t="s">
        <v>137</v>
      </c>
      <c r="B61" s="47">
        <v>1199</v>
      </c>
      <c r="C61" s="101" t="s">
        <v>9</v>
      </c>
      <c r="D61" s="101" t="s">
        <v>14</v>
      </c>
      <c r="E61" s="31"/>
      <c r="F61" s="30"/>
      <c r="G61" s="30"/>
      <c r="H61" s="30"/>
      <c r="I61" s="30"/>
      <c r="J61" s="30"/>
      <c r="K61" s="30"/>
      <c r="L61" s="30">
        <v>0.8</v>
      </c>
      <c r="M61" s="30">
        <v>0.8</v>
      </c>
      <c r="N61" s="30"/>
      <c r="O61" s="30">
        <v>0.8</v>
      </c>
      <c r="P61" s="30">
        <v>0.8</v>
      </c>
      <c r="Q61" s="26"/>
      <c r="R61" s="30"/>
      <c r="S61" s="30"/>
      <c r="T61" s="30"/>
      <c r="U61" s="30">
        <v>0.72</v>
      </c>
      <c r="V61" s="30">
        <v>0.72</v>
      </c>
      <c r="W61" s="30">
        <v>0.75</v>
      </c>
      <c r="X61" s="30">
        <v>0.72</v>
      </c>
      <c r="Y61" s="30"/>
      <c r="Z61" s="30"/>
      <c r="AA61" s="30"/>
      <c r="AB61" s="51">
        <v>0.72</v>
      </c>
      <c r="AC61" s="51">
        <v>0.72</v>
      </c>
      <c r="AD61" s="112">
        <v>0.72</v>
      </c>
      <c r="AE61" s="112">
        <v>0.72</v>
      </c>
      <c r="AF61" s="112">
        <v>0.71</v>
      </c>
      <c r="AG61" s="113">
        <v>0.7</v>
      </c>
      <c r="AH61" s="113">
        <v>0.7</v>
      </c>
      <c r="AI61" s="112">
        <v>0.7</v>
      </c>
      <c r="AJ61" s="112">
        <v>0.65</v>
      </c>
      <c r="AK61" s="112"/>
      <c r="AL61" s="112"/>
      <c r="AM61" s="112"/>
      <c r="AN61" s="112"/>
    </row>
    <row r="62" spans="1:40" ht="14" x14ac:dyDescent="0.2">
      <c r="A62" s="101" t="s">
        <v>44</v>
      </c>
      <c r="B62" s="47">
        <v>1572</v>
      </c>
      <c r="C62" s="101" t="s">
        <v>30</v>
      </c>
      <c r="D62" s="101" t="s">
        <v>462</v>
      </c>
      <c r="E62" s="31"/>
      <c r="F62" s="31"/>
      <c r="G62" s="31"/>
      <c r="H62" s="30"/>
      <c r="I62" s="30">
        <v>0.83</v>
      </c>
      <c r="J62" s="30"/>
      <c r="K62" s="31"/>
      <c r="L62" s="31"/>
      <c r="M62" s="31"/>
      <c r="N62" s="31"/>
      <c r="O62" s="31"/>
      <c r="P62" s="31"/>
      <c r="Q62" s="26"/>
      <c r="R62" s="31"/>
      <c r="S62" s="31"/>
      <c r="T62" s="30"/>
      <c r="U62" s="30"/>
      <c r="V62" s="30"/>
      <c r="W62" s="31"/>
      <c r="X62" s="31"/>
      <c r="Y62" s="31"/>
      <c r="Z62" s="31"/>
      <c r="AA62" s="31"/>
      <c r="AB62" s="5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</row>
    <row r="63" spans="1:40" ht="14" x14ac:dyDescent="0.2">
      <c r="A63" s="101" t="s">
        <v>141</v>
      </c>
      <c r="B63" s="47">
        <v>1142</v>
      </c>
      <c r="C63" s="101" t="s">
        <v>28</v>
      </c>
      <c r="D63" s="101" t="s">
        <v>32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27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51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</row>
    <row r="64" spans="1:40" ht="14" x14ac:dyDescent="0.2">
      <c r="A64" s="101" t="s">
        <v>145</v>
      </c>
      <c r="B64" s="47">
        <v>1629</v>
      </c>
      <c r="C64" s="101" t="s">
        <v>9</v>
      </c>
      <c r="D64" s="101" t="s">
        <v>32</v>
      </c>
      <c r="E64" s="31"/>
      <c r="F64" s="31"/>
      <c r="G64" s="31"/>
      <c r="H64" s="31"/>
      <c r="I64" s="31"/>
      <c r="J64" s="31"/>
      <c r="K64" s="31"/>
      <c r="L64" s="31"/>
      <c r="M64" s="31">
        <v>0.83</v>
      </c>
      <c r="N64" s="31">
        <v>0.83</v>
      </c>
      <c r="O64" s="31">
        <v>0.85</v>
      </c>
      <c r="P64" s="31">
        <v>0.85</v>
      </c>
      <c r="Q64" s="26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5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</row>
    <row r="65" spans="1:40" ht="14" x14ac:dyDescent="0.2">
      <c r="A65" s="101" t="s">
        <v>148</v>
      </c>
      <c r="B65" s="47">
        <v>1021</v>
      </c>
      <c r="C65" s="101" t="s">
        <v>28</v>
      </c>
      <c r="D65" s="101" t="s">
        <v>22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26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5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</row>
    <row r="66" spans="1:40" ht="14" x14ac:dyDescent="0.2">
      <c r="A66" s="101" t="s">
        <v>768</v>
      </c>
      <c r="B66" s="47">
        <v>2587</v>
      </c>
      <c r="C66" s="101" t="s">
        <v>561</v>
      </c>
      <c r="D66" s="101" t="s">
        <v>95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26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52"/>
      <c r="AC66" s="112"/>
      <c r="AD66" s="112"/>
      <c r="AE66" s="112"/>
      <c r="AF66" s="112"/>
      <c r="AG66" s="112"/>
      <c r="AH66" s="112">
        <v>1.1000000000000001</v>
      </c>
      <c r="AI66" s="112">
        <v>1.06</v>
      </c>
      <c r="AJ66" s="112">
        <v>1.06</v>
      </c>
      <c r="AK66" s="112"/>
      <c r="AL66" s="112"/>
      <c r="AM66" s="112"/>
      <c r="AN66" s="112"/>
    </row>
    <row r="67" spans="1:40" ht="14" x14ac:dyDescent="0.2">
      <c r="A67" s="101" t="s">
        <v>150</v>
      </c>
      <c r="B67" s="47">
        <v>1348</v>
      </c>
      <c r="C67" s="101" t="s">
        <v>28</v>
      </c>
      <c r="D67" s="101" t="s">
        <v>22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26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5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</row>
    <row r="68" spans="1:40" ht="14" x14ac:dyDescent="0.2">
      <c r="A68" s="101" t="s">
        <v>153</v>
      </c>
      <c r="B68" s="47">
        <v>1030</v>
      </c>
      <c r="C68" s="101" t="s">
        <v>30</v>
      </c>
      <c r="D68" s="101" t="s">
        <v>62</v>
      </c>
      <c r="E68" s="31"/>
      <c r="F68" s="30"/>
      <c r="G68" s="30"/>
      <c r="H68" s="30">
        <v>0.65</v>
      </c>
      <c r="I68" s="30">
        <v>0.65</v>
      </c>
      <c r="J68" s="30">
        <v>0.65</v>
      </c>
      <c r="K68" s="31"/>
      <c r="L68" s="31"/>
      <c r="M68" s="31"/>
      <c r="N68" s="31"/>
      <c r="O68" s="31"/>
      <c r="P68" s="31"/>
      <c r="Q68" s="26"/>
      <c r="R68" s="30"/>
      <c r="S68" s="30"/>
      <c r="T68" s="30"/>
      <c r="U68" s="30"/>
      <c r="V68" s="30"/>
      <c r="W68" s="31"/>
      <c r="X68" s="31">
        <v>0.65</v>
      </c>
      <c r="Y68" s="31">
        <v>0.65</v>
      </c>
      <c r="Z68" s="31">
        <v>0.65</v>
      </c>
      <c r="AA68" s="31"/>
      <c r="AB68" s="5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</row>
    <row r="69" spans="1:40" ht="14" x14ac:dyDescent="0.2">
      <c r="A69" s="101" t="s">
        <v>46</v>
      </c>
      <c r="B69" s="47">
        <v>1649</v>
      </c>
      <c r="C69" s="101" t="s">
        <v>11</v>
      </c>
      <c r="D69" s="101" t="s">
        <v>32</v>
      </c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>
        <v>0.83</v>
      </c>
      <c r="P69" s="30">
        <v>0.83</v>
      </c>
      <c r="Q69" s="27">
        <v>0.83</v>
      </c>
      <c r="R69" s="30">
        <v>0.83</v>
      </c>
      <c r="S69" s="30"/>
      <c r="T69" s="30"/>
      <c r="U69" s="30"/>
      <c r="V69" s="30"/>
      <c r="W69" s="30"/>
      <c r="X69" s="30"/>
      <c r="Y69" s="30"/>
      <c r="Z69" s="30"/>
      <c r="AA69" s="30">
        <v>0.75</v>
      </c>
      <c r="AB69" s="51">
        <v>0.75</v>
      </c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</row>
    <row r="70" spans="1:40" ht="14" x14ac:dyDescent="0.2">
      <c r="A70" s="101" t="s">
        <v>158</v>
      </c>
      <c r="B70" s="47">
        <v>1545</v>
      </c>
      <c r="C70" s="101" t="s">
        <v>80</v>
      </c>
      <c r="D70" s="101" t="s">
        <v>22</v>
      </c>
      <c r="E70" s="30"/>
      <c r="F70" s="30"/>
      <c r="G70" s="30">
        <v>0.8</v>
      </c>
      <c r="H70" s="30">
        <v>0.85</v>
      </c>
      <c r="I70" s="30"/>
      <c r="J70" s="30"/>
      <c r="K70" s="30"/>
      <c r="L70" s="30"/>
      <c r="M70" s="30"/>
      <c r="N70" s="30"/>
      <c r="O70" s="30"/>
      <c r="P70" s="30"/>
      <c r="Q70" s="27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51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</row>
    <row r="71" spans="1:40" ht="14" x14ac:dyDescent="0.2">
      <c r="A71" s="101" t="s">
        <v>807</v>
      </c>
      <c r="B71" s="47">
        <v>2591</v>
      </c>
      <c r="C71" s="101" t="s">
        <v>806</v>
      </c>
      <c r="D71" s="101" t="s">
        <v>20</v>
      </c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27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51"/>
      <c r="AC71" s="112"/>
      <c r="AD71" s="112"/>
      <c r="AE71" s="112"/>
      <c r="AF71" s="112"/>
      <c r="AG71" s="112"/>
      <c r="AH71" s="112"/>
      <c r="AI71" s="112">
        <v>0.7</v>
      </c>
      <c r="AJ71" s="112">
        <v>0.7</v>
      </c>
      <c r="AK71" s="112"/>
      <c r="AL71" s="112"/>
      <c r="AM71" s="112"/>
      <c r="AN71" s="112"/>
    </row>
    <row r="72" spans="1:40" ht="14" x14ac:dyDescent="0.2">
      <c r="A72" s="101" t="s">
        <v>161</v>
      </c>
      <c r="B72" s="47">
        <v>1416</v>
      </c>
      <c r="C72" s="101" t="s">
        <v>28</v>
      </c>
      <c r="D72" s="101" t="s">
        <v>479</v>
      </c>
      <c r="E72" s="31"/>
      <c r="F72" s="31"/>
      <c r="G72" s="31"/>
      <c r="H72" s="30"/>
      <c r="I72" s="30"/>
      <c r="J72" s="30"/>
      <c r="K72" s="31"/>
      <c r="L72" s="31"/>
      <c r="M72" s="31"/>
      <c r="N72" s="31"/>
      <c r="O72" s="31"/>
      <c r="P72" s="31"/>
      <c r="Q72" s="26"/>
      <c r="R72" s="31"/>
      <c r="S72" s="31"/>
      <c r="T72" s="30"/>
      <c r="U72" s="30"/>
      <c r="V72" s="30"/>
      <c r="W72" s="31"/>
      <c r="X72" s="31"/>
      <c r="Y72" s="31"/>
      <c r="Z72" s="31"/>
      <c r="AA72" s="31"/>
      <c r="AB72" s="5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</row>
    <row r="73" spans="1:40" ht="14" x14ac:dyDescent="0.2">
      <c r="A73" s="101" t="s">
        <v>48</v>
      </c>
      <c r="B73" s="47">
        <v>1000</v>
      </c>
      <c r="C73" s="101" t="s">
        <v>9</v>
      </c>
      <c r="D73" s="101" t="s">
        <v>32</v>
      </c>
      <c r="E73" s="31">
        <v>0.65</v>
      </c>
      <c r="F73" s="30"/>
      <c r="G73" s="31"/>
      <c r="H73" s="30"/>
      <c r="I73" s="30"/>
      <c r="J73" s="30"/>
      <c r="K73" s="31"/>
      <c r="L73" s="31"/>
      <c r="M73" s="31"/>
      <c r="N73" s="31"/>
      <c r="O73" s="31"/>
      <c r="P73" s="31"/>
      <c r="Q73" s="26"/>
      <c r="R73" s="30"/>
      <c r="S73" s="31"/>
      <c r="T73" s="30"/>
      <c r="U73" s="30"/>
      <c r="V73" s="30"/>
      <c r="W73" s="31"/>
      <c r="X73" s="31"/>
      <c r="Y73" s="31"/>
      <c r="Z73" s="31"/>
      <c r="AA73" s="31"/>
      <c r="AB73" s="5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</row>
    <row r="74" spans="1:40" ht="14" x14ac:dyDescent="0.2">
      <c r="A74" s="101" t="s">
        <v>164</v>
      </c>
      <c r="B74" s="47">
        <v>1204</v>
      </c>
      <c r="C74" s="101" t="s">
        <v>28</v>
      </c>
      <c r="D74" s="101" t="s">
        <v>479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26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5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</row>
    <row r="75" spans="1:40" ht="14" x14ac:dyDescent="0.2">
      <c r="A75" s="101" t="s">
        <v>488</v>
      </c>
      <c r="B75" s="47">
        <v>2523</v>
      </c>
      <c r="C75" s="101" t="s">
        <v>468</v>
      </c>
      <c r="D75" s="101" t="s">
        <v>95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26"/>
      <c r="R75" s="31"/>
      <c r="S75" s="31"/>
      <c r="T75" s="31"/>
      <c r="U75" s="31"/>
      <c r="V75" s="31"/>
      <c r="W75" s="31"/>
      <c r="X75" s="31"/>
      <c r="Y75" s="31">
        <v>0.75</v>
      </c>
      <c r="Z75" s="31">
        <v>0.75</v>
      </c>
      <c r="AA75" s="31">
        <v>0.75</v>
      </c>
      <c r="AB75" s="52">
        <v>0.75</v>
      </c>
      <c r="AC75" s="52">
        <v>0.75</v>
      </c>
      <c r="AD75" s="112">
        <v>0.75</v>
      </c>
      <c r="AE75" s="112">
        <v>0.75</v>
      </c>
      <c r="AF75" s="112">
        <v>0.75</v>
      </c>
      <c r="AG75" s="112">
        <v>0.75</v>
      </c>
      <c r="AH75" s="112">
        <v>0.75</v>
      </c>
      <c r="AI75" s="112">
        <v>0.75</v>
      </c>
      <c r="AJ75" s="112">
        <v>0.75</v>
      </c>
      <c r="AK75" s="112"/>
      <c r="AL75" s="112"/>
      <c r="AM75" s="112"/>
      <c r="AN75" s="112"/>
    </row>
    <row r="76" spans="1:40" ht="14" x14ac:dyDescent="0.2">
      <c r="A76" s="101" t="s">
        <v>51</v>
      </c>
      <c r="B76" s="47">
        <v>1322</v>
      </c>
      <c r="C76" s="101" t="s">
        <v>28</v>
      </c>
      <c r="D76" s="101" t="s">
        <v>22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26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5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</row>
    <row r="77" spans="1:40" ht="14" x14ac:dyDescent="0.2">
      <c r="A77" s="101" t="s">
        <v>167</v>
      </c>
      <c r="B77" s="47">
        <v>1299</v>
      </c>
      <c r="C77" s="101" t="s">
        <v>9</v>
      </c>
      <c r="D77" s="101" t="s">
        <v>22</v>
      </c>
      <c r="E77" s="31"/>
      <c r="F77" s="31"/>
      <c r="G77" s="31"/>
      <c r="H77" s="30"/>
      <c r="I77" s="30">
        <v>0.8</v>
      </c>
      <c r="J77" s="30"/>
      <c r="K77" s="31"/>
      <c r="L77" s="31"/>
      <c r="M77" s="31"/>
      <c r="N77" s="31"/>
      <c r="O77" s="31"/>
      <c r="P77" s="31"/>
      <c r="Q77" s="26"/>
      <c r="R77" s="31"/>
      <c r="S77" s="31"/>
      <c r="T77" s="30"/>
      <c r="U77" s="30"/>
      <c r="V77" s="30"/>
      <c r="W77" s="31"/>
      <c r="X77" s="31"/>
      <c r="Y77" s="31"/>
      <c r="Z77" s="31"/>
      <c r="AA77" s="31"/>
      <c r="AB77" s="5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</row>
    <row r="78" spans="1:40" ht="14" x14ac:dyDescent="0.2">
      <c r="A78" s="101" t="s">
        <v>35</v>
      </c>
      <c r="B78" s="47">
        <v>2020</v>
      </c>
      <c r="C78" s="101" t="s">
        <v>36</v>
      </c>
      <c r="D78" s="101" t="s">
        <v>20</v>
      </c>
      <c r="E78" s="31"/>
      <c r="F78" s="31"/>
      <c r="G78" s="31"/>
      <c r="H78" s="30"/>
      <c r="I78" s="30"/>
      <c r="J78" s="30"/>
      <c r="K78" s="31"/>
      <c r="L78" s="31"/>
      <c r="M78" s="31"/>
      <c r="N78" s="31"/>
      <c r="O78" s="31"/>
      <c r="P78" s="31"/>
      <c r="Q78" s="26"/>
      <c r="R78" s="31"/>
      <c r="S78" s="31">
        <v>0.83</v>
      </c>
      <c r="T78" s="31">
        <v>0.83</v>
      </c>
      <c r="U78" s="31">
        <v>0.83</v>
      </c>
      <c r="V78" s="31">
        <v>0.75</v>
      </c>
      <c r="W78" s="31">
        <v>0.75</v>
      </c>
      <c r="X78" s="31">
        <v>0.75</v>
      </c>
      <c r="Y78" s="31">
        <v>0.75</v>
      </c>
      <c r="Z78" s="31">
        <v>0.75</v>
      </c>
      <c r="AA78" s="31"/>
      <c r="AB78" s="5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</row>
    <row r="79" spans="1:40" ht="14" x14ac:dyDescent="0.2">
      <c r="A79" s="104" t="s">
        <v>173</v>
      </c>
      <c r="B79" s="47">
        <v>1034</v>
      </c>
      <c r="C79" s="101" t="s">
        <v>9</v>
      </c>
      <c r="D79" s="101" t="s">
        <v>37</v>
      </c>
      <c r="E79" s="31">
        <v>0.75</v>
      </c>
      <c r="F79" s="31">
        <v>0.76012000000000002</v>
      </c>
      <c r="G79" s="31">
        <v>0.8</v>
      </c>
      <c r="H79" s="31">
        <v>0.8</v>
      </c>
      <c r="I79" s="31">
        <v>0.85</v>
      </c>
      <c r="J79" s="31">
        <v>0.8</v>
      </c>
      <c r="K79" s="31">
        <v>0.8</v>
      </c>
      <c r="L79" s="31">
        <v>0.75548999999999999</v>
      </c>
      <c r="M79" s="31">
        <v>0.66511699999999996</v>
      </c>
      <c r="N79" s="31">
        <v>0.82162299999999999</v>
      </c>
      <c r="O79" s="31">
        <v>0.8427135</v>
      </c>
      <c r="P79" s="31">
        <v>0.84859200000000001</v>
      </c>
      <c r="Q79" s="26">
        <v>0.85</v>
      </c>
      <c r="R79" s="31">
        <v>0.75380000000000003</v>
      </c>
      <c r="S79" s="31">
        <v>0.85</v>
      </c>
      <c r="T79" s="31">
        <v>0.85</v>
      </c>
      <c r="U79" s="31">
        <v>0.85</v>
      </c>
      <c r="V79" s="31">
        <v>0.85</v>
      </c>
      <c r="W79" s="31"/>
      <c r="X79" s="31"/>
      <c r="Y79" s="31"/>
      <c r="Z79" s="31"/>
      <c r="AA79" s="31"/>
      <c r="AB79" s="5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</row>
    <row r="80" spans="1:40" ht="14" x14ac:dyDescent="0.2">
      <c r="A80" s="101" t="s">
        <v>182</v>
      </c>
      <c r="B80" s="47">
        <v>1436</v>
      </c>
      <c r="C80" s="101" t="s">
        <v>28</v>
      </c>
      <c r="D80" s="101" t="s">
        <v>461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26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5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</row>
    <row r="81" spans="1:40" ht="14" x14ac:dyDescent="0.2">
      <c r="A81" s="101" t="s">
        <v>515</v>
      </c>
      <c r="B81" s="47">
        <v>2539</v>
      </c>
      <c r="C81" s="101" t="s">
        <v>497</v>
      </c>
      <c r="D81" s="101" t="s">
        <v>20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26"/>
      <c r="R81" s="31"/>
      <c r="S81" s="31"/>
      <c r="T81" s="31"/>
      <c r="U81" s="31"/>
      <c r="V81" s="31"/>
      <c r="W81" s="31"/>
      <c r="X81" s="31"/>
      <c r="Y81" s="31"/>
      <c r="Z81" s="31"/>
      <c r="AA81" s="31">
        <v>0.77</v>
      </c>
      <c r="AB81" s="5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</row>
    <row r="82" spans="1:40" ht="14" x14ac:dyDescent="0.2">
      <c r="A82" s="101" t="s">
        <v>767</v>
      </c>
      <c r="B82" s="47">
        <v>2586</v>
      </c>
      <c r="C82" s="101" t="s">
        <v>561</v>
      </c>
      <c r="D82" s="101" t="s">
        <v>32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26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52"/>
      <c r="AC82" s="112"/>
      <c r="AD82" s="112"/>
      <c r="AE82" s="112"/>
      <c r="AF82" s="112"/>
      <c r="AG82" s="112"/>
      <c r="AH82" s="112">
        <v>0.75</v>
      </c>
      <c r="AI82" s="112">
        <v>0.75</v>
      </c>
      <c r="AJ82" s="112">
        <v>0.75</v>
      </c>
      <c r="AK82" s="112"/>
      <c r="AL82" s="112"/>
      <c r="AM82" s="112"/>
      <c r="AN82" s="112"/>
    </row>
    <row r="83" spans="1:40" ht="14" x14ac:dyDescent="0.2">
      <c r="A83" s="101" t="s">
        <v>40</v>
      </c>
      <c r="B83" s="47">
        <v>1425</v>
      </c>
      <c r="C83" s="101" t="s">
        <v>28</v>
      </c>
      <c r="D83" s="101" t="s">
        <v>20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26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5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</row>
    <row r="84" spans="1:40" ht="14" x14ac:dyDescent="0.2">
      <c r="A84" s="101" t="s">
        <v>54</v>
      </c>
      <c r="B84" s="47">
        <v>2009</v>
      </c>
      <c r="C84" s="101" t="s">
        <v>36</v>
      </c>
      <c r="D84" s="105" t="s">
        <v>14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26"/>
      <c r="R84" s="31">
        <v>0.83</v>
      </c>
      <c r="S84" s="31">
        <v>0.83</v>
      </c>
      <c r="T84" s="31">
        <v>0.83</v>
      </c>
      <c r="U84" s="31"/>
      <c r="V84" s="31"/>
      <c r="W84" s="31"/>
      <c r="X84" s="31"/>
      <c r="Y84" s="31"/>
      <c r="Z84" s="31"/>
      <c r="AA84" s="31"/>
      <c r="AB84" s="5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</row>
    <row r="85" spans="1:40" ht="14" x14ac:dyDescent="0.2">
      <c r="A85" s="101" t="s">
        <v>189</v>
      </c>
      <c r="B85" s="47">
        <v>1563</v>
      </c>
      <c r="C85" s="101" t="s">
        <v>61</v>
      </c>
      <c r="D85" s="101" t="s">
        <v>32</v>
      </c>
      <c r="E85" s="31"/>
      <c r="F85" s="31"/>
      <c r="G85" s="31"/>
      <c r="H85" s="31"/>
      <c r="I85" s="31"/>
      <c r="J85" s="31"/>
      <c r="K85" s="31">
        <v>0.8</v>
      </c>
      <c r="L85" s="31">
        <v>0.8</v>
      </c>
      <c r="M85" s="31"/>
      <c r="N85" s="31"/>
      <c r="O85" s="31"/>
      <c r="P85" s="31"/>
      <c r="Q85" s="26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5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</row>
    <row r="86" spans="1:40" ht="14" x14ac:dyDescent="0.2">
      <c r="A86" s="101" t="s">
        <v>58</v>
      </c>
      <c r="B86" s="47">
        <v>1264</v>
      </c>
      <c r="C86" s="101" t="s">
        <v>28</v>
      </c>
      <c r="D86" s="101" t="s">
        <v>463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26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5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</row>
    <row r="87" spans="1:40" ht="14" x14ac:dyDescent="0.2">
      <c r="A87" s="101" t="s">
        <v>64</v>
      </c>
      <c r="B87" s="47">
        <v>1430</v>
      </c>
      <c r="C87" s="101" t="s">
        <v>36</v>
      </c>
      <c r="D87" s="101" t="s">
        <v>462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26"/>
      <c r="R87" s="31"/>
      <c r="S87" s="31">
        <v>0.7</v>
      </c>
      <c r="T87" s="31">
        <v>0.7</v>
      </c>
      <c r="U87" s="31"/>
      <c r="V87" s="31">
        <v>0.7</v>
      </c>
      <c r="W87" s="31">
        <v>0.7</v>
      </c>
      <c r="X87" s="31"/>
      <c r="Y87" s="31"/>
      <c r="Z87" s="31"/>
      <c r="AA87" s="31"/>
      <c r="AB87" s="5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</row>
    <row r="88" spans="1:40" ht="14" x14ac:dyDescent="0.2">
      <c r="A88" s="101" t="s">
        <v>195</v>
      </c>
      <c r="B88" s="47">
        <v>1134</v>
      </c>
      <c r="C88" s="101" t="s">
        <v>9</v>
      </c>
      <c r="D88" s="101" t="s">
        <v>37</v>
      </c>
      <c r="E88" s="31">
        <v>0.85</v>
      </c>
      <c r="F88" s="31"/>
      <c r="G88" s="31">
        <v>0.8</v>
      </c>
      <c r="H88" s="31">
        <v>0.85</v>
      </c>
      <c r="I88" s="31">
        <v>0.85</v>
      </c>
      <c r="J88" s="31">
        <v>0.85</v>
      </c>
      <c r="K88" s="31">
        <v>0.85</v>
      </c>
      <c r="L88" s="31"/>
      <c r="M88" s="31">
        <v>0.85</v>
      </c>
      <c r="N88" s="31">
        <v>0.85</v>
      </c>
      <c r="O88" s="31">
        <v>0.8</v>
      </c>
      <c r="P88" s="31">
        <v>0.8</v>
      </c>
      <c r="Q88" s="26"/>
      <c r="R88" s="31"/>
      <c r="S88" s="31">
        <v>0.8</v>
      </c>
      <c r="T88" s="31">
        <v>0.8</v>
      </c>
      <c r="U88" s="31">
        <v>0.8</v>
      </c>
      <c r="V88" s="31">
        <v>0.8</v>
      </c>
      <c r="W88" s="31">
        <v>0.8</v>
      </c>
      <c r="X88" s="31">
        <v>0.8</v>
      </c>
      <c r="Y88" s="31">
        <v>0.8</v>
      </c>
      <c r="Z88" s="31">
        <v>0.8</v>
      </c>
      <c r="AA88" s="31">
        <v>0.8</v>
      </c>
      <c r="AB88" s="52">
        <v>0.8</v>
      </c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</row>
    <row r="89" spans="1:40" ht="14" x14ac:dyDescent="0.2">
      <c r="A89" s="101" t="s">
        <v>197</v>
      </c>
      <c r="B89" s="47">
        <v>1374</v>
      </c>
      <c r="C89" s="101" t="s">
        <v>28</v>
      </c>
      <c r="D89" s="101" t="s">
        <v>32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26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5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</row>
    <row r="90" spans="1:40" ht="14" x14ac:dyDescent="0.2">
      <c r="A90" s="101" t="s">
        <v>199</v>
      </c>
      <c r="B90" s="47">
        <v>1663</v>
      </c>
      <c r="C90" s="101" t="s">
        <v>36</v>
      </c>
      <c r="D90" s="101" t="s">
        <v>62</v>
      </c>
      <c r="E90" s="31"/>
      <c r="F90" s="31"/>
      <c r="G90" s="31"/>
      <c r="H90" s="30"/>
      <c r="I90" s="30"/>
      <c r="J90" s="30"/>
      <c r="K90" s="31"/>
      <c r="L90" s="31"/>
      <c r="M90" s="31"/>
      <c r="N90" s="31"/>
      <c r="O90" s="31"/>
      <c r="P90" s="31"/>
      <c r="Q90" s="26">
        <v>0.83</v>
      </c>
      <c r="R90" s="31">
        <v>0.83</v>
      </c>
      <c r="S90" s="31">
        <v>0.83</v>
      </c>
      <c r="T90" s="30">
        <v>0.75</v>
      </c>
      <c r="U90" s="30">
        <v>0.75</v>
      </c>
      <c r="V90" s="30">
        <v>0.75</v>
      </c>
      <c r="W90" s="31"/>
      <c r="X90" s="31">
        <v>0.65</v>
      </c>
      <c r="Y90" s="31">
        <v>0.65</v>
      </c>
      <c r="Z90" s="31">
        <v>0.65</v>
      </c>
      <c r="AA90" s="31">
        <v>0.65</v>
      </c>
      <c r="AB90" s="5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</row>
    <row r="91" spans="1:40" ht="14" x14ac:dyDescent="0.2">
      <c r="A91" s="101" t="s">
        <v>66</v>
      </c>
      <c r="B91" s="47">
        <v>1569</v>
      </c>
      <c r="C91" s="101" t="s">
        <v>30</v>
      </c>
      <c r="D91" s="101" t="s">
        <v>37</v>
      </c>
      <c r="E91" s="31"/>
      <c r="F91" s="31"/>
      <c r="G91" s="31"/>
      <c r="H91" s="30"/>
      <c r="I91" s="30"/>
      <c r="J91" s="30"/>
      <c r="K91" s="31"/>
      <c r="L91" s="31">
        <v>0.83</v>
      </c>
      <c r="M91" s="31">
        <v>0.83</v>
      </c>
      <c r="N91" s="31">
        <v>0.85</v>
      </c>
      <c r="O91" s="31">
        <v>0.83</v>
      </c>
      <c r="P91" s="31">
        <v>0.83</v>
      </c>
      <c r="Q91" s="26"/>
      <c r="R91" s="31"/>
      <c r="S91" s="31"/>
      <c r="T91" s="30"/>
      <c r="U91" s="30"/>
      <c r="V91" s="30"/>
      <c r="W91" s="31"/>
      <c r="X91" s="31"/>
      <c r="Y91" s="31"/>
      <c r="Z91" s="31"/>
      <c r="AA91" s="31">
        <v>0.75</v>
      </c>
      <c r="AB91" s="52">
        <v>0.75</v>
      </c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</row>
    <row r="92" spans="1:40" ht="14" x14ac:dyDescent="0.2">
      <c r="A92" s="101" t="s">
        <v>125</v>
      </c>
      <c r="B92" s="47">
        <v>1227</v>
      </c>
      <c r="C92" s="101" t="s">
        <v>28</v>
      </c>
      <c r="D92" s="101" t="s">
        <v>13</v>
      </c>
      <c r="E92" s="31"/>
      <c r="F92" s="31"/>
      <c r="G92" s="31"/>
      <c r="H92" s="30"/>
      <c r="I92" s="30"/>
      <c r="J92" s="30"/>
      <c r="K92" s="31"/>
      <c r="L92" s="31"/>
      <c r="M92" s="31"/>
      <c r="N92" s="31"/>
      <c r="O92" s="31"/>
      <c r="P92" s="31"/>
      <c r="Q92" s="26"/>
      <c r="R92" s="31"/>
      <c r="S92" s="31"/>
      <c r="T92" s="30"/>
      <c r="U92" s="30"/>
      <c r="V92" s="30"/>
      <c r="W92" s="31"/>
      <c r="X92" s="31"/>
      <c r="Y92" s="31"/>
      <c r="Z92" s="31"/>
      <c r="AA92" s="31"/>
      <c r="AB92" s="5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</row>
    <row r="93" spans="1:40" ht="14" x14ac:dyDescent="0.2">
      <c r="A93" s="101" t="s">
        <v>69</v>
      </c>
      <c r="B93" s="47">
        <v>1394</v>
      </c>
      <c r="C93" s="101" t="s">
        <v>28</v>
      </c>
      <c r="D93" s="101" t="s">
        <v>14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26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5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</row>
    <row r="94" spans="1:40" ht="14" x14ac:dyDescent="0.2">
      <c r="A94" s="101" t="s">
        <v>73</v>
      </c>
      <c r="B94" s="47">
        <v>2016</v>
      </c>
      <c r="C94" s="101" t="s">
        <v>36</v>
      </c>
      <c r="D94" s="101" t="s">
        <v>37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26"/>
      <c r="R94" s="31"/>
      <c r="S94" s="31">
        <v>0.72</v>
      </c>
      <c r="T94" s="31">
        <v>0.85</v>
      </c>
      <c r="U94" s="31">
        <v>0.62</v>
      </c>
      <c r="V94" s="31">
        <v>0.62</v>
      </c>
      <c r="W94" s="31">
        <v>0.62</v>
      </c>
      <c r="X94" s="31">
        <v>0.62</v>
      </c>
      <c r="Y94" s="31">
        <v>0.62</v>
      </c>
      <c r="Z94" s="31">
        <v>0.62</v>
      </c>
      <c r="AA94" s="31"/>
      <c r="AB94" s="5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</row>
    <row r="95" spans="1:40" ht="14" x14ac:dyDescent="0.2">
      <c r="A95" s="101" t="s">
        <v>208</v>
      </c>
      <c r="B95" s="47">
        <v>1174</v>
      </c>
      <c r="C95" s="101" t="s">
        <v>28</v>
      </c>
      <c r="D95" s="101" t="s">
        <v>461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26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5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</row>
    <row r="96" spans="1:40" ht="14" x14ac:dyDescent="0.2">
      <c r="A96" s="101" t="s">
        <v>211</v>
      </c>
      <c r="B96" s="47">
        <v>1473</v>
      </c>
      <c r="C96" s="101" t="s">
        <v>28</v>
      </c>
      <c r="D96" s="101" t="s">
        <v>62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26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5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</row>
    <row r="97" spans="1:40" ht="14" x14ac:dyDescent="0.2">
      <c r="A97" s="101" t="s">
        <v>498</v>
      </c>
      <c r="B97" s="47">
        <v>2528</v>
      </c>
      <c r="C97" s="101" t="s">
        <v>497</v>
      </c>
      <c r="D97" s="101" t="s">
        <v>462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26"/>
      <c r="R97" s="31"/>
      <c r="S97" s="31"/>
      <c r="T97" s="31"/>
      <c r="U97" s="31"/>
      <c r="V97" s="31"/>
      <c r="W97" s="31"/>
      <c r="X97" s="31"/>
      <c r="Y97" s="31"/>
      <c r="Z97" s="31">
        <v>0.75</v>
      </c>
      <c r="AA97" s="31">
        <v>0.75</v>
      </c>
      <c r="AB97" s="52">
        <v>0.75</v>
      </c>
      <c r="AC97" s="52">
        <v>0.75</v>
      </c>
      <c r="AD97" s="112">
        <v>0.75</v>
      </c>
      <c r="AE97" s="112">
        <v>0.75</v>
      </c>
      <c r="AF97" s="112">
        <v>0.65</v>
      </c>
      <c r="AG97" s="112">
        <v>0.65</v>
      </c>
      <c r="AH97" s="112">
        <v>0.65</v>
      </c>
      <c r="AI97" s="112">
        <v>0.65</v>
      </c>
      <c r="AJ97" s="112">
        <v>0.7</v>
      </c>
      <c r="AK97" s="112"/>
      <c r="AL97" s="112"/>
      <c r="AM97" s="112"/>
      <c r="AN97" s="112"/>
    </row>
    <row r="98" spans="1:40" ht="14" x14ac:dyDescent="0.2">
      <c r="A98" s="101" t="s">
        <v>201</v>
      </c>
      <c r="B98" s="47">
        <v>1393</v>
      </c>
      <c r="C98" s="101" t="s">
        <v>80</v>
      </c>
      <c r="D98" s="101" t="s">
        <v>72</v>
      </c>
      <c r="E98" s="31"/>
      <c r="F98" s="31">
        <v>0.75</v>
      </c>
      <c r="G98" s="31">
        <v>0.75</v>
      </c>
      <c r="H98" s="31"/>
      <c r="I98" s="31"/>
      <c r="J98" s="31"/>
      <c r="K98" s="31"/>
      <c r="L98" s="31"/>
      <c r="M98" s="31"/>
      <c r="N98" s="31"/>
      <c r="O98" s="31"/>
      <c r="P98" s="31"/>
      <c r="Q98" s="26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5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</row>
    <row r="99" spans="1:40" ht="14" x14ac:dyDescent="0.2">
      <c r="A99" s="101" t="s">
        <v>216</v>
      </c>
      <c r="B99" s="47">
        <v>1220</v>
      </c>
      <c r="C99" s="101" t="s">
        <v>28</v>
      </c>
      <c r="D99" s="101" t="s">
        <v>95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26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5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</row>
    <row r="100" spans="1:40" ht="14" x14ac:dyDescent="0.2">
      <c r="A100" s="101" t="s">
        <v>43</v>
      </c>
      <c r="B100" s="47">
        <v>1367</v>
      </c>
      <c r="C100" s="101" t="s">
        <v>9</v>
      </c>
      <c r="D100" s="101" t="s">
        <v>20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26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5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</row>
    <row r="101" spans="1:40" ht="14" x14ac:dyDescent="0.2">
      <c r="A101" s="101" t="s">
        <v>219</v>
      </c>
      <c r="B101" s="47">
        <v>1157</v>
      </c>
      <c r="C101" s="101" t="s">
        <v>9</v>
      </c>
      <c r="D101" s="101" t="s">
        <v>37</v>
      </c>
      <c r="E101" s="31"/>
      <c r="F101" s="31">
        <v>0.7</v>
      </c>
      <c r="G101" s="31">
        <v>0.7</v>
      </c>
      <c r="H101" s="31"/>
      <c r="I101" s="31">
        <v>0.75</v>
      </c>
      <c r="J101" s="31">
        <v>0.75</v>
      </c>
      <c r="K101" s="31">
        <v>0.75</v>
      </c>
      <c r="L101" s="31">
        <v>0.75</v>
      </c>
      <c r="M101" s="31">
        <v>0.75</v>
      </c>
      <c r="N101" s="31">
        <v>0.75</v>
      </c>
      <c r="O101" s="31">
        <v>0.75</v>
      </c>
      <c r="P101" s="31">
        <v>0.75</v>
      </c>
      <c r="Q101" s="26"/>
      <c r="R101" s="31">
        <v>0.8</v>
      </c>
      <c r="S101" s="31">
        <v>0.8</v>
      </c>
      <c r="T101" s="31"/>
      <c r="U101" s="31">
        <v>0.75</v>
      </c>
      <c r="V101" s="31">
        <v>0.65</v>
      </c>
      <c r="W101" s="31">
        <v>0.65</v>
      </c>
      <c r="X101" s="31">
        <v>0.65</v>
      </c>
      <c r="Y101" s="31">
        <v>0.65</v>
      </c>
      <c r="Z101" s="31">
        <v>0.65</v>
      </c>
      <c r="AA101" s="31"/>
      <c r="AB101" s="5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</row>
    <row r="102" spans="1:40" ht="14" x14ac:dyDescent="0.2">
      <c r="A102" s="104" t="s">
        <v>127</v>
      </c>
      <c r="B102" s="48">
        <v>1562</v>
      </c>
      <c r="C102" s="101" t="s">
        <v>30</v>
      </c>
      <c r="D102" s="101" t="s">
        <v>480</v>
      </c>
      <c r="E102" s="31"/>
      <c r="F102" s="31"/>
      <c r="G102" s="31"/>
      <c r="H102" s="30">
        <v>0.75</v>
      </c>
      <c r="I102" s="30">
        <v>0.75</v>
      </c>
      <c r="J102" s="30"/>
      <c r="K102" s="31">
        <v>0.75</v>
      </c>
      <c r="L102" s="31">
        <v>0.75</v>
      </c>
      <c r="M102" s="31"/>
      <c r="N102" s="31"/>
      <c r="O102" s="31"/>
      <c r="P102" s="31"/>
      <c r="Q102" s="26"/>
      <c r="R102" s="31"/>
      <c r="S102" s="31"/>
      <c r="T102" s="30"/>
      <c r="U102" s="30"/>
      <c r="V102" s="30"/>
      <c r="W102" s="31"/>
      <c r="X102" s="31"/>
      <c r="Y102" s="31"/>
      <c r="Z102" s="31"/>
      <c r="AA102" s="31"/>
      <c r="AB102" s="5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</row>
    <row r="103" spans="1:40" ht="14" x14ac:dyDescent="0.2">
      <c r="A103" s="101" t="s">
        <v>226</v>
      </c>
      <c r="B103" s="47">
        <v>1403</v>
      </c>
      <c r="C103" s="101" t="s">
        <v>28</v>
      </c>
      <c r="D103" s="101" t="s">
        <v>22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26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5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</row>
    <row r="104" spans="1:40" ht="14" x14ac:dyDescent="0.2">
      <c r="A104" s="101" t="s">
        <v>75</v>
      </c>
      <c r="B104" s="47">
        <v>1087</v>
      </c>
      <c r="C104" s="101" t="s">
        <v>28</v>
      </c>
      <c r="D104" s="101" t="s">
        <v>72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26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5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</row>
    <row r="105" spans="1:40" ht="14" x14ac:dyDescent="0.2">
      <c r="A105" s="101" t="s">
        <v>229</v>
      </c>
      <c r="B105" s="47">
        <v>1464</v>
      </c>
      <c r="C105" s="101" t="s">
        <v>9</v>
      </c>
      <c r="D105" s="101" t="s">
        <v>24</v>
      </c>
      <c r="E105" s="31">
        <v>0.8</v>
      </c>
      <c r="F105" s="31">
        <v>0.85</v>
      </c>
      <c r="G105" s="31">
        <v>0.85</v>
      </c>
      <c r="H105" s="31">
        <v>0.85</v>
      </c>
      <c r="I105" s="31"/>
      <c r="J105" s="31"/>
      <c r="K105" s="31"/>
      <c r="L105" s="31"/>
      <c r="M105" s="31"/>
      <c r="N105" s="31"/>
      <c r="O105" s="31"/>
      <c r="P105" s="31"/>
      <c r="Q105" s="26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5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</row>
    <row r="106" spans="1:40" ht="14" x14ac:dyDescent="0.2">
      <c r="A106" s="101" t="s">
        <v>204</v>
      </c>
      <c r="B106" s="47">
        <v>1209</v>
      </c>
      <c r="C106" s="101" t="s">
        <v>28</v>
      </c>
      <c r="D106" s="101" t="s">
        <v>72</v>
      </c>
      <c r="E106" s="31">
        <v>0.7</v>
      </c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26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5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</row>
    <row r="107" spans="1:40" ht="14" x14ac:dyDescent="0.2">
      <c r="A107" s="101" t="s">
        <v>516</v>
      </c>
      <c r="B107" s="47">
        <v>2550</v>
      </c>
      <c r="C107" s="101" t="s">
        <v>497</v>
      </c>
      <c r="D107" s="101" t="s">
        <v>32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26"/>
      <c r="R107" s="31"/>
      <c r="S107" s="31"/>
      <c r="T107" s="31"/>
      <c r="U107" s="31"/>
      <c r="V107" s="31"/>
      <c r="W107" s="31"/>
      <c r="X107" s="31"/>
      <c r="Y107" s="31"/>
      <c r="Z107" s="31"/>
      <c r="AA107" s="31">
        <v>0.75</v>
      </c>
      <c r="AB107" s="52">
        <v>0.75</v>
      </c>
      <c r="AC107" s="52">
        <v>0.75</v>
      </c>
      <c r="AD107" s="112">
        <v>0.75</v>
      </c>
      <c r="AE107" s="112">
        <v>0.75</v>
      </c>
      <c r="AF107" s="112">
        <v>0.75</v>
      </c>
      <c r="AG107" s="112">
        <v>0.75</v>
      </c>
      <c r="AH107" s="112">
        <v>0.85</v>
      </c>
      <c r="AI107" s="112"/>
      <c r="AJ107" s="112"/>
      <c r="AK107" s="112"/>
      <c r="AL107" s="112"/>
      <c r="AM107" s="112"/>
      <c r="AN107" s="112"/>
    </row>
    <row r="108" spans="1:40" ht="14" x14ac:dyDescent="0.2">
      <c r="A108" s="101" t="s">
        <v>543</v>
      </c>
      <c r="B108" s="47">
        <v>2558</v>
      </c>
      <c r="C108" s="101" t="s">
        <v>542</v>
      </c>
      <c r="D108" s="101" t="s">
        <v>480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26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52"/>
      <c r="AC108" s="52">
        <v>0.75</v>
      </c>
      <c r="AD108" s="112">
        <v>0.75</v>
      </c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</row>
    <row r="109" spans="1:40" ht="14" x14ac:dyDescent="0.2">
      <c r="A109" s="101" t="s">
        <v>232</v>
      </c>
      <c r="B109" s="47">
        <v>1560</v>
      </c>
      <c r="C109" s="101" t="s">
        <v>36</v>
      </c>
      <c r="D109" s="101" t="s">
        <v>37</v>
      </c>
      <c r="E109" s="31"/>
      <c r="F109" s="30"/>
      <c r="G109" s="31"/>
      <c r="H109" s="30"/>
      <c r="I109" s="30"/>
      <c r="J109" s="30"/>
      <c r="K109" s="31"/>
      <c r="L109" s="31"/>
      <c r="M109" s="31"/>
      <c r="N109" s="31"/>
      <c r="O109" s="31"/>
      <c r="P109" s="31"/>
      <c r="Q109" s="26"/>
      <c r="R109" s="30">
        <v>0.56999999999999995</v>
      </c>
      <c r="S109" s="31">
        <v>0.56999999999999995</v>
      </c>
      <c r="T109" s="30">
        <v>0.56999999999999995</v>
      </c>
      <c r="U109" s="30">
        <v>0.56999999999999995</v>
      </c>
      <c r="V109" s="30">
        <v>0.56999999999999995</v>
      </c>
      <c r="W109" s="31"/>
      <c r="X109" s="31">
        <v>0.56999999999999995</v>
      </c>
      <c r="Y109" s="31">
        <v>0.56999999999999995</v>
      </c>
      <c r="Z109" s="31">
        <v>0.56999999999999995</v>
      </c>
      <c r="AA109" s="31">
        <v>0.56999999999999995</v>
      </c>
      <c r="AB109" s="52">
        <v>0.56999999999999995</v>
      </c>
      <c r="AC109" s="52">
        <v>0.56999999999999995</v>
      </c>
      <c r="AD109" s="112">
        <v>0.56999999999999995</v>
      </c>
      <c r="AE109" s="112">
        <v>0.56999999999999995</v>
      </c>
      <c r="AF109" s="112"/>
      <c r="AG109" s="112"/>
      <c r="AH109" s="112"/>
      <c r="AI109" s="112"/>
      <c r="AJ109" s="112"/>
      <c r="AK109" s="112"/>
      <c r="AL109" s="112"/>
      <c r="AM109" s="112"/>
      <c r="AN109" s="112"/>
    </row>
    <row r="110" spans="1:40" ht="14" x14ac:dyDescent="0.2">
      <c r="A110" s="101" t="s">
        <v>234</v>
      </c>
      <c r="B110" s="47">
        <v>1431</v>
      </c>
      <c r="C110" s="101" t="s">
        <v>30</v>
      </c>
      <c r="D110" s="101" t="s">
        <v>14</v>
      </c>
      <c r="E110" s="31"/>
      <c r="F110" s="30"/>
      <c r="G110" s="31"/>
      <c r="H110" s="30"/>
      <c r="I110" s="30">
        <v>0.8</v>
      </c>
      <c r="J110" s="30">
        <v>0.8</v>
      </c>
      <c r="K110" s="31"/>
      <c r="L110" s="31"/>
      <c r="M110" s="31">
        <v>0.8</v>
      </c>
      <c r="N110" s="31"/>
      <c r="O110" s="31">
        <v>0.8</v>
      </c>
      <c r="P110" s="31"/>
      <c r="Q110" s="26"/>
      <c r="R110" s="30"/>
      <c r="S110" s="31"/>
      <c r="T110" s="30">
        <v>0.78</v>
      </c>
      <c r="U110" s="30"/>
      <c r="V110" s="30"/>
      <c r="W110" s="31"/>
      <c r="X110" s="31"/>
      <c r="Y110" s="31"/>
      <c r="Z110" s="31"/>
      <c r="AA110" s="31"/>
      <c r="AB110" s="5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</row>
    <row r="111" spans="1:40" ht="14" x14ac:dyDescent="0.2">
      <c r="A111" s="101" t="s">
        <v>236</v>
      </c>
      <c r="B111" s="47">
        <v>1333</v>
      </c>
      <c r="C111" s="101" t="s">
        <v>9</v>
      </c>
      <c r="D111" s="101" t="s">
        <v>14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26">
        <v>0.83</v>
      </c>
      <c r="R111" s="31">
        <v>0.83</v>
      </c>
      <c r="S111" s="31">
        <v>0.83</v>
      </c>
      <c r="T111" s="31"/>
      <c r="U111" s="31"/>
      <c r="V111" s="31">
        <v>0.8</v>
      </c>
      <c r="W111" s="31">
        <v>0.85</v>
      </c>
      <c r="X111" s="31">
        <v>0.8</v>
      </c>
      <c r="Y111" s="31">
        <v>0.8</v>
      </c>
      <c r="Z111" s="31"/>
      <c r="AA111" s="31"/>
      <c r="AB111" s="52"/>
      <c r="AC111" s="112"/>
      <c r="AD111" s="112">
        <v>0.75</v>
      </c>
      <c r="AE111" s="112">
        <v>0.75</v>
      </c>
      <c r="AF111" s="112"/>
      <c r="AG111" s="112"/>
      <c r="AH111" s="112"/>
      <c r="AI111" s="112"/>
      <c r="AJ111" s="112"/>
      <c r="AK111" s="112"/>
      <c r="AL111" s="112"/>
      <c r="AM111" s="112"/>
      <c r="AN111" s="112"/>
    </row>
    <row r="112" spans="1:40" ht="14" x14ac:dyDescent="0.2">
      <c r="A112" s="101" t="s">
        <v>45</v>
      </c>
      <c r="B112" s="47">
        <v>1281</v>
      </c>
      <c r="C112" s="101" t="s">
        <v>28</v>
      </c>
      <c r="D112" s="101" t="s">
        <v>20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26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5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</row>
    <row r="113" spans="1:40" ht="14" x14ac:dyDescent="0.2">
      <c r="A113" s="101" t="s">
        <v>238</v>
      </c>
      <c r="B113" s="47">
        <v>1656</v>
      </c>
      <c r="C113" s="101" t="s">
        <v>11</v>
      </c>
      <c r="D113" s="101" t="s">
        <v>14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>
        <v>0.83</v>
      </c>
      <c r="O113" s="31">
        <v>0.83</v>
      </c>
      <c r="P113" s="31">
        <v>0.83</v>
      </c>
      <c r="Q113" s="26">
        <v>0.83</v>
      </c>
      <c r="R113" s="31"/>
      <c r="S113" s="31">
        <v>0.75</v>
      </c>
      <c r="T113" s="31">
        <v>0.75</v>
      </c>
      <c r="U113" s="31"/>
      <c r="V113" s="31"/>
      <c r="W113" s="31"/>
      <c r="X113" s="31"/>
      <c r="Y113" s="31"/>
      <c r="Z113" s="31"/>
      <c r="AA113" s="31"/>
      <c r="AB113" s="5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</row>
    <row r="114" spans="1:40" ht="14" x14ac:dyDescent="0.2">
      <c r="A114" s="101" t="s">
        <v>240</v>
      </c>
      <c r="B114" s="47">
        <v>1011</v>
      </c>
      <c r="C114" s="101" t="s">
        <v>28</v>
      </c>
      <c r="D114" s="101" t="s">
        <v>479</v>
      </c>
      <c r="E114" s="31"/>
      <c r="F114" s="30"/>
      <c r="G114" s="30"/>
      <c r="H114" s="30"/>
      <c r="I114" s="30"/>
      <c r="J114" s="30"/>
      <c r="K114" s="31"/>
      <c r="L114" s="31"/>
      <c r="M114" s="31"/>
      <c r="N114" s="31"/>
      <c r="O114" s="31"/>
      <c r="P114" s="31"/>
      <c r="Q114" s="26"/>
      <c r="R114" s="30"/>
      <c r="S114" s="30"/>
      <c r="T114" s="30"/>
      <c r="U114" s="30"/>
      <c r="V114" s="30"/>
      <c r="W114" s="31"/>
      <c r="X114" s="31"/>
      <c r="Y114" s="31"/>
      <c r="Z114" s="31"/>
      <c r="AA114" s="31"/>
      <c r="AB114" s="5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</row>
    <row r="115" spans="1:40" ht="14" x14ac:dyDescent="0.2">
      <c r="A115" s="101" t="s">
        <v>242</v>
      </c>
      <c r="B115" s="47">
        <v>1054</v>
      </c>
      <c r="C115" s="101" t="s">
        <v>9</v>
      </c>
      <c r="D115" s="101" t="s">
        <v>481</v>
      </c>
      <c r="E115" s="31"/>
      <c r="F115" s="30"/>
      <c r="G115" s="30"/>
      <c r="H115" s="30">
        <v>0.75</v>
      </c>
      <c r="I115" s="30"/>
      <c r="J115" s="30"/>
      <c r="K115" s="31"/>
      <c r="L115" s="31"/>
      <c r="M115" s="31">
        <v>0.75</v>
      </c>
      <c r="N115" s="31">
        <v>0.75</v>
      </c>
      <c r="O115" s="31">
        <v>0.7</v>
      </c>
      <c r="P115" s="31"/>
      <c r="Q115" s="26"/>
      <c r="R115" s="30"/>
      <c r="S115" s="30">
        <v>0.67</v>
      </c>
      <c r="T115" s="30"/>
      <c r="U115" s="30"/>
      <c r="V115" s="30"/>
      <c r="W115" s="31"/>
      <c r="X115" s="31"/>
      <c r="Y115" s="31"/>
      <c r="Z115" s="31"/>
      <c r="AA115" s="31"/>
      <c r="AB115" s="5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</row>
    <row r="116" spans="1:40" ht="14" x14ac:dyDescent="0.2">
      <c r="A116" s="101" t="s">
        <v>47</v>
      </c>
      <c r="B116" s="47">
        <v>1658</v>
      </c>
      <c r="C116" s="101" t="s">
        <v>11</v>
      </c>
      <c r="D116" s="101" t="s">
        <v>20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>
        <v>0.75</v>
      </c>
      <c r="O116" s="31">
        <v>0.75</v>
      </c>
      <c r="P116" s="31"/>
      <c r="Q116" s="26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5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</row>
    <row r="117" spans="1:40" ht="14" x14ac:dyDescent="0.2">
      <c r="A117" s="101" t="s">
        <v>245</v>
      </c>
      <c r="B117" s="47">
        <v>1055</v>
      </c>
      <c r="C117" s="101" t="s">
        <v>28</v>
      </c>
      <c r="D117" s="101" t="s">
        <v>463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26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5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</row>
    <row r="118" spans="1:40" ht="14" x14ac:dyDescent="0.2">
      <c r="A118" s="101" t="s">
        <v>246</v>
      </c>
      <c r="B118" s="47">
        <v>1494</v>
      </c>
      <c r="C118" s="101" t="s">
        <v>80</v>
      </c>
      <c r="D118" s="101" t="s">
        <v>22</v>
      </c>
      <c r="E118" s="31"/>
      <c r="F118" s="31">
        <v>0.8</v>
      </c>
      <c r="G118" s="31">
        <v>0.85</v>
      </c>
      <c r="H118" s="31">
        <v>0.8</v>
      </c>
      <c r="I118" s="31">
        <v>0.8</v>
      </c>
      <c r="J118" s="31">
        <v>0.75</v>
      </c>
      <c r="K118" s="31">
        <v>0.75</v>
      </c>
      <c r="L118" s="31">
        <v>0.8</v>
      </c>
      <c r="M118" s="31">
        <v>0.8</v>
      </c>
      <c r="N118" s="31">
        <v>0.8</v>
      </c>
      <c r="O118" s="31">
        <v>0.8</v>
      </c>
      <c r="P118" s="31">
        <v>0.8</v>
      </c>
      <c r="Q118" s="26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5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</row>
    <row r="119" spans="1:40" ht="14" x14ac:dyDescent="0.2">
      <c r="A119" s="101" t="s">
        <v>247</v>
      </c>
      <c r="B119" s="47">
        <v>1379</v>
      </c>
      <c r="C119" s="101" t="s">
        <v>9</v>
      </c>
      <c r="D119" s="101" t="s">
        <v>32</v>
      </c>
      <c r="E119" s="31"/>
      <c r="F119" s="31">
        <v>0.8</v>
      </c>
      <c r="G119" s="31">
        <v>0.8</v>
      </c>
      <c r="H119" s="30"/>
      <c r="I119" s="30"/>
      <c r="J119" s="30"/>
      <c r="K119" s="31"/>
      <c r="L119" s="31"/>
      <c r="M119" s="31"/>
      <c r="N119" s="31"/>
      <c r="O119" s="31"/>
      <c r="P119" s="31"/>
      <c r="Q119" s="26"/>
      <c r="R119" s="31"/>
      <c r="S119" s="31"/>
      <c r="T119" s="30"/>
      <c r="U119" s="30"/>
      <c r="V119" s="30"/>
      <c r="W119" s="31"/>
      <c r="X119" s="31"/>
      <c r="Y119" s="31"/>
      <c r="Z119" s="31"/>
      <c r="AA119" s="31"/>
      <c r="AB119" s="5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</row>
    <row r="120" spans="1:40" ht="14" x14ac:dyDescent="0.2">
      <c r="A120" s="101" t="s">
        <v>79</v>
      </c>
      <c r="B120" s="47">
        <v>1522</v>
      </c>
      <c r="C120" s="101" t="s">
        <v>80</v>
      </c>
      <c r="D120" s="101" t="s">
        <v>32</v>
      </c>
      <c r="E120" s="31">
        <v>0.85</v>
      </c>
      <c r="F120" s="31">
        <v>0.8</v>
      </c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26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5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</row>
    <row r="121" spans="1:40" ht="14" x14ac:dyDescent="0.2">
      <c r="A121" s="101" t="s">
        <v>248</v>
      </c>
      <c r="B121" s="47">
        <v>1413</v>
      </c>
      <c r="C121" s="101" t="s">
        <v>28</v>
      </c>
      <c r="D121" s="101" t="s">
        <v>62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26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5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</row>
    <row r="122" spans="1:40" ht="14" x14ac:dyDescent="0.2">
      <c r="A122" s="101" t="s">
        <v>249</v>
      </c>
      <c r="B122" s="47">
        <v>1107</v>
      </c>
      <c r="C122" s="101" t="s">
        <v>28</v>
      </c>
      <c r="D122" s="101" t="s">
        <v>32</v>
      </c>
      <c r="E122" s="31"/>
      <c r="F122" s="30"/>
      <c r="G122" s="31"/>
      <c r="H122" s="30"/>
      <c r="I122" s="30"/>
      <c r="J122" s="30"/>
      <c r="K122" s="31"/>
      <c r="L122" s="31"/>
      <c r="M122" s="31"/>
      <c r="N122" s="31"/>
      <c r="O122" s="31"/>
      <c r="P122" s="31"/>
      <c r="Q122" s="26"/>
      <c r="R122" s="30"/>
      <c r="S122" s="31"/>
      <c r="T122" s="30"/>
      <c r="U122" s="30"/>
      <c r="V122" s="30"/>
      <c r="W122" s="31"/>
      <c r="X122" s="31"/>
      <c r="Y122" s="31"/>
      <c r="Z122" s="31"/>
      <c r="AA122" s="31"/>
      <c r="AB122" s="5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</row>
    <row r="123" spans="1:40" ht="14" x14ac:dyDescent="0.2">
      <c r="A123" s="101" t="s">
        <v>50</v>
      </c>
      <c r="B123" s="47">
        <v>1296</v>
      </c>
      <c r="C123" s="101" t="s">
        <v>28</v>
      </c>
      <c r="D123" s="101" t="s">
        <v>20</v>
      </c>
      <c r="E123" s="31"/>
      <c r="F123" s="30"/>
      <c r="G123" s="31"/>
      <c r="H123" s="30"/>
      <c r="I123" s="30"/>
      <c r="J123" s="30"/>
      <c r="K123" s="31"/>
      <c r="L123" s="31"/>
      <c r="M123" s="31"/>
      <c r="N123" s="31"/>
      <c r="O123" s="31"/>
      <c r="P123" s="31"/>
      <c r="Q123" s="26"/>
      <c r="R123" s="30"/>
      <c r="S123" s="31"/>
      <c r="T123" s="30"/>
      <c r="U123" s="30"/>
      <c r="V123" s="30"/>
      <c r="W123" s="31"/>
      <c r="X123" s="31"/>
      <c r="Y123" s="31"/>
      <c r="Z123" s="31"/>
      <c r="AA123" s="31"/>
      <c r="AB123" s="5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</row>
    <row r="124" spans="1:40" ht="14" x14ac:dyDescent="0.2">
      <c r="A124" s="101" t="s">
        <v>250</v>
      </c>
      <c r="B124" s="47">
        <v>1193</v>
      </c>
      <c r="C124" s="101" t="s">
        <v>28</v>
      </c>
      <c r="D124" s="101" t="s">
        <v>62</v>
      </c>
      <c r="E124" s="31"/>
      <c r="F124" s="30"/>
      <c r="G124" s="31"/>
      <c r="H124" s="31"/>
      <c r="I124" s="30"/>
      <c r="J124" s="30"/>
      <c r="K124" s="31"/>
      <c r="L124" s="31"/>
      <c r="M124" s="31"/>
      <c r="N124" s="31"/>
      <c r="O124" s="31"/>
      <c r="P124" s="31"/>
      <c r="Q124" s="26"/>
      <c r="R124" s="30"/>
      <c r="S124" s="31"/>
      <c r="T124" s="31"/>
      <c r="U124" s="30">
        <v>0.75</v>
      </c>
      <c r="V124" s="30">
        <v>0.75</v>
      </c>
      <c r="W124" s="31">
        <v>0.75</v>
      </c>
      <c r="X124" s="31">
        <v>0.75</v>
      </c>
      <c r="Y124" s="31"/>
      <c r="Z124" s="31"/>
      <c r="AA124" s="31"/>
      <c r="AB124" s="5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</row>
    <row r="125" spans="1:40" ht="14" x14ac:dyDescent="0.2">
      <c r="A125" s="101" t="s">
        <v>251</v>
      </c>
      <c r="B125" s="47">
        <v>1353</v>
      </c>
      <c r="C125" s="101" t="s">
        <v>28</v>
      </c>
      <c r="D125" s="101" t="s">
        <v>22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26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5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</row>
    <row r="126" spans="1:40" ht="14" x14ac:dyDescent="0.2">
      <c r="A126" s="101" t="s">
        <v>252</v>
      </c>
      <c r="B126" s="47">
        <v>1066</v>
      </c>
      <c r="C126" s="101" t="s">
        <v>28</v>
      </c>
      <c r="D126" s="101" t="s">
        <v>20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26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5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</row>
    <row r="127" spans="1:40" ht="14" x14ac:dyDescent="0.2">
      <c r="A127" s="101" t="s">
        <v>253</v>
      </c>
      <c r="B127" s="47">
        <v>1170</v>
      </c>
      <c r="C127" s="101" t="s">
        <v>28</v>
      </c>
      <c r="D127" s="101" t="s">
        <v>32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26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5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</row>
    <row r="128" spans="1:40" ht="14" x14ac:dyDescent="0.2">
      <c r="A128" s="101" t="s">
        <v>81</v>
      </c>
      <c r="B128" s="47">
        <v>1396</v>
      </c>
      <c r="C128" s="101" t="s">
        <v>28</v>
      </c>
      <c r="D128" s="101" t="s">
        <v>15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26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5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</row>
    <row r="129" spans="1:40" ht="14" x14ac:dyDescent="0.2">
      <c r="A129" s="101" t="s">
        <v>254</v>
      </c>
      <c r="B129" s="47">
        <v>1300</v>
      </c>
      <c r="C129" s="101" t="s">
        <v>9</v>
      </c>
      <c r="D129" s="101" t="s">
        <v>62</v>
      </c>
      <c r="E129" s="31"/>
      <c r="F129" s="31"/>
      <c r="G129" s="31"/>
      <c r="H129" s="31"/>
      <c r="I129" s="31">
        <v>0.8</v>
      </c>
      <c r="J129" s="31">
        <v>0.85</v>
      </c>
      <c r="K129" s="31">
        <v>0.82</v>
      </c>
      <c r="L129" s="31"/>
      <c r="M129" s="31"/>
      <c r="N129" s="31"/>
      <c r="O129" s="31"/>
      <c r="P129" s="31"/>
      <c r="Q129" s="26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5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</row>
    <row r="130" spans="1:40" ht="14" x14ac:dyDescent="0.2">
      <c r="A130" s="101" t="s">
        <v>255</v>
      </c>
      <c r="B130" s="47">
        <v>2003</v>
      </c>
      <c r="C130" s="101" t="s">
        <v>36</v>
      </c>
      <c r="D130" s="101" t="s">
        <v>15</v>
      </c>
      <c r="E130" s="30"/>
      <c r="F130" s="31"/>
      <c r="G130" s="30"/>
      <c r="H130" s="31"/>
      <c r="I130" s="31"/>
      <c r="J130" s="31"/>
      <c r="K130" s="31"/>
      <c r="L130" s="31"/>
      <c r="M130" s="31"/>
      <c r="N130" s="31"/>
      <c r="O130" s="31"/>
      <c r="P130" s="31"/>
      <c r="Q130" s="27"/>
      <c r="R130" s="31"/>
      <c r="S130" s="30"/>
      <c r="T130" s="31"/>
      <c r="U130" s="31"/>
      <c r="V130" s="31"/>
      <c r="W130" s="31"/>
      <c r="X130" s="31"/>
      <c r="Y130" s="31"/>
      <c r="Z130" s="31"/>
      <c r="AA130" s="31"/>
      <c r="AB130" s="5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</row>
    <row r="131" spans="1:40" ht="14" x14ac:dyDescent="0.2">
      <c r="A131" s="101" t="s">
        <v>803</v>
      </c>
      <c r="B131" s="47">
        <v>2590</v>
      </c>
      <c r="C131" s="101" t="s">
        <v>561</v>
      </c>
      <c r="D131" s="101" t="s">
        <v>95</v>
      </c>
      <c r="E131" s="30"/>
      <c r="F131" s="31"/>
      <c r="G131" s="30"/>
      <c r="H131" s="31"/>
      <c r="I131" s="31"/>
      <c r="J131" s="31"/>
      <c r="K131" s="31"/>
      <c r="L131" s="31"/>
      <c r="M131" s="31"/>
      <c r="N131" s="31"/>
      <c r="O131" s="31"/>
      <c r="P131" s="31"/>
      <c r="Q131" s="27"/>
      <c r="R131" s="31"/>
      <c r="S131" s="30"/>
      <c r="T131" s="31"/>
      <c r="U131" s="31"/>
      <c r="V131" s="31"/>
      <c r="W131" s="31"/>
      <c r="X131" s="31"/>
      <c r="Y131" s="31"/>
      <c r="Z131" s="31"/>
      <c r="AA131" s="31"/>
      <c r="AB131" s="52"/>
      <c r="AC131" s="112"/>
      <c r="AD131" s="112"/>
      <c r="AE131" s="112"/>
      <c r="AF131" s="112"/>
      <c r="AG131" s="112"/>
      <c r="AH131" s="113">
        <v>0.51527999999999996</v>
      </c>
      <c r="AI131" s="113">
        <v>0.75</v>
      </c>
      <c r="AJ131" s="112">
        <v>0.77</v>
      </c>
      <c r="AK131" s="112"/>
      <c r="AL131" s="112"/>
      <c r="AM131" s="112"/>
      <c r="AN131" s="112"/>
    </row>
    <row r="132" spans="1:40" ht="14" x14ac:dyDescent="0.2">
      <c r="A132" s="101" t="s">
        <v>82</v>
      </c>
      <c r="B132" s="47">
        <v>1514</v>
      </c>
      <c r="C132" s="101" t="s">
        <v>80</v>
      </c>
      <c r="D132" s="101" t="s">
        <v>37</v>
      </c>
      <c r="E132" s="30"/>
      <c r="F132" s="31">
        <v>0.85</v>
      </c>
      <c r="G132" s="30">
        <v>0.75</v>
      </c>
      <c r="H132" s="31"/>
      <c r="I132" s="31">
        <v>0.85</v>
      </c>
      <c r="J132" s="31">
        <v>0.8</v>
      </c>
      <c r="K132" s="31">
        <v>0.85</v>
      </c>
      <c r="L132" s="31"/>
      <c r="M132" s="31"/>
      <c r="N132" s="31"/>
      <c r="O132" s="31"/>
      <c r="P132" s="31"/>
      <c r="Q132" s="27"/>
      <c r="R132" s="31"/>
      <c r="S132" s="30"/>
      <c r="T132" s="31">
        <v>0.8</v>
      </c>
      <c r="U132" s="31">
        <v>0.8</v>
      </c>
      <c r="V132" s="31">
        <v>0.85</v>
      </c>
      <c r="W132" s="31">
        <v>0.85</v>
      </c>
      <c r="X132" s="31">
        <v>0.8</v>
      </c>
      <c r="Y132" s="31"/>
      <c r="Z132" s="31">
        <v>0.8</v>
      </c>
      <c r="AA132" s="31">
        <v>0.75</v>
      </c>
      <c r="AB132" s="52">
        <v>0.75</v>
      </c>
      <c r="AC132" s="52">
        <v>0.75</v>
      </c>
      <c r="AD132" s="52">
        <v>0.75</v>
      </c>
      <c r="AE132" s="112">
        <v>0.75</v>
      </c>
      <c r="AF132" s="112">
        <v>0.75</v>
      </c>
      <c r="AG132" s="112">
        <v>0.75</v>
      </c>
      <c r="AH132" s="112">
        <v>0.75</v>
      </c>
      <c r="AI132" s="112">
        <v>0.75</v>
      </c>
      <c r="AJ132" s="112">
        <v>0.75</v>
      </c>
      <c r="AK132" s="112"/>
      <c r="AL132" s="112"/>
      <c r="AM132" s="112"/>
      <c r="AN132" s="112"/>
    </row>
    <row r="133" spans="1:40" ht="14" x14ac:dyDescent="0.2">
      <c r="A133" s="104" t="s">
        <v>256</v>
      </c>
      <c r="B133" s="48">
        <v>1661</v>
      </c>
      <c r="C133" s="101" t="s">
        <v>36</v>
      </c>
      <c r="D133" s="101" t="s">
        <v>62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26"/>
      <c r="R133" s="31">
        <v>0.8</v>
      </c>
      <c r="S133" s="31">
        <v>0.8</v>
      </c>
      <c r="T133" s="31">
        <v>0.85</v>
      </c>
      <c r="U133" s="31">
        <v>0.8</v>
      </c>
      <c r="V133" s="31"/>
      <c r="W133" s="31"/>
      <c r="X133" s="31"/>
      <c r="Y133" s="31"/>
      <c r="Z133" s="31"/>
      <c r="AA133" s="31"/>
      <c r="AB133" s="5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</row>
    <row r="134" spans="1:40" ht="14" x14ac:dyDescent="0.2">
      <c r="A134" s="104" t="s">
        <v>257</v>
      </c>
      <c r="B134" s="48">
        <v>1269</v>
      </c>
      <c r="C134" s="101" t="s">
        <v>28</v>
      </c>
      <c r="D134" s="101" t="s">
        <v>15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26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5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</row>
    <row r="135" spans="1:40" ht="14" x14ac:dyDescent="0.2">
      <c r="A135" s="101" t="s">
        <v>258</v>
      </c>
      <c r="B135" s="47">
        <v>1279</v>
      </c>
      <c r="C135" s="101" t="s">
        <v>9</v>
      </c>
      <c r="D135" s="101" t="s">
        <v>14</v>
      </c>
      <c r="E135" s="31">
        <v>0.7</v>
      </c>
      <c r="F135" s="31">
        <v>0.7</v>
      </c>
      <c r="G135" s="31">
        <v>0.75</v>
      </c>
      <c r="H135" s="31">
        <v>0.75</v>
      </c>
      <c r="I135" s="31">
        <v>0.75</v>
      </c>
      <c r="J135" s="31">
        <v>0.75</v>
      </c>
      <c r="K135" s="31">
        <v>0.75</v>
      </c>
      <c r="L135" s="31">
        <v>0.75</v>
      </c>
      <c r="M135" s="31">
        <v>0.75</v>
      </c>
      <c r="N135" s="31">
        <v>0.75</v>
      </c>
      <c r="O135" s="31">
        <v>0.75</v>
      </c>
      <c r="P135" s="31"/>
      <c r="Q135" s="26">
        <v>0.75</v>
      </c>
      <c r="R135" s="31">
        <v>0.75</v>
      </c>
      <c r="S135" s="31">
        <v>0.75</v>
      </c>
      <c r="T135" s="31"/>
      <c r="U135" s="31">
        <v>0.75</v>
      </c>
      <c r="V135" s="31">
        <v>0.75</v>
      </c>
      <c r="W135" s="31">
        <v>0.75</v>
      </c>
      <c r="X135" s="31">
        <v>0.75</v>
      </c>
      <c r="Y135" s="31">
        <v>0.75</v>
      </c>
      <c r="Z135" s="31">
        <v>0.75</v>
      </c>
      <c r="AA135" s="31">
        <v>0.75</v>
      </c>
      <c r="AB135" s="52">
        <v>0.75</v>
      </c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</row>
    <row r="136" spans="1:40" ht="14" x14ac:dyDescent="0.2">
      <c r="A136" s="101" t="s">
        <v>260</v>
      </c>
      <c r="B136" s="47">
        <v>1368</v>
      </c>
      <c r="C136" s="101" t="s">
        <v>28</v>
      </c>
      <c r="D136" s="101" t="s">
        <v>14</v>
      </c>
      <c r="E136" s="31"/>
      <c r="F136" s="31"/>
      <c r="G136" s="31"/>
      <c r="H136" s="30"/>
      <c r="I136" s="30"/>
      <c r="J136" s="30"/>
      <c r="K136" s="31"/>
      <c r="L136" s="31"/>
      <c r="M136" s="31"/>
      <c r="N136" s="31"/>
      <c r="O136" s="31"/>
      <c r="P136" s="31"/>
      <c r="Q136" s="26"/>
      <c r="R136" s="31"/>
      <c r="S136" s="31"/>
      <c r="T136" s="30"/>
      <c r="U136" s="30"/>
      <c r="V136" s="30"/>
      <c r="W136" s="31"/>
      <c r="X136" s="31"/>
      <c r="Y136" s="31"/>
      <c r="Z136" s="31"/>
      <c r="AA136" s="31"/>
      <c r="AB136" s="5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</row>
    <row r="137" spans="1:40" ht="14" x14ac:dyDescent="0.2">
      <c r="A137" s="101" t="s">
        <v>259</v>
      </c>
      <c r="B137" s="47">
        <v>1076</v>
      </c>
      <c r="C137" s="101" t="s">
        <v>28</v>
      </c>
      <c r="D137" s="101" t="s">
        <v>62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26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5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</row>
    <row r="138" spans="1:40" ht="14" x14ac:dyDescent="0.2">
      <c r="A138" s="101" t="s">
        <v>261</v>
      </c>
      <c r="B138" s="47">
        <v>1112</v>
      </c>
      <c r="C138" s="101" t="s">
        <v>28</v>
      </c>
      <c r="D138" s="101" t="s">
        <v>62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26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5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</row>
    <row r="139" spans="1:40" ht="14" x14ac:dyDescent="0.2">
      <c r="A139" s="101" t="s">
        <v>263</v>
      </c>
      <c r="B139" s="47">
        <v>1676</v>
      </c>
      <c r="C139" s="101" t="s">
        <v>36</v>
      </c>
      <c r="D139" s="101" t="s">
        <v>62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26"/>
      <c r="R139" s="31"/>
      <c r="S139" s="31">
        <v>0.83</v>
      </c>
      <c r="T139" s="31">
        <v>0.83</v>
      </c>
      <c r="U139" s="31"/>
      <c r="V139" s="31"/>
      <c r="W139" s="31"/>
      <c r="X139" s="31"/>
      <c r="Y139" s="31"/>
      <c r="Z139" s="31"/>
      <c r="AA139" s="31"/>
      <c r="AB139" s="5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</row>
    <row r="140" spans="1:40" ht="14" x14ac:dyDescent="0.2">
      <c r="A140" s="101" t="s">
        <v>85</v>
      </c>
      <c r="B140" s="47">
        <v>2015</v>
      </c>
      <c r="C140" s="101" t="s">
        <v>36</v>
      </c>
      <c r="D140" s="101" t="s">
        <v>37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26"/>
      <c r="R140" s="31"/>
      <c r="S140" s="31">
        <v>0.85</v>
      </c>
      <c r="T140" s="31">
        <v>0.85</v>
      </c>
      <c r="U140" s="31">
        <v>0.85</v>
      </c>
      <c r="V140" s="31">
        <v>0.85</v>
      </c>
      <c r="W140" s="31">
        <v>0.85</v>
      </c>
      <c r="X140" s="31"/>
      <c r="Y140" s="31"/>
      <c r="Z140" s="31"/>
      <c r="AA140" s="31"/>
      <c r="AB140" s="5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</row>
    <row r="141" spans="1:40" ht="14" x14ac:dyDescent="0.2">
      <c r="A141" s="101" t="s">
        <v>269</v>
      </c>
      <c r="B141" s="47">
        <v>1370</v>
      </c>
      <c r="C141" s="101" t="s">
        <v>28</v>
      </c>
      <c r="D141" s="101" t="s">
        <v>461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26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5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</row>
    <row r="142" spans="1:40" ht="14" x14ac:dyDescent="0.2">
      <c r="A142" s="101" t="s">
        <v>53</v>
      </c>
      <c r="B142" s="49">
        <v>1669</v>
      </c>
      <c r="C142" s="101" t="s">
        <v>11</v>
      </c>
      <c r="D142" s="101" t="s">
        <v>20</v>
      </c>
      <c r="E142" s="31"/>
      <c r="F142" s="30"/>
      <c r="G142" s="31"/>
      <c r="H142" s="30"/>
      <c r="I142" s="30"/>
      <c r="J142" s="30"/>
      <c r="K142" s="31"/>
      <c r="L142" s="31"/>
      <c r="M142" s="31"/>
      <c r="N142" s="31"/>
      <c r="O142" s="31"/>
      <c r="P142" s="31">
        <v>0.77</v>
      </c>
      <c r="Q142" s="26">
        <v>0.77</v>
      </c>
      <c r="R142" s="30">
        <v>0.77</v>
      </c>
      <c r="S142" s="31"/>
      <c r="T142" s="30"/>
      <c r="U142" s="30"/>
      <c r="V142" s="30"/>
      <c r="W142" s="31">
        <v>0.65</v>
      </c>
      <c r="X142" s="31">
        <v>0.65</v>
      </c>
      <c r="Y142" s="31">
        <v>0.65</v>
      </c>
      <c r="Z142" s="31">
        <v>0.65</v>
      </c>
      <c r="AA142" s="31"/>
      <c r="AB142" s="5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</row>
    <row r="143" spans="1:40" ht="14" x14ac:dyDescent="0.2">
      <c r="A143" s="101" t="s">
        <v>88</v>
      </c>
      <c r="B143" s="47">
        <v>1329</v>
      </c>
      <c r="C143" s="100" t="s">
        <v>9</v>
      </c>
      <c r="D143" s="101" t="s">
        <v>15</v>
      </c>
      <c r="E143" s="31"/>
      <c r="F143" s="30"/>
      <c r="G143" s="31"/>
      <c r="H143" s="30"/>
      <c r="I143" s="30"/>
      <c r="J143" s="30">
        <v>0.8</v>
      </c>
      <c r="K143" s="31">
        <v>0.85</v>
      </c>
      <c r="L143" s="31">
        <v>0.85</v>
      </c>
      <c r="M143" s="31"/>
      <c r="N143" s="31"/>
      <c r="O143" s="31"/>
      <c r="P143" s="31"/>
      <c r="Q143" s="26"/>
      <c r="R143" s="30"/>
      <c r="S143" s="31"/>
      <c r="T143" s="30"/>
      <c r="U143" s="30"/>
      <c r="V143" s="30"/>
      <c r="W143" s="31"/>
      <c r="X143" s="31"/>
      <c r="Y143" s="31"/>
      <c r="Z143" s="31"/>
      <c r="AA143" s="31"/>
      <c r="AB143" s="5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</row>
    <row r="144" spans="1:40" ht="14" x14ac:dyDescent="0.2">
      <c r="A144" s="101" t="s">
        <v>264</v>
      </c>
      <c r="B144" s="47">
        <v>1123</v>
      </c>
      <c r="C144" s="101" t="s">
        <v>28</v>
      </c>
      <c r="D144" s="101" t="s">
        <v>62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26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5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</row>
    <row r="145" spans="1:40" ht="14" x14ac:dyDescent="0.2">
      <c r="A145" s="101" t="s">
        <v>136</v>
      </c>
      <c r="B145" s="47">
        <v>1501</v>
      </c>
      <c r="C145" s="101" t="s">
        <v>9</v>
      </c>
      <c r="D145" s="101" t="s">
        <v>13</v>
      </c>
      <c r="E145" s="31">
        <v>0.65</v>
      </c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26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5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</row>
    <row r="146" spans="1:40" ht="14" x14ac:dyDescent="0.2">
      <c r="A146" s="101" t="s">
        <v>188</v>
      </c>
      <c r="B146" s="47">
        <v>1175</v>
      </c>
      <c r="C146" s="101" t="s">
        <v>28</v>
      </c>
      <c r="D146" s="101" t="s">
        <v>24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26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5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</row>
    <row r="147" spans="1:40" ht="14" x14ac:dyDescent="0.2">
      <c r="A147" s="101" t="s">
        <v>190</v>
      </c>
      <c r="B147" s="47">
        <v>1175</v>
      </c>
      <c r="C147" s="101" t="s">
        <v>28</v>
      </c>
      <c r="D147" s="101" t="s">
        <v>24</v>
      </c>
      <c r="E147" s="31"/>
      <c r="F147" s="31"/>
      <c r="G147" s="31"/>
      <c r="H147" s="30"/>
      <c r="I147" s="30"/>
      <c r="J147" s="30"/>
      <c r="K147" s="31"/>
      <c r="L147" s="31"/>
      <c r="M147" s="31"/>
      <c r="N147" s="31"/>
      <c r="O147" s="31"/>
      <c r="P147" s="31"/>
      <c r="Q147" s="26"/>
      <c r="R147" s="31"/>
      <c r="S147" s="31"/>
      <c r="T147" s="30"/>
      <c r="U147" s="30"/>
      <c r="V147" s="30"/>
      <c r="W147" s="31"/>
      <c r="X147" s="31"/>
      <c r="Y147" s="31"/>
      <c r="Z147" s="31"/>
      <c r="AA147" s="31"/>
      <c r="AB147" s="5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</row>
    <row r="148" spans="1:40" ht="14" x14ac:dyDescent="0.2">
      <c r="A148" s="101" t="s">
        <v>206</v>
      </c>
      <c r="B148" s="47">
        <v>1024</v>
      </c>
      <c r="C148" s="101" t="s">
        <v>28</v>
      </c>
      <c r="D148" s="101" t="s">
        <v>72</v>
      </c>
      <c r="E148" s="31"/>
      <c r="F148" s="30"/>
      <c r="G148" s="31"/>
      <c r="H148" s="30"/>
      <c r="I148" s="30"/>
      <c r="J148" s="30"/>
      <c r="K148" s="31"/>
      <c r="L148" s="31"/>
      <c r="M148" s="31"/>
      <c r="N148" s="31"/>
      <c r="O148" s="31"/>
      <c r="P148" s="31"/>
      <c r="Q148" s="26"/>
      <c r="R148" s="30"/>
      <c r="S148" s="31"/>
      <c r="T148" s="30"/>
      <c r="U148" s="30"/>
      <c r="V148" s="30"/>
      <c r="W148" s="31"/>
      <c r="X148" s="31"/>
      <c r="Y148" s="31"/>
      <c r="Z148" s="31"/>
      <c r="AA148" s="31"/>
      <c r="AB148" s="5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</row>
    <row r="149" spans="1:40" ht="14" x14ac:dyDescent="0.2">
      <c r="A149" s="104" t="s">
        <v>280</v>
      </c>
      <c r="B149" s="48">
        <v>1363</v>
      </c>
      <c r="C149" s="101" t="s">
        <v>28</v>
      </c>
      <c r="D149" s="101" t="s">
        <v>22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26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5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</row>
    <row r="150" spans="1:40" ht="14" x14ac:dyDescent="0.2">
      <c r="A150" s="101" t="s">
        <v>56</v>
      </c>
      <c r="B150" s="47">
        <v>1377</v>
      </c>
      <c r="C150" s="101" t="s">
        <v>9</v>
      </c>
      <c r="D150" s="101" t="s">
        <v>20</v>
      </c>
      <c r="E150" s="31"/>
      <c r="F150" s="31"/>
      <c r="G150" s="31">
        <v>0.65</v>
      </c>
      <c r="H150" s="31">
        <v>0.65</v>
      </c>
      <c r="I150" s="31">
        <v>0.65</v>
      </c>
      <c r="J150" s="31">
        <v>0.65</v>
      </c>
      <c r="K150" s="31"/>
      <c r="L150" s="31"/>
      <c r="M150" s="31"/>
      <c r="N150" s="31"/>
      <c r="O150" s="31"/>
      <c r="P150" s="31"/>
      <c r="Q150" s="26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5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</row>
    <row r="151" spans="1:40" ht="14" x14ac:dyDescent="0.2">
      <c r="A151" s="101" t="s">
        <v>262</v>
      </c>
      <c r="B151" s="47">
        <v>1343</v>
      </c>
      <c r="C151" s="101" t="s">
        <v>9</v>
      </c>
      <c r="D151" s="101" t="s">
        <v>14</v>
      </c>
      <c r="E151" s="31"/>
      <c r="F151" s="31">
        <v>0.7</v>
      </c>
      <c r="G151" s="31">
        <v>0.8</v>
      </c>
      <c r="H151" s="31"/>
      <c r="I151" s="31">
        <v>0.65</v>
      </c>
      <c r="J151" s="31">
        <v>0.85</v>
      </c>
      <c r="K151" s="31"/>
      <c r="L151" s="31">
        <v>0.65</v>
      </c>
      <c r="M151" s="31">
        <v>0.65</v>
      </c>
      <c r="N151" s="31">
        <v>0.65</v>
      </c>
      <c r="O151" s="31">
        <v>0.63</v>
      </c>
      <c r="P151" s="31">
        <v>0.63</v>
      </c>
      <c r="Q151" s="26">
        <v>0.65</v>
      </c>
      <c r="R151" s="31">
        <v>0.65</v>
      </c>
      <c r="S151" s="31"/>
      <c r="T151" s="31">
        <v>0.65</v>
      </c>
      <c r="U151" s="31">
        <v>0.65</v>
      </c>
      <c r="V151" s="31">
        <v>0.65</v>
      </c>
      <c r="W151" s="31">
        <v>0.65</v>
      </c>
      <c r="X151" s="31">
        <v>0.65</v>
      </c>
      <c r="Y151" s="31">
        <v>0.65</v>
      </c>
      <c r="Z151" s="31">
        <v>0.65</v>
      </c>
      <c r="AA151" s="31">
        <v>0.65</v>
      </c>
      <c r="AB151" s="52">
        <v>0.65</v>
      </c>
      <c r="AC151" s="112"/>
      <c r="AD151" s="112">
        <v>0.65</v>
      </c>
      <c r="AE151" s="112">
        <v>0.65</v>
      </c>
      <c r="AF151" s="112"/>
      <c r="AG151" s="112">
        <v>0.65</v>
      </c>
      <c r="AH151" s="112">
        <v>0.65</v>
      </c>
      <c r="AI151" s="112"/>
      <c r="AJ151" s="112">
        <v>0.65</v>
      </c>
      <c r="AK151" s="112"/>
      <c r="AL151" s="112"/>
      <c r="AM151" s="112"/>
      <c r="AN151" s="112"/>
    </row>
    <row r="152" spans="1:40" ht="14" x14ac:dyDescent="0.2">
      <c r="A152" s="101" t="s">
        <v>59</v>
      </c>
      <c r="B152" s="47">
        <v>1328</v>
      </c>
      <c r="C152" s="101" t="s">
        <v>28</v>
      </c>
      <c r="D152" s="101" t="s">
        <v>480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26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5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</row>
    <row r="153" spans="1:40" ht="14" x14ac:dyDescent="0.2">
      <c r="A153" s="101" t="s">
        <v>92</v>
      </c>
      <c r="B153" s="47">
        <v>1575</v>
      </c>
      <c r="C153" s="101" t="s">
        <v>30</v>
      </c>
      <c r="D153" s="101" t="s">
        <v>15</v>
      </c>
      <c r="E153" s="31"/>
      <c r="F153" s="30"/>
      <c r="G153" s="31"/>
      <c r="H153" s="30"/>
      <c r="I153" s="30">
        <v>0.8</v>
      </c>
      <c r="J153" s="30">
        <v>0.8</v>
      </c>
      <c r="K153" s="31">
        <v>0.82</v>
      </c>
      <c r="L153" s="31">
        <v>0.77859</v>
      </c>
      <c r="M153" s="31">
        <v>0.75</v>
      </c>
      <c r="N153" s="31">
        <v>0.75</v>
      </c>
      <c r="O153" s="31">
        <v>0.75</v>
      </c>
      <c r="P153" s="31">
        <v>0.75</v>
      </c>
      <c r="Q153" s="26">
        <v>0.75</v>
      </c>
      <c r="R153" s="30">
        <v>0.75</v>
      </c>
      <c r="S153" s="31">
        <v>0.75</v>
      </c>
      <c r="T153" s="30"/>
      <c r="U153" s="30"/>
      <c r="V153" s="30"/>
      <c r="W153" s="31"/>
      <c r="X153" s="31"/>
      <c r="Y153" s="31"/>
      <c r="Z153" s="31"/>
      <c r="AA153" s="31"/>
      <c r="AB153" s="5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</row>
    <row r="154" spans="1:40" ht="14" x14ac:dyDescent="0.2">
      <c r="A154" s="101" t="s">
        <v>265</v>
      </c>
      <c r="B154" s="47">
        <v>1437</v>
      </c>
      <c r="C154" s="101" t="s">
        <v>9</v>
      </c>
      <c r="D154" s="101" t="s">
        <v>481</v>
      </c>
      <c r="E154" s="31">
        <v>0.85</v>
      </c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26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5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</row>
    <row r="155" spans="1:40" ht="14" x14ac:dyDescent="0.2">
      <c r="A155" s="101" t="s">
        <v>266</v>
      </c>
      <c r="B155" s="47">
        <v>1022</v>
      </c>
      <c r="C155" s="101" t="s">
        <v>28</v>
      </c>
      <c r="D155" s="101" t="s">
        <v>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26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5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</row>
    <row r="156" spans="1:40" ht="14" x14ac:dyDescent="0.2">
      <c r="A156" s="101" t="s">
        <v>517</v>
      </c>
      <c r="B156" s="47">
        <v>2547</v>
      </c>
      <c r="C156" s="101" t="s">
        <v>497</v>
      </c>
      <c r="D156" s="101" t="s">
        <v>518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26"/>
      <c r="R156" s="31"/>
      <c r="S156" s="31"/>
      <c r="T156" s="31"/>
      <c r="U156" s="31"/>
      <c r="V156" s="31"/>
      <c r="W156" s="31"/>
      <c r="X156" s="31"/>
      <c r="Y156" s="31"/>
      <c r="Z156" s="31"/>
      <c r="AA156" s="31">
        <v>0.85</v>
      </c>
      <c r="AB156" s="52">
        <v>0.85</v>
      </c>
      <c r="AC156" s="52">
        <v>0.85</v>
      </c>
      <c r="AD156" s="52">
        <v>0.85</v>
      </c>
      <c r="AE156" s="112">
        <v>0.85</v>
      </c>
      <c r="AF156" s="112">
        <v>0.85</v>
      </c>
      <c r="AG156" s="112">
        <v>0.85</v>
      </c>
      <c r="AH156" s="112">
        <v>0.85</v>
      </c>
      <c r="AI156" s="112">
        <v>0.85</v>
      </c>
      <c r="AJ156" s="112">
        <v>0.85</v>
      </c>
      <c r="AK156" s="112"/>
      <c r="AL156" s="112"/>
      <c r="AM156" s="112"/>
      <c r="AN156" s="112"/>
    </row>
    <row r="157" spans="1:40" ht="14" x14ac:dyDescent="0.2">
      <c r="A157" s="101" t="s">
        <v>296</v>
      </c>
      <c r="B157" s="47">
        <v>1068</v>
      </c>
      <c r="C157" s="101" t="s">
        <v>28</v>
      </c>
      <c r="D157" s="101" t="s">
        <v>463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26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5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</row>
    <row r="158" spans="1:40" ht="14" x14ac:dyDescent="0.2">
      <c r="A158" s="101" t="s">
        <v>94</v>
      </c>
      <c r="B158" s="47">
        <v>1317</v>
      </c>
      <c r="C158" s="101" t="s">
        <v>9</v>
      </c>
      <c r="D158" s="101" t="s">
        <v>95</v>
      </c>
      <c r="E158" s="31"/>
      <c r="F158" s="31">
        <v>0.8</v>
      </c>
      <c r="G158" s="31">
        <v>0.8</v>
      </c>
      <c r="H158" s="31">
        <v>0.8</v>
      </c>
      <c r="I158" s="31">
        <v>0.8</v>
      </c>
      <c r="J158" s="31"/>
      <c r="K158" s="31"/>
      <c r="L158" s="31"/>
      <c r="M158" s="31"/>
      <c r="N158" s="31"/>
      <c r="O158" s="31"/>
      <c r="P158" s="31"/>
      <c r="Q158" s="26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5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</row>
    <row r="159" spans="1:40" ht="14" x14ac:dyDescent="0.2">
      <c r="A159" s="101" t="s">
        <v>802</v>
      </c>
      <c r="B159" s="47">
        <v>2582</v>
      </c>
      <c r="C159" s="101" t="s">
        <v>561</v>
      </c>
      <c r="D159" s="101" t="s">
        <v>20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26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52"/>
      <c r="AC159" s="112"/>
      <c r="AD159" s="112"/>
      <c r="AE159" s="112"/>
      <c r="AF159" s="112"/>
      <c r="AG159" s="112"/>
      <c r="AH159" s="112">
        <v>0.75</v>
      </c>
      <c r="AI159" s="112">
        <v>0.75</v>
      </c>
      <c r="AJ159" s="112">
        <v>0.75</v>
      </c>
      <c r="AK159" s="112"/>
      <c r="AL159" s="112"/>
      <c r="AM159" s="112"/>
      <c r="AN159" s="112"/>
    </row>
    <row r="160" spans="1:40" ht="14" x14ac:dyDescent="0.2">
      <c r="A160" s="101" t="s">
        <v>299</v>
      </c>
      <c r="B160" s="47">
        <v>1015</v>
      </c>
      <c r="C160" s="101" t="s">
        <v>28</v>
      </c>
      <c r="D160" s="101" t="s">
        <v>22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26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5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</row>
    <row r="161" spans="1:40" ht="14" x14ac:dyDescent="0.2">
      <c r="A161" s="101" t="s">
        <v>16</v>
      </c>
      <c r="B161" s="47">
        <v>1438</v>
      </c>
      <c r="C161" s="101" t="s">
        <v>9</v>
      </c>
      <c r="D161" s="101" t="s">
        <v>32</v>
      </c>
      <c r="E161" s="31">
        <v>0.8</v>
      </c>
      <c r="F161" s="31"/>
      <c r="G161" s="31"/>
      <c r="H161" s="31"/>
      <c r="I161" s="31">
        <v>0.75</v>
      </c>
      <c r="J161" s="31">
        <v>0.75</v>
      </c>
      <c r="K161" s="31">
        <v>0.75</v>
      </c>
      <c r="L161" s="31">
        <v>0.75</v>
      </c>
      <c r="M161" s="31">
        <v>0</v>
      </c>
      <c r="N161" s="31"/>
      <c r="O161" s="31"/>
      <c r="P161" s="31"/>
      <c r="Q161" s="26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5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</row>
    <row r="162" spans="1:40" ht="14" x14ac:dyDescent="0.2">
      <c r="A162" s="101" t="s">
        <v>519</v>
      </c>
      <c r="B162" s="47">
        <v>2551</v>
      </c>
      <c r="C162" s="101" t="s">
        <v>497</v>
      </c>
      <c r="D162" s="101" t="s">
        <v>481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26"/>
      <c r="R162" s="31"/>
      <c r="S162" s="31"/>
      <c r="T162" s="31"/>
      <c r="U162" s="31"/>
      <c r="V162" s="31"/>
      <c r="W162" s="31"/>
      <c r="X162" s="31"/>
      <c r="Y162" s="31"/>
      <c r="Z162" s="31"/>
      <c r="AA162" s="31">
        <v>0.75</v>
      </c>
      <c r="AB162" s="52">
        <v>0.75</v>
      </c>
      <c r="AC162" s="52">
        <v>0.75</v>
      </c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</row>
    <row r="163" spans="1:40" ht="14" x14ac:dyDescent="0.2">
      <c r="A163" s="101" t="s">
        <v>483</v>
      </c>
      <c r="B163" s="47">
        <v>2033</v>
      </c>
      <c r="C163" s="101" t="s">
        <v>468</v>
      </c>
      <c r="D163" s="101" t="s">
        <v>62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26"/>
      <c r="R163" s="31"/>
      <c r="S163" s="31"/>
      <c r="T163" s="31"/>
      <c r="U163" s="31"/>
      <c r="V163" s="31"/>
      <c r="W163" s="31"/>
      <c r="X163" s="31">
        <v>0.75</v>
      </c>
      <c r="Y163" s="31">
        <v>0.75</v>
      </c>
      <c r="Z163" s="31">
        <v>0.75</v>
      </c>
      <c r="AA163" s="31"/>
      <c r="AB163" s="5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</row>
    <row r="164" spans="1:40" ht="14" x14ac:dyDescent="0.2">
      <c r="A164" s="101" t="s">
        <v>303</v>
      </c>
      <c r="B164" s="47">
        <v>1524</v>
      </c>
      <c r="C164" s="101" t="s">
        <v>80</v>
      </c>
      <c r="D164" s="101" t="s">
        <v>22</v>
      </c>
      <c r="E164" s="31">
        <v>0.75</v>
      </c>
      <c r="F164" s="31">
        <v>0.75</v>
      </c>
      <c r="G164" s="31">
        <v>0.8</v>
      </c>
      <c r="H164" s="31">
        <v>0.75</v>
      </c>
      <c r="I164" s="31">
        <v>0.8</v>
      </c>
      <c r="J164" s="31"/>
      <c r="K164" s="31"/>
      <c r="L164" s="31"/>
      <c r="M164" s="31"/>
      <c r="N164" s="31"/>
      <c r="O164" s="31"/>
      <c r="P164" s="31"/>
      <c r="Q164" s="26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5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</row>
    <row r="165" spans="1:40" ht="14" x14ac:dyDescent="0.2">
      <c r="A165" s="101" t="s">
        <v>464</v>
      </c>
      <c r="B165" s="47">
        <v>2024</v>
      </c>
      <c r="C165" s="101" t="s">
        <v>454</v>
      </c>
      <c r="D165" s="101" t="s">
        <v>20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26"/>
      <c r="R165" s="31"/>
      <c r="S165" s="31"/>
      <c r="T165" s="31"/>
      <c r="U165" s="31">
        <v>0.83</v>
      </c>
      <c r="V165" s="31">
        <v>0.83</v>
      </c>
      <c r="W165" s="31">
        <v>0.79469999999999996</v>
      </c>
      <c r="X165" s="31">
        <v>0.75</v>
      </c>
      <c r="Y165" s="31"/>
      <c r="Z165" s="31"/>
      <c r="AA165" s="31"/>
      <c r="AB165" s="52">
        <v>0.75</v>
      </c>
      <c r="AC165" s="52">
        <v>0.75</v>
      </c>
      <c r="AD165" s="112"/>
      <c r="AE165" s="112"/>
      <c r="AF165" s="112">
        <v>0.75</v>
      </c>
      <c r="AG165" s="112"/>
      <c r="AH165" s="112"/>
      <c r="AI165" s="112"/>
      <c r="AJ165" s="112"/>
      <c r="AK165" s="112"/>
      <c r="AL165" s="112"/>
      <c r="AM165" s="112"/>
      <c r="AN165" s="112"/>
    </row>
    <row r="166" spans="1:40" ht="14" x14ac:dyDescent="0.2">
      <c r="A166" s="101" t="s">
        <v>97</v>
      </c>
      <c r="B166" s="47">
        <v>1632</v>
      </c>
      <c r="C166" s="101" t="s">
        <v>11</v>
      </c>
      <c r="D166" s="101" t="s">
        <v>481</v>
      </c>
      <c r="E166" s="30"/>
      <c r="F166" s="31"/>
      <c r="G166" s="30"/>
      <c r="H166" s="30"/>
      <c r="I166" s="30"/>
      <c r="J166" s="30"/>
      <c r="K166" s="31"/>
      <c r="L166" s="31"/>
      <c r="M166" s="31"/>
      <c r="N166" s="31"/>
      <c r="O166" s="31">
        <v>0.8</v>
      </c>
      <c r="P166" s="31"/>
      <c r="Q166" s="27"/>
      <c r="R166" s="31"/>
      <c r="S166" s="30"/>
      <c r="T166" s="30"/>
      <c r="U166" s="30"/>
      <c r="V166" s="30">
        <v>0.75</v>
      </c>
      <c r="W166" s="31"/>
      <c r="X166" s="31"/>
      <c r="Y166" s="31"/>
      <c r="Z166" s="31"/>
      <c r="AA166" s="31"/>
      <c r="AB166" s="5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</row>
    <row r="167" spans="1:40" ht="14" x14ac:dyDescent="0.2">
      <c r="A167" s="101" t="s">
        <v>467</v>
      </c>
      <c r="B167" s="47">
        <v>2037</v>
      </c>
      <c r="C167" s="101" t="s">
        <v>468</v>
      </c>
      <c r="D167" s="101" t="s">
        <v>14</v>
      </c>
      <c r="E167" s="30"/>
      <c r="F167" s="31"/>
      <c r="G167" s="30"/>
      <c r="H167" s="30"/>
      <c r="I167" s="30"/>
      <c r="J167" s="30"/>
      <c r="K167" s="31"/>
      <c r="L167" s="31"/>
      <c r="M167" s="31"/>
      <c r="N167" s="31"/>
      <c r="O167" s="31"/>
      <c r="P167" s="31"/>
      <c r="Q167" s="27"/>
      <c r="R167" s="31"/>
      <c r="S167" s="30"/>
      <c r="T167" s="30"/>
      <c r="U167" s="30"/>
      <c r="V167" s="30"/>
      <c r="W167" s="31">
        <v>0.83</v>
      </c>
      <c r="X167" s="31">
        <v>0.83</v>
      </c>
      <c r="Y167" s="31">
        <v>0.83</v>
      </c>
      <c r="Z167" s="31">
        <v>0.83</v>
      </c>
      <c r="AA167" s="31"/>
      <c r="AB167" s="5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</row>
    <row r="168" spans="1:40" ht="14" x14ac:dyDescent="0.2">
      <c r="A168" s="101" t="s">
        <v>267</v>
      </c>
      <c r="B168" s="47">
        <v>1222</v>
      </c>
      <c r="C168" s="101" t="s">
        <v>28</v>
      </c>
      <c r="D168" s="101" t="s">
        <v>479</v>
      </c>
      <c r="E168" s="30"/>
      <c r="F168" s="31"/>
      <c r="G168" s="30"/>
      <c r="H168" s="30"/>
      <c r="I168" s="30"/>
      <c r="J168" s="30"/>
      <c r="K168" s="31"/>
      <c r="L168" s="31"/>
      <c r="M168" s="31"/>
      <c r="N168" s="31"/>
      <c r="O168" s="31"/>
      <c r="P168" s="31"/>
      <c r="Q168" s="27"/>
      <c r="R168" s="31"/>
      <c r="S168" s="30"/>
      <c r="T168" s="30"/>
      <c r="U168" s="30"/>
      <c r="V168" s="30"/>
      <c r="W168" s="31"/>
      <c r="X168" s="31"/>
      <c r="Y168" s="31"/>
      <c r="Z168" s="31"/>
      <c r="AA168" s="31"/>
      <c r="AB168" s="5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</row>
    <row r="169" spans="1:40" ht="14" x14ac:dyDescent="0.2">
      <c r="A169" s="101" t="s">
        <v>310</v>
      </c>
      <c r="B169" s="47">
        <v>1535</v>
      </c>
      <c r="C169" s="101" t="s">
        <v>80</v>
      </c>
      <c r="D169" s="101" t="s">
        <v>37</v>
      </c>
      <c r="E169" s="31"/>
      <c r="F169" s="30"/>
      <c r="G169" s="30">
        <v>0.75</v>
      </c>
      <c r="H169" s="30">
        <v>0.75</v>
      </c>
      <c r="I169" s="30">
        <v>0.75</v>
      </c>
      <c r="J169" s="30">
        <v>7</v>
      </c>
      <c r="K169" s="31"/>
      <c r="L169" s="31"/>
      <c r="M169" s="31">
        <v>0.7</v>
      </c>
      <c r="N169" s="31">
        <v>0.7</v>
      </c>
      <c r="O169" s="31">
        <v>0.7</v>
      </c>
      <c r="P169" s="31">
        <v>0.7</v>
      </c>
      <c r="Q169" s="26"/>
      <c r="R169" s="30"/>
      <c r="S169" s="30"/>
      <c r="T169" s="30">
        <v>0.7</v>
      </c>
      <c r="U169" s="30">
        <v>0.7</v>
      </c>
      <c r="V169" s="30">
        <v>0.7</v>
      </c>
      <c r="W169" s="31">
        <v>0.7</v>
      </c>
      <c r="X169" s="31">
        <v>0.7</v>
      </c>
      <c r="Y169" s="31">
        <v>0.7</v>
      </c>
      <c r="Z169" s="31">
        <v>0.7</v>
      </c>
      <c r="AA169" s="31">
        <v>0.7</v>
      </c>
      <c r="AB169" s="52">
        <v>0.7</v>
      </c>
      <c r="AC169" s="52">
        <v>0.65</v>
      </c>
      <c r="AD169" s="112">
        <v>0.65</v>
      </c>
      <c r="AE169" s="112">
        <v>0.65</v>
      </c>
      <c r="AF169" s="112">
        <v>0.65</v>
      </c>
      <c r="AG169" s="112">
        <v>0.65</v>
      </c>
      <c r="AH169" s="112">
        <v>0.65</v>
      </c>
      <c r="AI169" s="112">
        <v>0.65</v>
      </c>
      <c r="AJ169" s="112">
        <v>0.65</v>
      </c>
      <c r="AK169" s="112"/>
      <c r="AL169" s="112"/>
      <c r="AM169" s="112"/>
      <c r="AN169" s="112"/>
    </row>
    <row r="170" spans="1:40" ht="14" x14ac:dyDescent="0.2">
      <c r="A170" s="101" t="s">
        <v>313</v>
      </c>
      <c r="B170" s="47">
        <v>1551</v>
      </c>
      <c r="C170" s="101" t="s">
        <v>30</v>
      </c>
      <c r="D170" s="101" t="s">
        <v>24</v>
      </c>
      <c r="E170" s="31"/>
      <c r="F170" s="31"/>
      <c r="G170" s="31"/>
      <c r="H170" s="31"/>
      <c r="I170" s="31">
        <v>0.85</v>
      </c>
      <c r="J170" s="31">
        <v>0.8</v>
      </c>
      <c r="K170" s="31"/>
      <c r="L170" s="31"/>
      <c r="M170" s="31"/>
      <c r="N170" s="31"/>
      <c r="O170" s="31"/>
      <c r="P170" s="31"/>
      <c r="Q170" s="26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5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</row>
    <row r="171" spans="1:40" ht="14" x14ac:dyDescent="0.2">
      <c r="A171" s="101" t="s">
        <v>271</v>
      </c>
      <c r="B171" s="47">
        <v>1203</v>
      </c>
      <c r="C171" s="101" t="s">
        <v>28</v>
      </c>
      <c r="D171" s="101" t="s">
        <v>24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26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5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</row>
    <row r="172" spans="1:40" ht="14" x14ac:dyDescent="0.2">
      <c r="A172" s="101" t="s">
        <v>273</v>
      </c>
      <c r="B172" s="47">
        <v>1266</v>
      </c>
      <c r="C172" s="101" t="s">
        <v>28</v>
      </c>
      <c r="D172" s="101" t="s">
        <v>463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26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5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</row>
    <row r="173" spans="1:40" ht="14" x14ac:dyDescent="0.2">
      <c r="A173" s="101" t="s">
        <v>17</v>
      </c>
      <c r="B173" s="47">
        <v>1074</v>
      </c>
      <c r="C173" s="101" t="s">
        <v>28</v>
      </c>
      <c r="D173" s="101" t="s">
        <v>32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26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5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</row>
    <row r="174" spans="1:40" ht="14" x14ac:dyDescent="0.2">
      <c r="A174" s="101" t="s">
        <v>318</v>
      </c>
      <c r="B174" s="47">
        <v>1617</v>
      </c>
      <c r="C174" s="101" t="s">
        <v>61</v>
      </c>
      <c r="D174" s="101" t="s">
        <v>22</v>
      </c>
      <c r="E174" s="31"/>
      <c r="F174" s="31"/>
      <c r="G174" s="31"/>
      <c r="H174" s="31"/>
      <c r="I174" s="31"/>
      <c r="J174" s="31"/>
      <c r="K174" s="31"/>
      <c r="L174" s="31">
        <v>0.83</v>
      </c>
      <c r="M174" s="31">
        <v>0.83</v>
      </c>
      <c r="N174" s="31"/>
      <c r="O174" s="31"/>
      <c r="P174" s="31"/>
      <c r="Q174" s="26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5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</row>
    <row r="175" spans="1:40" ht="14" x14ac:dyDescent="0.2">
      <c r="A175" s="101" t="s">
        <v>63</v>
      </c>
      <c r="B175" s="47">
        <v>1043</v>
      </c>
      <c r="C175" s="101" t="s">
        <v>28</v>
      </c>
      <c r="D175" s="101" t="s">
        <v>20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26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5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</row>
    <row r="176" spans="1:40" ht="14" x14ac:dyDescent="0.2">
      <c r="A176" s="101" t="s">
        <v>268</v>
      </c>
      <c r="B176" s="47">
        <v>1530</v>
      </c>
      <c r="C176" s="101" t="s">
        <v>80</v>
      </c>
      <c r="D176" s="101" t="s">
        <v>32</v>
      </c>
      <c r="E176" s="31"/>
      <c r="F176" s="31">
        <v>0.8</v>
      </c>
      <c r="G176" s="31">
        <v>0.8</v>
      </c>
      <c r="H176" s="31"/>
      <c r="I176" s="31"/>
      <c r="J176" s="31"/>
      <c r="K176" s="31"/>
      <c r="L176" s="31"/>
      <c r="M176" s="31"/>
      <c r="N176" s="31"/>
      <c r="O176" s="31"/>
      <c r="P176" s="31"/>
      <c r="Q176" s="26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5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</row>
    <row r="177" spans="1:40" ht="14" x14ac:dyDescent="0.2">
      <c r="A177" s="101" t="s">
        <v>209</v>
      </c>
      <c r="B177" s="47">
        <v>1191</v>
      </c>
      <c r="C177" s="101" t="s">
        <v>28</v>
      </c>
      <c r="D177" s="101" t="s">
        <v>72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26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5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</row>
    <row r="178" spans="1:40" ht="14" x14ac:dyDescent="0.2">
      <c r="A178" s="101" t="s">
        <v>270</v>
      </c>
      <c r="B178" s="47">
        <v>1622</v>
      </c>
      <c r="C178" s="101" t="s">
        <v>9</v>
      </c>
      <c r="D178" s="101" t="s">
        <v>32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26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5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</row>
    <row r="179" spans="1:40" ht="14" x14ac:dyDescent="0.2">
      <c r="A179" s="101" t="s">
        <v>272</v>
      </c>
      <c r="B179" s="47">
        <v>1678</v>
      </c>
      <c r="C179" s="101" t="s">
        <v>36</v>
      </c>
      <c r="D179" s="101" t="s">
        <v>463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26"/>
      <c r="R179" s="31">
        <v>0.85</v>
      </c>
      <c r="S179" s="31">
        <v>0.85</v>
      </c>
      <c r="T179" s="31">
        <v>0.85</v>
      </c>
      <c r="U179" s="31">
        <v>0.85</v>
      </c>
      <c r="V179" s="31"/>
      <c r="W179" s="31"/>
      <c r="X179" s="31"/>
      <c r="Y179" s="31"/>
      <c r="Z179" s="31"/>
      <c r="AA179" s="31"/>
      <c r="AB179" s="5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</row>
    <row r="180" spans="1:40" ht="14" x14ac:dyDescent="0.2">
      <c r="A180" s="101" t="s">
        <v>139</v>
      </c>
      <c r="B180" s="47">
        <v>1385</v>
      </c>
      <c r="C180" s="101" t="s">
        <v>9</v>
      </c>
      <c r="D180" s="101" t="s">
        <v>13</v>
      </c>
      <c r="E180" s="31"/>
      <c r="F180" s="31">
        <v>0.65</v>
      </c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26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5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</row>
    <row r="181" spans="1:40" ht="14" x14ac:dyDescent="0.2">
      <c r="A181" s="101" t="s">
        <v>274</v>
      </c>
      <c r="B181" s="47">
        <v>1623</v>
      </c>
      <c r="C181" s="101" t="s">
        <v>61</v>
      </c>
      <c r="D181" s="101" t="s">
        <v>15</v>
      </c>
      <c r="E181" s="31"/>
      <c r="F181" s="31"/>
      <c r="G181" s="31"/>
      <c r="H181" s="31"/>
      <c r="I181" s="31"/>
      <c r="J181" s="31"/>
      <c r="K181" s="31"/>
      <c r="L181" s="31">
        <v>0.83</v>
      </c>
      <c r="M181" s="31">
        <v>0.83</v>
      </c>
      <c r="N181" s="31"/>
      <c r="O181" s="31"/>
      <c r="P181" s="31"/>
      <c r="Q181" s="26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5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</row>
    <row r="182" spans="1:40" ht="14" x14ac:dyDescent="0.2">
      <c r="A182" s="101" t="s">
        <v>275</v>
      </c>
      <c r="B182" s="47">
        <v>1187</v>
      </c>
      <c r="C182" s="101" t="s">
        <v>28</v>
      </c>
      <c r="D182" s="101" t="s">
        <v>62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26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5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</row>
    <row r="183" spans="1:40" ht="14" x14ac:dyDescent="0.2">
      <c r="A183" s="101" t="s">
        <v>332</v>
      </c>
      <c r="B183" s="47">
        <v>1161</v>
      </c>
      <c r="C183" s="101" t="s">
        <v>28</v>
      </c>
      <c r="D183" s="101" t="s">
        <v>22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26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5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</row>
    <row r="184" spans="1:40" ht="14" x14ac:dyDescent="0.2">
      <c r="A184" s="101" t="s">
        <v>212</v>
      </c>
      <c r="B184" s="47">
        <v>1118</v>
      </c>
      <c r="C184" s="101" t="s">
        <v>28</v>
      </c>
      <c r="D184" s="101" t="s">
        <v>72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26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5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</row>
    <row r="185" spans="1:40" ht="14" x14ac:dyDescent="0.2">
      <c r="A185" s="101" t="s">
        <v>277</v>
      </c>
      <c r="B185" s="47">
        <v>1167</v>
      </c>
      <c r="C185" s="101" t="s">
        <v>30</v>
      </c>
      <c r="D185" s="101" t="s">
        <v>481</v>
      </c>
      <c r="E185" s="31"/>
      <c r="F185" s="30"/>
      <c r="G185" s="30"/>
      <c r="H185" s="30">
        <v>0.8</v>
      </c>
      <c r="I185" s="30">
        <v>0.8</v>
      </c>
      <c r="J185" s="30">
        <v>0.8</v>
      </c>
      <c r="K185" s="31">
        <v>0.8</v>
      </c>
      <c r="L185" s="31"/>
      <c r="M185" s="31"/>
      <c r="N185" s="31"/>
      <c r="O185" s="31"/>
      <c r="P185" s="31"/>
      <c r="Q185" s="26"/>
      <c r="R185" s="30"/>
      <c r="S185" s="30"/>
      <c r="T185" s="30"/>
      <c r="U185" s="30"/>
      <c r="V185" s="30"/>
      <c r="W185" s="31"/>
      <c r="X185" s="31"/>
      <c r="Y185" s="31"/>
      <c r="Z185" s="31"/>
      <c r="AA185" s="31"/>
      <c r="AB185" s="5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</row>
    <row r="186" spans="1:40" ht="14" x14ac:dyDescent="0.2">
      <c r="A186" s="101" t="s">
        <v>142</v>
      </c>
      <c r="B186" s="47">
        <v>1511</v>
      </c>
      <c r="C186" s="101" t="s">
        <v>9</v>
      </c>
      <c r="D186" s="101" t="s">
        <v>14</v>
      </c>
      <c r="E186" s="31">
        <v>0.8</v>
      </c>
      <c r="F186" s="31">
        <v>0.8</v>
      </c>
      <c r="G186" s="31">
        <v>0.85</v>
      </c>
      <c r="H186" s="31">
        <v>0.8</v>
      </c>
      <c r="I186" s="31"/>
      <c r="J186" s="31"/>
      <c r="K186" s="31"/>
      <c r="L186" s="31"/>
      <c r="M186" s="31"/>
      <c r="N186" s="31"/>
      <c r="O186" s="31"/>
      <c r="P186" s="31"/>
      <c r="Q186" s="26"/>
      <c r="R186" s="31"/>
      <c r="S186" s="31">
        <v>0.8</v>
      </c>
      <c r="T186" s="31">
        <v>0.8</v>
      </c>
      <c r="U186" s="31">
        <v>0.8</v>
      </c>
      <c r="V186" s="31">
        <v>0.8</v>
      </c>
      <c r="W186" s="31">
        <v>0.8</v>
      </c>
      <c r="X186" s="31">
        <v>0.8</v>
      </c>
      <c r="Y186" s="31">
        <v>0.8</v>
      </c>
      <c r="Z186" s="31">
        <v>0.8</v>
      </c>
      <c r="AA186" s="31">
        <v>0.8</v>
      </c>
      <c r="AB186" s="52">
        <v>0.8</v>
      </c>
      <c r="AC186" s="80">
        <v>0.8</v>
      </c>
      <c r="AD186" s="80">
        <v>0.7</v>
      </c>
      <c r="AE186" s="114">
        <v>0.7</v>
      </c>
      <c r="AF186" s="114">
        <v>0.65</v>
      </c>
      <c r="AG186" s="114">
        <v>0.65</v>
      </c>
      <c r="AH186" s="114">
        <v>0.65</v>
      </c>
      <c r="AI186" s="114">
        <v>0.65</v>
      </c>
      <c r="AJ186" s="112">
        <v>0.65</v>
      </c>
      <c r="AK186" s="112"/>
      <c r="AL186" s="112"/>
      <c r="AM186" s="112"/>
      <c r="AN186" s="112"/>
    </row>
    <row r="187" spans="1:40" ht="14" x14ac:dyDescent="0.2">
      <c r="A187" s="101" t="s">
        <v>562</v>
      </c>
      <c r="B187" s="47">
        <v>2581</v>
      </c>
      <c r="C187" s="101" t="s">
        <v>561</v>
      </c>
      <c r="D187" s="101" t="s">
        <v>20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26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52"/>
      <c r="AC187" s="81"/>
      <c r="AD187" s="81"/>
      <c r="AE187" s="112"/>
      <c r="AF187" s="114">
        <v>0.5</v>
      </c>
      <c r="AG187" s="112"/>
      <c r="AH187" s="112"/>
      <c r="AI187" s="112"/>
      <c r="AJ187" s="112"/>
      <c r="AK187" s="112"/>
      <c r="AL187" s="112"/>
      <c r="AM187" s="112"/>
      <c r="AN187" s="112"/>
    </row>
    <row r="188" spans="1:40" ht="14" x14ac:dyDescent="0.2">
      <c r="A188" s="101" t="s">
        <v>67</v>
      </c>
      <c r="B188" s="47">
        <v>1271</v>
      </c>
      <c r="C188" s="101" t="s">
        <v>28</v>
      </c>
      <c r="D188" s="101" t="s">
        <v>20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26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5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</row>
    <row r="189" spans="1:40" ht="14" x14ac:dyDescent="0.2">
      <c r="A189" s="101" t="s">
        <v>278</v>
      </c>
      <c r="B189" s="47">
        <v>1336</v>
      </c>
      <c r="C189" s="101" t="s">
        <v>28</v>
      </c>
      <c r="D189" s="101" t="s">
        <v>37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26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5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</row>
    <row r="190" spans="1:40" ht="14" x14ac:dyDescent="0.2">
      <c r="A190" s="101" t="s">
        <v>340</v>
      </c>
      <c r="B190" s="47">
        <v>1007</v>
      </c>
      <c r="C190" s="101" t="s">
        <v>9</v>
      </c>
      <c r="D190" s="101" t="s">
        <v>463</v>
      </c>
      <c r="E190" s="31">
        <v>0.85</v>
      </c>
      <c r="F190" s="31">
        <v>0.85</v>
      </c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26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5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</row>
    <row r="191" spans="1:40" ht="14" x14ac:dyDescent="0.2">
      <c r="A191" s="101" t="s">
        <v>344</v>
      </c>
      <c r="B191" s="47">
        <v>1003</v>
      </c>
      <c r="C191" s="101" t="s">
        <v>28</v>
      </c>
      <c r="D191" s="101" t="s">
        <v>463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26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5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</row>
    <row r="192" spans="1:40" ht="14" x14ac:dyDescent="0.2">
      <c r="A192" s="101" t="s">
        <v>489</v>
      </c>
      <c r="B192" s="47">
        <v>2501</v>
      </c>
      <c r="C192" s="101" t="s">
        <v>468</v>
      </c>
      <c r="D192" s="101" t="s">
        <v>95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26"/>
      <c r="R192" s="31"/>
      <c r="S192" s="31"/>
      <c r="T192" s="31"/>
      <c r="U192" s="31"/>
      <c r="V192" s="31"/>
      <c r="W192" s="31"/>
      <c r="X192" s="31"/>
      <c r="Y192" s="31">
        <v>0.75</v>
      </c>
      <c r="Z192" s="31">
        <v>0.75</v>
      </c>
      <c r="AA192" s="31">
        <v>0.75</v>
      </c>
      <c r="AB192" s="52">
        <v>0.75</v>
      </c>
      <c r="AC192" s="52">
        <v>0.75</v>
      </c>
      <c r="AD192" s="112">
        <v>0.75</v>
      </c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</row>
    <row r="193" spans="1:40" ht="14" x14ac:dyDescent="0.2">
      <c r="A193" s="101" t="s">
        <v>214</v>
      </c>
      <c r="B193" s="47">
        <v>1448</v>
      </c>
      <c r="C193" s="101" t="s">
        <v>28</v>
      </c>
      <c r="D193" s="101" t="s">
        <v>72</v>
      </c>
      <c r="E193" s="31"/>
      <c r="F193" s="30"/>
      <c r="G193" s="30"/>
      <c r="H193" s="30"/>
      <c r="I193" s="30"/>
      <c r="J193" s="30"/>
      <c r="K193" s="31"/>
      <c r="L193" s="31"/>
      <c r="M193" s="31"/>
      <c r="N193" s="31"/>
      <c r="O193" s="31"/>
      <c r="P193" s="31"/>
      <c r="Q193" s="26"/>
      <c r="R193" s="30"/>
      <c r="S193" s="30"/>
      <c r="T193" s="30"/>
      <c r="U193" s="30"/>
      <c r="V193" s="30"/>
      <c r="W193" s="31"/>
      <c r="X193" s="31"/>
      <c r="Y193" s="31"/>
      <c r="Z193" s="31"/>
      <c r="AA193" s="31"/>
      <c r="AB193" s="5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</row>
    <row r="194" spans="1:40" ht="14" x14ac:dyDescent="0.2">
      <c r="A194" s="101" t="s">
        <v>347</v>
      </c>
      <c r="B194" s="47">
        <v>1248</v>
      </c>
      <c r="C194" s="101" t="s">
        <v>28</v>
      </c>
      <c r="D194" s="101" t="s">
        <v>461</v>
      </c>
      <c r="E194" s="31"/>
      <c r="F194" s="31"/>
      <c r="G194" s="31"/>
      <c r="H194" s="30"/>
      <c r="I194" s="30"/>
      <c r="J194" s="30"/>
      <c r="K194" s="31"/>
      <c r="L194" s="31"/>
      <c r="M194" s="31"/>
      <c r="N194" s="31"/>
      <c r="O194" s="31"/>
      <c r="P194" s="31"/>
      <c r="Q194" s="26"/>
      <c r="R194" s="31"/>
      <c r="S194" s="31"/>
      <c r="T194" s="30"/>
      <c r="U194" s="30"/>
      <c r="V194" s="30"/>
      <c r="W194" s="31"/>
      <c r="X194" s="31"/>
      <c r="Y194" s="31"/>
      <c r="Z194" s="31"/>
      <c r="AA194" s="31"/>
      <c r="AB194" s="5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</row>
    <row r="195" spans="1:40" ht="14" x14ac:dyDescent="0.2">
      <c r="A195" s="101" t="s">
        <v>499</v>
      </c>
      <c r="B195" s="47">
        <v>2536</v>
      </c>
      <c r="C195" s="101" t="s">
        <v>497</v>
      </c>
      <c r="D195" s="101" t="s">
        <v>62</v>
      </c>
      <c r="E195" s="31"/>
      <c r="F195" s="31"/>
      <c r="G195" s="31"/>
      <c r="H195" s="30"/>
      <c r="I195" s="30"/>
      <c r="J195" s="30"/>
      <c r="K195" s="31"/>
      <c r="L195" s="31"/>
      <c r="M195" s="31"/>
      <c r="N195" s="31"/>
      <c r="O195" s="31"/>
      <c r="P195" s="31"/>
      <c r="Q195" s="26"/>
      <c r="R195" s="31"/>
      <c r="S195" s="31"/>
      <c r="T195" s="30"/>
      <c r="U195" s="30"/>
      <c r="V195" s="30"/>
      <c r="W195" s="31"/>
      <c r="X195" s="31"/>
      <c r="Y195" s="31"/>
      <c r="Z195" s="31">
        <v>0.75</v>
      </c>
      <c r="AA195" s="31">
        <v>0.75</v>
      </c>
      <c r="AB195" s="52">
        <v>0.75</v>
      </c>
      <c r="AC195" s="52">
        <v>0.75</v>
      </c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</row>
    <row r="196" spans="1:40" ht="14" x14ac:dyDescent="0.2">
      <c r="A196" s="101" t="s">
        <v>350</v>
      </c>
      <c r="B196" s="47">
        <v>1594</v>
      </c>
      <c r="C196" s="101" t="s">
        <v>61</v>
      </c>
      <c r="D196" s="101" t="s">
        <v>22</v>
      </c>
      <c r="E196" s="31"/>
      <c r="F196" s="31"/>
      <c r="G196" s="31"/>
      <c r="H196" s="30"/>
      <c r="I196" s="30"/>
      <c r="J196" s="30"/>
      <c r="K196" s="31">
        <v>0.8</v>
      </c>
      <c r="L196" s="31">
        <v>0.85</v>
      </c>
      <c r="M196" s="31">
        <v>0.85</v>
      </c>
      <c r="N196" s="31"/>
      <c r="O196" s="31"/>
      <c r="P196" s="31"/>
      <c r="Q196" s="26"/>
      <c r="R196" s="31"/>
      <c r="S196" s="31"/>
      <c r="T196" s="30"/>
      <c r="U196" s="30"/>
      <c r="V196" s="30"/>
      <c r="W196" s="31"/>
      <c r="X196" s="31"/>
      <c r="Y196" s="31"/>
      <c r="Z196" s="31"/>
      <c r="AA196" s="31"/>
      <c r="AB196" s="5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</row>
    <row r="197" spans="1:40" ht="14" x14ac:dyDescent="0.2">
      <c r="A197" s="101" t="s">
        <v>351</v>
      </c>
      <c r="B197" s="47">
        <v>1183</v>
      </c>
      <c r="C197" s="101" t="s">
        <v>28</v>
      </c>
      <c r="D197" s="101" t="s">
        <v>22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26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5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</row>
    <row r="198" spans="1:40" ht="14" x14ac:dyDescent="0.2">
      <c r="A198" s="101" t="s">
        <v>352</v>
      </c>
      <c r="B198" s="47">
        <v>1639</v>
      </c>
      <c r="C198" s="101" t="s">
        <v>9</v>
      </c>
      <c r="D198" s="101" t="s">
        <v>24</v>
      </c>
      <c r="E198" s="31"/>
      <c r="F198" s="31"/>
      <c r="G198" s="31"/>
      <c r="H198" s="30"/>
      <c r="I198" s="30"/>
      <c r="J198" s="30"/>
      <c r="K198" s="31"/>
      <c r="L198" s="31"/>
      <c r="M198" s="31">
        <v>0.8</v>
      </c>
      <c r="N198" s="31">
        <v>0.8</v>
      </c>
      <c r="O198" s="31"/>
      <c r="P198" s="31"/>
      <c r="Q198" s="26"/>
      <c r="R198" s="31"/>
      <c r="S198" s="31"/>
      <c r="T198" s="30"/>
      <c r="U198" s="30"/>
      <c r="V198" s="30"/>
      <c r="W198" s="31"/>
      <c r="X198" s="31"/>
      <c r="Y198" s="31"/>
      <c r="Z198" s="31"/>
      <c r="AA198" s="31"/>
      <c r="AB198" s="5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</row>
    <row r="199" spans="1:40" ht="14" x14ac:dyDescent="0.2">
      <c r="A199" s="101" t="s">
        <v>355</v>
      </c>
      <c r="B199" s="47">
        <v>1320</v>
      </c>
      <c r="C199" s="101" t="s">
        <v>9</v>
      </c>
      <c r="D199" s="101" t="s">
        <v>22</v>
      </c>
      <c r="E199" s="31">
        <v>0.85</v>
      </c>
      <c r="F199" s="31">
        <v>0.85</v>
      </c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26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5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</row>
    <row r="200" spans="1:40" ht="14" x14ac:dyDescent="0.2">
      <c r="A200" s="101" t="s">
        <v>357</v>
      </c>
      <c r="B200" s="47">
        <v>1549</v>
      </c>
      <c r="C200" s="101" t="s">
        <v>80</v>
      </c>
      <c r="D200" s="101" t="s">
        <v>22</v>
      </c>
      <c r="E200" s="31"/>
      <c r="F200" s="31"/>
      <c r="G200" s="31">
        <v>0.85</v>
      </c>
      <c r="H200" s="31">
        <v>0.8</v>
      </c>
      <c r="I200" s="31"/>
      <c r="J200" s="31"/>
      <c r="K200" s="31"/>
      <c r="L200" s="31"/>
      <c r="M200" s="31"/>
      <c r="N200" s="31"/>
      <c r="O200" s="31"/>
      <c r="P200" s="31"/>
      <c r="Q200" s="26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5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</row>
    <row r="201" spans="1:40" ht="14" x14ac:dyDescent="0.2">
      <c r="A201" s="101" t="s">
        <v>358</v>
      </c>
      <c r="B201" s="47">
        <v>1039</v>
      </c>
      <c r="C201" s="101" t="s">
        <v>28</v>
      </c>
      <c r="D201" s="101" t="s">
        <v>22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26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5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</row>
    <row r="202" spans="1:40" ht="14" x14ac:dyDescent="0.2">
      <c r="A202" s="101" t="s">
        <v>552</v>
      </c>
      <c r="B202" s="47">
        <v>2567</v>
      </c>
      <c r="C202" s="101" t="s">
        <v>542</v>
      </c>
      <c r="D202" s="101" t="s">
        <v>32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26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52"/>
      <c r="AC202" s="112"/>
      <c r="AD202" s="112">
        <v>0.75</v>
      </c>
      <c r="AE202" s="112">
        <v>0.75</v>
      </c>
      <c r="AF202" s="112">
        <v>0.75</v>
      </c>
      <c r="AG202" s="112">
        <v>0.75</v>
      </c>
      <c r="AH202" s="112">
        <v>0.75</v>
      </c>
      <c r="AI202" s="112">
        <v>0.75</v>
      </c>
      <c r="AJ202" s="112">
        <v>0.75</v>
      </c>
      <c r="AK202" s="112"/>
      <c r="AL202" s="112"/>
      <c r="AM202" s="112"/>
      <c r="AN202" s="112"/>
    </row>
    <row r="203" spans="1:40" ht="14" x14ac:dyDescent="0.2">
      <c r="A203" s="101" t="s">
        <v>102</v>
      </c>
      <c r="B203" s="47">
        <v>1215</v>
      </c>
      <c r="C203" s="101" t="s">
        <v>28</v>
      </c>
      <c r="D203" s="101" t="s">
        <v>463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26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5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</row>
    <row r="204" spans="1:40" ht="14" x14ac:dyDescent="0.2">
      <c r="A204" s="101" t="s">
        <v>105</v>
      </c>
      <c r="B204" s="47">
        <v>1347</v>
      </c>
      <c r="C204" s="101" t="s">
        <v>28</v>
      </c>
      <c r="D204" s="101" t="s">
        <v>72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26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5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</row>
    <row r="205" spans="1:40" ht="14" x14ac:dyDescent="0.2">
      <c r="A205" s="101" t="s">
        <v>362</v>
      </c>
      <c r="B205" s="47">
        <v>1457</v>
      </c>
      <c r="C205" s="101" t="s">
        <v>9</v>
      </c>
      <c r="D205" s="101" t="s">
        <v>15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>
        <v>0.75</v>
      </c>
      <c r="P205" s="31">
        <v>0.75</v>
      </c>
      <c r="Q205" s="26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5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</row>
    <row r="206" spans="1:40" ht="14" x14ac:dyDescent="0.2">
      <c r="A206" s="101" t="s">
        <v>276</v>
      </c>
      <c r="B206" s="47">
        <v>1013</v>
      </c>
      <c r="C206" s="101" t="s">
        <v>9</v>
      </c>
      <c r="D206" s="101" t="s">
        <v>479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26"/>
      <c r="R206" s="31">
        <v>0.8</v>
      </c>
      <c r="S206" s="31">
        <v>0.8</v>
      </c>
      <c r="T206" s="31">
        <v>0.85</v>
      </c>
      <c r="U206" s="31">
        <v>0.8</v>
      </c>
      <c r="V206" s="31"/>
      <c r="W206" s="31"/>
      <c r="X206" s="31"/>
      <c r="Y206" s="31"/>
      <c r="Z206" s="31"/>
      <c r="AA206" s="31"/>
      <c r="AB206" s="5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</row>
    <row r="207" spans="1:40" ht="14" x14ac:dyDescent="0.2">
      <c r="A207" s="101" t="s">
        <v>107</v>
      </c>
      <c r="B207" s="47">
        <v>1291</v>
      </c>
      <c r="C207" s="101" t="s">
        <v>28</v>
      </c>
      <c r="D207" s="101" t="s">
        <v>62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26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5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</row>
    <row r="208" spans="1:40" ht="14" x14ac:dyDescent="0.2">
      <c r="A208" s="101" t="s">
        <v>109</v>
      </c>
      <c r="B208" s="47">
        <v>1250</v>
      </c>
      <c r="C208" s="101" t="s">
        <v>28</v>
      </c>
      <c r="D208" s="101" t="s">
        <v>480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26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5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</row>
    <row r="209" spans="1:40" ht="14" x14ac:dyDescent="0.2">
      <c r="A209" s="101" t="s">
        <v>111</v>
      </c>
      <c r="B209" s="47">
        <v>1136</v>
      </c>
      <c r="C209" s="101" t="s">
        <v>28</v>
      </c>
      <c r="D209" s="101" t="s">
        <v>22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26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5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</row>
    <row r="210" spans="1:40" ht="14" x14ac:dyDescent="0.2">
      <c r="A210" s="101" t="s">
        <v>363</v>
      </c>
      <c r="B210" s="47">
        <v>1599</v>
      </c>
      <c r="C210" s="101" t="s">
        <v>30</v>
      </c>
      <c r="D210" s="101" t="s">
        <v>462</v>
      </c>
      <c r="E210" s="31"/>
      <c r="F210" s="31"/>
      <c r="G210" s="31"/>
      <c r="H210" s="31"/>
      <c r="I210" s="31"/>
      <c r="J210" s="31">
        <v>0.85</v>
      </c>
      <c r="K210" s="31">
        <v>0.85</v>
      </c>
      <c r="L210" s="31">
        <v>0.85</v>
      </c>
      <c r="M210" s="31"/>
      <c r="N210" s="31"/>
      <c r="O210" s="31"/>
      <c r="P210" s="31"/>
      <c r="Q210" s="26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5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</row>
    <row r="211" spans="1:40" ht="14" x14ac:dyDescent="0.2">
      <c r="A211" s="101" t="s">
        <v>809</v>
      </c>
      <c r="B211" s="47">
        <v>2595</v>
      </c>
      <c r="C211" s="101" t="s">
        <v>806</v>
      </c>
      <c r="D211" s="101" t="s">
        <v>95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26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52"/>
      <c r="AC211" s="112"/>
      <c r="AD211" s="112"/>
      <c r="AE211" s="112"/>
      <c r="AF211" s="112"/>
      <c r="AG211" s="112"/>
      <c r="AH211" s="112"/>
      <c r="AI211" s="112"/>
      <c r="AJ211" s="112">
        <v>0.75</v>
      </c>
      <c r="AK211" s="112"/>
      <c r="AL211" s="112"/>
      <c r="AM211" s="112"/>
      <c r="AN211" s="112"/>
    </row>
    <row r="212" spans="1:40" ht="14" x14ac:dyDescent="0.2">
      <c r="A212" s="101" t="s">
        <v>364</v>
      </c>
      <c r="B212" s="47">
        <v>1194</v>
      </c>
      <c r="C212" s="101" t="s">
        <v>9</v>
      </c>
      <c r="D212" s="101" t="s">
        <v>37</v>
      </c>
      <c r="E212" s="31">
        <v>0.85</v>
      </c>
      <c r="F212" s="31">
        <v>0.8</v>
      </c>
      <c r="G212" s="31">
        <v>0.85</v>
      </c>
      <c r="H212" s="31">
        <v>0.8</v>
      </c>
      <c r="I212" s="31">
        <v>0.85</v>
      </c>
      <c r="J212" s="31">
        <v>0.85</v>
      </c>
      <c r="K212" s="31">
        <v>0.85</v>
      </c>
      <c r="L212" s="31">
        <v>0.8</v>
      </c>
      <c r="M212" s="31">
        <v>0.8</v>
      </c>
      <c r="N212" s="31">
        <v>0.8</v>
      </c>
      <c r="O212" s="31">
        <v>0.8</v>
      </c>
      <c r="P212" s="31">
        <v>0.8</v>
      </c>
      <c r="Q212" s="26">
        <v>0.8</v>
      </c>
      <c r="R212" s="31">
        <v>0.8</v>
      </c>
      <c r="S212" s="31">
        <v>0.8</v>
      </c>
      <c r="T212" s="31"/>
      <c r="U212" s="31"/>
      <c r="V212" s="31"/>
      <c r="W212" s="31"/>
      <c r="X212" s="31"/>
      <c r="Y212" s="31"/>
      <c r="Z212" s="31"/>
      <c r="AA212" s="31"/>
      <c r="AB212" s="52"/>
      <c r="AC212" s="112"/>
      <c r="AD212" s="112">
        <v>1.27</v>
      </c>
      <c r="AE212" s="112">
        <v>1.27</v>
      </c>
      <c r="AF212" s="112">
        <v>1.27</v>
      </c>
      <c r="AG212" s="112">
        <v>1.27</v>
      </c>
      <c r="AH212" s="112">
        <v>1.27</v>
      </c>
      <c r="AI212" s="112">
        <v>1.27</v>
      </c>
      <c r="AJ212" s="112">
        <v>1.27</v>
      </c>
      <c r="AK212" s="112"/>
      <c r="AL212" s="112"/>
      <c r="AM212" s="112"/>
      <c r="AN212" s="112"/>
    </row>
    <row r="213" spans="1:40" ht="14" x14ac:dyDescent="0.2">
      <c r="A213" s="101" t="s">
        <v>218</v>
      </c>
      <c r="B213" s="47">
        <v>1593</v>
      </c>
      <c r="C213" s="101" t="s">
        <v>61</v>
      </c>
      <c r="D213" s="101" t="s">
        <v>72</v>
      </c>
      <c r="E213" s="31"/>
      <c r="F213" s="31"/>
      <c r="G213" s="31"/>
      <c r="H213" s="31"/>
      <c r="I213" s="31"/>
      <c r="J213" s="31"/>
      <c r="K213" s="31">
        <v>0.7</v>
      </c>
      <c r="L213" s="31">
        <v>0.7</v>
      </c>
      <c r="M213" s="31"/>
      <c r="N213" s="31"/>
      <c r="O213" s="31">
        <v>0.65</v>
      </c>
      <c r="P213" s="31">
        <v>0.65</v>
      </c>
      <c r="Q213" s="26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5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</row>
    <row r="214" spans="1:40" ht="14" x14ac:dyDescent="0.2">
      <c r="A214" s="101" t="s">
        <v>532</v>
      </c>
      <c r="B214" s="47">
        <v>2543</v>
      </c>
      <c r="C214" s="101" t="s">
        <v>497</v>
      </c>
      <c r="D214" s="101" t="s">
        <v>509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26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52">
        <v>0.65</v>
      </c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</row>
    <row r="215" spans="1:40" ht="14" x14ac:dyDescent="0.2">
      <c r="A215" s="101" t="s">
        <v>113</v>
      </c>
      <c r="B215" s="47">
        <v>1508</v>
      </c>
      <c r="C215" s="101" t="s">
        <v>80</v>
      </c>
      <c r="D215" s="101" t="s">
        <v>15</v>
      </c>
      <c r="E215" s="31">
        <v>0.7</v>
      </c>
      <c r="F215" s="31">
        <v>0.7</v>
      </c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26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5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</row>
    <row r="216" spans="1:40" ht="14" x14ac:dyDescent="0.2">
      <c r="A216" s="101" t="s">
        <v>553</v>
      </c>
      <c r="B216" s="47">
        <v>2566</v>
      </c>
      <c r="C216" s="101" t="s">
        <v>542</v>
      </c>
      <c r="D216" s="101" t="s">
        <v>481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26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52"/>
      <c r="AD216" s="112">
        <v>0.75</v>
      </c>
      <c r="AE216" s="112">
        <v>0.75</v>
      </c>
      <c r="AF216" s="112">
        <v>0.75</v>
      </c>
      <c r="AG216" s="112"/>
      <c r="AH216" s="112"/>
      <c r="AI216" s="112">
        <v>0.75</v>
      </c>
      <c r="AJ216" s="112">
        <v>0.75</v>
      </c>
      <c r="AK216" s="112"/>
      <c r="AL216" s="112"/>
      <c r="AM216" s="112"/>
      <c r="AN216" s="112"/>
    </row>
    <row r="217" spans="1:40" ht="14" x14ac:dyDescent="0.2">
      <c r="A217" s="101" t="s">
        <v>500</v>
      </c>
      <c r="B217" s="47">
        <v>2532</v>
      </c>
      <c r="C217" s="101" t="s">
        <v>497</v>
      </c>
      <c r="D217" s="101" t="s">
        <v>62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26"/>
      <c r="R217" s="31"/>
      <c r="S217" s="31"/>
      <c r="T217" s="31"/>
      <c r="U217" s="31"/>
      <c r="V217" s="31"/>
      <c r="W217" s="31"/>
      <c r="X217" s="31"/>
      <c r="Y217" s="31"/>
      <c r="Z217" s="31">
        <v>0.65</v>
      </c>
      <c r="AA217" s="31">
        <v>0.65</v>
      </c>
      <c r="AB217" s="52">
        <v>0.65</v>
      </c>
      <c r="AC217" s="52">
        <v>0.75</v>
      </c>
      <c r="AD217" s="112">
        <v>0.75</v>
      </c>
      <c r="AE217" s="112"/>
      <c r="AF217" s="112"/>
      <c r="AG217" s="112"/>
      <c r="AH217" s="112">
        <v>0.75</v>
      </c>
      <c r="AI217" s="112">
        <v>0.75</v>
      </c>
      <c r="AJ217" s="112">
        <v>0.75</v>
      </c>
      <c r="AK217" s="112"/>
      <c r="AL217" s="112"/>
      <c r="AM217" s="112"/>
      <c r="AN217" s="112"/>
    </row>
    <row r="218" spans="1:40" ht="14" x14ac:dyDescent="0.2">
      <c r="A218" s="101" t="s">
        <v>520</v>
      </c>
      <c r="B218" s="47">
        <v>2533</v>
      </c>
      <c r="C218" s="101" t="s">
        <v>497</v>
      </c>
      <c r="D218" s="101" t="s">
        <v>62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26"/>
      <c r="R218" s="31"/>
      <c r="S218" s="31"/>
      <c r="T218" s="31"/>
      <c r="U218" s="31"/>
      <c r="V218" s="31"/>
      <c r="W218" s="31"/>
      <c r="X218" s="31"/>
      <c r="Y218" s="31"/>
      <c r="Z218" s="31"/>
      <c r="AA218" s="31">
        <v>0.65</v>
      </c>
      <c r="AB218" s="52">
        <v>0.65</v>
      </c>
      <c r="AC218" s="112"/>
      <c r="AD218" s="112"/>
      <c r="AE218" s="112"/>
      <c r="AF218" s="112"/>
      <c r="AG218" s="112"/>
      <c r="AH218" s="112">
        <v>0.75</v>
      </c>
      <c r="AI218" s="112">
        <v>0.75</v>
      </c>
      <c r="AJ218" s="112">
        <v>0.75</v>
      </c>
      <c r="AK218" s="112"/>
      <c r="AL218" s="112"/>
      <c r="AM218" s="112"/>
      <c r="AN218" s="112"/>
    </row>
    <row r="219" spans="1:40" ht="14" x14ac:dyDescent="0.2">
      <c r="A219" s="101" t="s">
        <v>501</v>
      </c>
      <c r="B219" s="47">
        <v>2530</v>
      </c>
      <c r="C219" s="101" t="s">
        <v>497</v>
      </c>
      <c r="D219" s="101" t="s">
        <v>62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26"/>
      <c r="R219" s="31"/>
      <c r="S219" s="31"/>
      <c r="T219" s="31"/>
      <c r="U219" s="31"/>
      <c r="V219" s="31"/>
      <c r="W219" s="31"/>
      <c r="X219" s="31"/>
      <c r="Y219" s="31"/>
      <c r="Z219" s="31">
        <v>0.65</v>
      </c>
      <c r="AA219" s="31">
        <v>0.65</v>
      </c>
      <c r="AB219" s="52">
        <v>0.65</v>
      </c>
      <c r="AC219" s="52">
        <v>0.75</v>
      </c>
      <c r="AD219" s="112">
        <v>0.75</v>
      </c>
      <c r="AE219" s="112"/>
      <c r="AF219" s="112"/>
      <c r="AG219" s="112"/>
      <c r="AH219" s="112">
        <v>0.75</v>
      </c>
      <c r="AI219" s="112">
        <v>0.75</v>
      </c>
      <c r="AJ219" s="112">
        <v>0.75</v>
      </c>
      <c r="AK219" s="112"/>
      <c r="AL219" s="112"/>
      <c r="AM219" s="112"/>
      <c r="AN219" s="112"/>
    </row>
    <row r="220" spans="1:40" ht="14" x14ac:dyDescent="0.2">
      <c r="A220" s="101" t="s">
        <v>502</v>
      </c>
      <c r="B220" s="47">
        <v>2531</v>
      </c>
      <c r="C220" s="101" t="s">
        <v>497</v>
      </c>
      <c r="D220" s="101" t="s">
        <v>62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26"/>
      <c r="R220" s="31"/>
      <c r="S220" s="31"/>
      <c r="T220" s="31"/>
      <c r="U220" s="31"/>
      <c r="V220" s="31"/>
      <c r="W220" s="31"/>
      <c r="X220" s="31"/>
      <c r="Y220" s="31"/>
      <c r="Z220" s="31">
        <v>0.65</v>
      </c>
      <c r="AA220" s="31">
        <v>0.65</v>
      </c>
      <c r="AB220" s="52">
        <v>0.65</v>
      </c>
      <c r="AC220" s="52">
        <v>0.75</v>
      </c>
      <c r="AD220" s="112">
        <v>0.75</v>
      </c>
      <c r="AE220" s="112"/>
      <c r="AF220" s="112"/>
      <c r="AG220" s="112"/>
      <c r="AH220" s="112">
        <v>0.75</v>
      </c>
      <c r="AI220" s="112">
        <v>0.75</v>
      </c>
      <c r="AJ220" s="112">
        <v>0.75</v>
      </c>
      <c r="AK220" s="112"/>
      <c r="AL220" s="112"/>
      <c r="AM220" s="112"/>
      <c r="AN220" s="112"/>
    </row>
    <row r="221" spans="1:40" ht="14" x14ac:dyDescent="0.2">
      <c r="A221" s="101" t="s">
        <v>529</v>
      </c>
      <c r="B221" s="47">
        <v>2537</v>
      </c>
      <c r="C221" s="101" t="s">
        <v>497</v>
      </c>
      <c r="D221" s="101" t="s">
        <v>62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26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52">
        <v>0.65</v>
      </c>
      <c r="AC221" s="52">
        <v>0.75</v>
      </c>
      <c r="AD221" s="112">
        <v>0.75</v>
      </c>
      <c r="AE221" s="112"/>
      <c r="AF221" s="112"/>
      <c r="AG221" s="112"/>
      <c r="AH221" s="112">
        <v>0.75</v>
      </c>
      <c r="AI221" s="112">
        <v>0.75</v>
      </c>
      <c r="AJ221" s="112">
        <v>0.75</v>
      </c>
      <c r="AK221" s="112"/>
      <c r="AL221" s="112"/>
      <c r="AM221" s="112"/>
      <c r="AN221" s="112"/>
    </row>
    <row r="222" spans="1:40" ht="14" x14ac:dyDescent="0.2">
      <c r="A222" s="101" t="s">
        <v>281</v>
      </c>
      <c r="B222" s="47">
        <v>1231</v>
      </c>
      <c r="C222" s="101" t="s">
        <v>9</v>
      </c>
      <c r="D222" s="101" t="s">
        <v>14</v>
      </c>
      <c r="E222" s="31">
        <v>0.8</v>
      </c>
      <c r="F222" s="31">
        <v>0.8</v>
      </c>
      <c r="G222" s="31">
        <v>0.8</v>
      </c>
      <c r="H222" s="31">
        <v>0.8</v>
      </c>
      <c r="I222" s="31">
        <v>0.8</v>
      </c>
      <c r="J222" s="31">
        <v>0.8</v>
      </c>
      <c r="K222" s="31">
        <v>0.8</v>
      </c>
      <c r="L222" s="31"/>
      <c r="M222" s="31"/>
      <c r="N222" s="31"/>
      <c r="O222" s="31"/>
      <c r="P222" s="31"/>
      <c r="Q222" s="26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5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</row>
    <row r="223" spans="1:40" ht="14" x14ac:dyDescent="0.2">
      <c r="A223" s="101" t="s">
        <v>279</v>
      </c>
      <c r="B223" s="47">
        <v>1169</v>
      </c>
      <c r="C223" s="101" t="s">
        <v>28</v>
      </c>
      <c r="D223" s="101" t="s">
        <v>62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26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5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</row>
    <row r="224" spans="1:40" ht="14" x14ac:dyDescent="0.2">
      <c r="A224" s="101" t="s">
        <v>146</v>
      </c>
      <c r="B224" s="47">
        <v>1645</v>
      </c>
      <c r="C224" s="101" t="s">
        <v>11</v>
      </c>
      <c r="D224" s="101" t="s">
        <v>13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26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5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</row>
    <row r="225" spans="1:40" ht="14" x14ac:dyDescent="0.2">
      <c r="A225" s="101" t="s">
        <v>368</v>
      </c>
      <c r="B225" s="47">
        <v>1331</v>
      </c>
      <c r="C225" s="101" t="s">
        <v>28</v>
      </c>
      <c r="D225" s="101" t="s">
        <v>22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26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5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</row>
    <row r="226" spans="1:40" ht="14" x14ac:dyDescent="0.2">
      <c r="A226" s="101" t="s">
        <v>469</v>
      </c>
      <c r="B226" s="47">
        <v>2500</v>
      </c>
      <c r="C226" s="101" t="s">
        <v>468</v>
      </c>
      <c r="D226" s="101" t="s">
        <v>462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26"/>
      <c r="R226" s="31"/>
      <c r="S226" s="31"/>
      <c r="T226" s="31"/>
      <c r="U226" s="31"/>
      <c r="V226" s="31"/>
      <c r="W226" s="31">
        <v>0.75</v>
      </c>
      <c r="X226" s="31">
        <v>0.75</v>
      </c>
      <c r="Y226" s="31">
        <v>0.77</v>
      </c>
      <c r="Z226" s="31">
        <v>0.8</v>
      </c>
      <c r="AA226" s="31">
        <v>0.8</v>
      </c>
      <c r="AB226" s="52">
        <v>0.85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</row>
    <row r="227" spans="1:40" ht="14" x14ac:dyDescent="0.2">
      <c r="A227" s="101" t="s">
        <v>470</v>
      </c>
      <c r="B227" s="47">
        <v>1674</v>
      </c>
      <c r="C227" s="101" t="s">
        <v>468</v>
      </c>
      <c r="D227" s="101" t="s">
        <v>20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26"/>
      <c r="R227" s="31"/>
      <c r="S227" s="31"/>
      <c r="T227" s="31"/>
      <c r="U227" s="31"/>
      <c r="V227" s="31"/>
      <c r="W227" s="31">
        <v>0.77</v>
      </c>
      <c r="X227" s="31">
        <v>0.77</v>
      </c>
      <c r="Y227" s="31">
        <v>0.77</v>
      </c>
      <c r="Z227" s="31">
        <v>0.77</v>
      </c>
      <c r="AA227" s="31"/>
      <c r="AB227" s="5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</row>
    <row r="228" spans="1:40" ht="14" x14ac:dyDescent="0.2">
      <c r="A228" s="101" t="s">
        <v>221</v>
      </c>
      <c r="B228" s="47">
        <v>1108</v>
      </c>
      <c r="C228" s="101" t="s">
        <v>28</v>
      </c>
      <c r="D228" s="101" t="s">
        <v>72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26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5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</row>
    <row r="229" spans="1:40" ht="14" x14ac:dyDescent="0.2">
      <c r="A229" s="101" t="s">
        <v>372</v>
      </c>
      <c r="B229" s="47">
        <v>1375</v>
      </c>
      <c r="C229" s="101" t="s">
        <v>28</v>
      </c>
      <c r="D229" s="101" t="s">
        <v>22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26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5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</row>
    <row r="230" spans="1:40" ht="14" x14ac:dyDescent="0.2">
      <c r="A230" s="101" t="s">
        <v>284</v>
      </c>
      <c r="B230" s="47">
        <v>1141</v>
      </c>
      <c r="C230" s="101" t="s">
        <v>28</v>
      </c>
      <c r="D230" s="101" t="s">
        <v>32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26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5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</row>
    <row r="231" spans="1:40" ht="14" x14ac:dyDescent="0.2">
      <c r="A231" s="101" t="s">
        <v>115</v>
      </c>
      <c r="B231" s="47">
        <v>1613</v>
      </c>
      <c r="C231" s="101" t="s">
        <v>61</v>
      </c>
      <c r="D231" s="101" t="s">
        <v>32</v>
      </c>
      <c r="E231" s="31"/>
      <c r="F231" s="31"/>
      <c r="G231" s="31"/>
      <c r="H231" s="31"/>
      <c r="I231" s="31"/>
      <c r="J231" s="31"/>
      <c r="K231" s="31"/>
      <c r="L231" s="31">
        <v>0.83</v>
      </c>
      <c r="M231" s="31">
        <v>0.83</v>
      </c>
      <c r="N231" s="31">
        <v>0.83</v>
      </c>
      <c r="O231" s="31">
        <v>0.85</v>
      </c>
      <c r="P231" s="31"/>
      <c r="Q231" s="26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5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</row>
    <row r="232" spans="1:40" ht="14" x14ac:dyDescent="0.2">
      <c r="A232" s="101" t="s">
        <v>375</v>
      </c>
      <c r="B232" s="47">
        <v>1472</v>
      </c>
      <c r="C232" s="101" t="s">
        <v>9</v>
      </c>
      <c r="D232" s="101" t="s">
        <v>37</v>
      </c>
      <c r="E232" s="31">
        <v>0.8</v>
      </c>
      <c r="F232" s="31">
        <v>0.85</v>
      </c>
      <c r="G232" s="31">
        <v>0.8</v>
      </c>
      <c r="H232" s="31">
        <v>0.85</v>
      </c>
      <c r="I232" s="31">
        <v>0.8</v>
      </c>
      <c r="J232" s="31">
        <v>0.8</v>
      </c>
      <c r="K232" s="31">
        <v>0.8</v>
      </c>
      <c r="L232" s="31">
        <v>0.75</v>
      </c>
      <c r="M232" s="31">
        <v>0.75</v>
      </c>
      <c r="N232" s="31"/>
      <c r="O232" s="31"/>
      <c r="P232" s="31"/>
      <c r="Q232" s="26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5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</row>
    <row r="233" spans="1:40" ht="14" x14ac:dyDescent="0.2">
      <c r="A233" s="101" t="s">
        <v>365</v>
      </c>
      <c r="B233" s="47">
        <v>1083</v>
      </c>
      <c r="C233" s="101" t="s">
        <v>28</v>
      </c>
      <c r="D233" s="101" t="s">
        <v>95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26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5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</row>
    <row r="234" spans="1:40" ht="14" x14ac:dyDescent="0.2">
      <c r="A234" s="101" t="s">
        <v>377</v>
      </c>
      <c r="B234" s="47">
        <v>1315</v>
      </c>
      <c r="C234" s="101" t="s">
        <v>9</v>
      </c>
      <c r="D234" s="101" t="s">
        <v>14</v>
      </c>
      <c r="E234" s="31"/>
      <c r="F234" s="31"/>
      <c r="G234" s="31"/>
      <c r="H234" s="31"/>
      <c r="I234" s="31"/>
      <c r="J234" s="31"/>
      <c r="K234" s="31">
        <v>0.67</v>
      </c>
      <c r="L234" s="31">
        <v>0.67</v>
      </c>
      <c r="M234" s="31">
        <v>0.67</v>
      </c>
      <c r="N234" s="31">
        <v>0.67</v>
      </c>
      <c r="O234" s="31">
        <v>0.67</v>
      </c>
      <c r="P234" s="31">
        <v>0.67</v>
      </c>
      <c r="Q234" s="26">
        <v>0.8</v>
      </c>
      <c r="R234" s="31">
        <v>0.8</v>
      </c>
      <c r="S234" s="31">
        <v>0.8</v>
      </c>
      <c r="T234" s="31">
        <v>0.8</v>
      </c>
      <c r="U234" s="31">
        <v>0.8</v>
      </c>
      <c r="V234" s="31">
        <v>0.8</v>
      </c>
      <c r="W234" s="31">
        <v>0.8</v>
      </c>
      <c r="X234" s="31">
        <v>0.8</v>
      </c>
      <c r="Y234" s="31">
        <v>0.8</v>
      </c>
      <c r="Z234" s="31">
        <v>0.8</v>
      </c>
      <c r="AA234" s="31">
        <v>0.8</v>
      </c>
      <c r="AB234" s="52">
        <v>0.8</v>
      </c>
      <c r="AC234" s="52">
        <v>0.8</v>
      </c>
      <c r="AD234" s="112">
        <v>0.85</v>
      </c>
      <c r="AE234" s="52">
        <v>0.8</v>
      </c>
      <c r="AF234" s="112">
        <v>0.85</v>
      </c>
      <c r="AG234" s="112"/>
      <c r="AH234" s="112"/>
      <c r="AI234" s="112"/>
      <c r="AJ234" s="112"/>
      <c r="AK234" s="112"/>
      <c r="AL234" s="112"/>
      <c r="AM234" s="112"/>
      <c r="AN234" s="112"/>
    </row>
    <row r="235" spans="1:40" ht="14" x14ac:dyDescent="0.2">
      <c r="A235" s="101" t="s">
        <v>521</v>
      </c>
      <c r="B235" s="47">
        <v>2544</v>
      </c>
      <c r="C235" s="101" t="s">
        <v>497</v>
      </c>
      <c r="D235" s="101" t="s">
        <v>462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26"/>
      <c r="R235" s="31"/>
      <c r="S235" s="31"/>
      <c r="T235" s="31"/>
      <c r="U235" s="31"/>
      <c r="V235" s="31"/>
      <c r="W235" s="31"/>
      <c r="X235" s="31"/>
      <c r="Y235" s="31"/>
      <c r="Z235" s="31"/>
      <c r="AA235" s="31">
        <v>0.75</v>
      </c>
      <c r="AB235" s="52"/>
      <c r="AC235" s="112"/>
      <c r="AD235" s="112"/>
      <c r="AE235" s="52">
        <v>0.75</v>
      </c>
      <c r="AF235" s="112"/>
      <c r="AG235" s="112"/>
      <c r="AH235" s="112"/>
      <c r="AI235" s="112"/>
      <c r="AJ235" s="112"/>
      <c r="AK235" s="112"/>
      <c r="AL235" s="112"/>
      <c r="AM235" s="112"/>
      <c r="AN235" s="112"/>
    </row>
    <row r="236" spans="1:40" ht="14" x14ac:dyDescent="0.2">
      <c r="A236" s="101" t="s">
        <v>371</v>
      </c>
      <c r="B236" s="47">
        <v>1185</v>
      </c>
      <c r="C236" s="101" t="s">
        <v>28</v>
      </c>
      <c r="D236" s="101" t="s">
        <v>461</v>
      </c>
      <c r="E236" s="31"/>
      <c r="F236" s="31"/>
      <c r="G236" s="31"/>
      <c r="H236" s="30"/>
      <c r="I236" s="30"/>
      <c r="J236" s="30"/>
      <c r="K236" s="30"/>
      <c r="L236" s="30"/>
      <c r="M236" s="30"/>
      <c r="N236" s="30"/>
      <c r="O236" s="30"/>
      <c r="P236" s="30"/>
      <c r="Q236" s="26"/>
      <c r="R236" s="31"/>
      <c r="S236" s="31"/>
      <c r="T236" s="30"/>
      <c r="U236" s="30"/>
      <c r="V236" s="30"/>
      <c r="W236" s="30"/>
      <c r="X236" s="30"/>
      <c r="Y236" s="30"/>
      <c r="Z236" s="30"/>
      <c r="AA236" s="30"/>
      <c r="AB236" s="51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</row>
    <row r="237" spans="1:40" ht="14" x14ac:dyDescent="0.2">
      <c r="A237" s="101" t="s">
        <v>286</v>
      </c>
      <c r="B237" s="47">
        <v>1148</v>
      </c>
      <c r="C237" s="101" t="s">
        <v>28</v>
      </c>
      <c r="D237" s="101" t="s">
        <v>22</v>
      </c>
      <c r="E237" s="31"/>
      <c r="F237" s="30"/>
      <c r="G237" s="31"/>
      <c r="H237" s="31"/>
      <c r="I237" s="30"/>
      <c r="J237" s="30"/>
      <c r="K237" s="31"/>
      <c r="L237" s="31"/>
      <c r="M237" s="31"/>
      <c r="N237" s="31"/>
      <c r="O237" s="31"/>
      <c r="P237" s="31"/>
      <c r="Q237" s="26"/>
      <c r="R237" s="30"/>
      <c r="S237" s="31"/>
      <c r="T237" s="31"/>
      <c r="U237" s="30"/>
      <c r="V237" s="30"/>
      <c r="W237" s="31"/>
      <c r="X237" s="31"/>
      <c r="Y237" s="31"/>
      <c r="Z237" s="31"/>
      <c r="AA237" s="31"/>
      <c r="AB237" s="5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</row>
    <row r="238" spans="1:40" ht="14" x14ac:dyDescent="0.2">
      <c r="A238" s="101" t="s">
        <v>381</v>
      </c>
      <c r="B238" s="47">
        <v>1465</v>
      </c>
      <c r="C238" s="101" t="s">
        <v>28</v>
      </c>
      <c r="D238" s="101" t="s">
        <v>22</v>
      </c>
      <c r="E238" s="31"/>
      <c r="F238" s="30"/>
      <c r="G238" s="31"/>
      <c r="H238" s="31"/>
      <c r="I238" s="30"/>
      <c r="J238" s="30"/>
      <c r="K238" s="31"/>
      <c r="L238" s="31"/>
      <c r="M238" s="31"/>
      <c r="N238" s="31"/>
      <c r="O238" s="31"/>
      <c r="P238" s="31"/>
      <c r="Q238" s="26"/>
      <c r="R238" s="30"/>
      <c r="S238" s="31"/>
      <c r="T238" s="31"/>
      <c r="U238" s="30"/>
      <c r="V238" s="30"/>
      <c r="W238" s="31"/>
      <c r="X238" s="31"/>
      <c r="Y238" s="31"/>
      <c r="Z238" s="31"/>
      <c r="AA238" s="31"/>
      <c r="AB238" s="5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</row>
    <row r="239" spans="1:40" ht="14" x14ac:dyDescent="0.2">
      <c r="A239" s="101" t="s">
        <v>70</v>
      </c>
      <c r="B239" s="47">
        <v>1308</v>
      </c>
      <c r="C239" s="101" t="s">
        <v>28</v>
      </c>
      <c r="D239" s="101" t="s">
        <v>481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26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5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</row>
    <row r="240" spans="1:40" ht="14" x14ac:dyDescent="0.2">
      <c r="A240" s="101" t="s">
        <v>490</v>
      </c>
      <c r="B240" s="47">
        <v>1588</v>
      </c>
      <c r="C240" s="101" t="s">
        <v>468</v>
      </c>
      <c r="D240" s="101" t="s">
        <v>479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26"/>
      <c r="R240" s="31"/>
      <c r="S240" s="31"/>
      <c r="T240" s="31"/>
      <c r="U240" s="31"/>
      <c r="V240" s="31"/>
      <c r="W240" s="31"/>
      <c r="X240" s="31"/>
      <c r="Y240" s="31">
        <v>0.75</v>
      </c>
      <c r="Z240" s="31"/>
      <c r="AA240" s="31"/>
      <c r="AB240" s="52"/>
      <c r="AC240" s="112"/>
      <c r="AD240" s="112"/>
      <c r="AE240" s="112">
        <v>0.75</v>
      </c>
      <c r="AF240" s="112">
        <v>0.75</v>
      </c>
      <c r="AG240" s="112"/>
      <c r="AH240" s="112"/>
      <c r="AI240" s="112"/>
      <c r="AJ240" s="112"/>
      <c r="AK240" s="112"/>
      <c r="AL240" s="112"/>
      <c r="AM240" s="112"/>
      <c r="AN240" s="112"/>
    </row>
    <row r="241" spans="1:40" ht="14" x14ac:dyDescent="0.2">
      <c r="A241" s="101" t="s">
        <v>382</v>
      </c>
      <c r="B241" s="47">
        <v>1339</v>
      </c>
      <c r="C241" s="101" t="s">
        <v>9</v>
      </c>
      <c r="D241" s="101" t="s">
        <v>22</v>
      </c>
      <c r="E241" s="31">
        <v>0.85</v>
      </c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26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5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</row>
    <row r="242" spans="1:40" ht="14" x14ac:dyDescent="0.2">
      <c r="A242" s="101" t="s">
        <v>118</v>
      </c>
      <c r="B242" s="47">
        <v>1135</v>
      </c>
      <c r="C242" s="101" t="s">
        <v>9</v>
      </c>
      <c r="D242" s="101" t="s">
        <v>462</v>
      </c>
      <c r="E242" s="31">
        <v>0.85</v>
      </c>
      <c r="F242" s="31">
        <v>0.85</v>
      </c>
      <c r="G242" s="31">
        <v>0.85</v>
      </c>
      <c r="H242" s="31">
        <v>0.85</v>
      </c>
      <c r="I242" s="31">
        <v>0.85</v>
      </c>
      <c r="J242" s="31">
        <v>0.85</v>
      </c>
      <c r="K242" s="31">
        <v>0.85</v>
      </c>
      <c r="L242" s="31">
        <v>0.85</v>
      </c>
      <c r="M242" s="31">
        <v>0.85</v>
      </c>
      <c r="N242" s="31">
        <v>0.85</v>
      </c>
      <c r="O242" s="31">
        <v>0.75039999999999996</v>
      </c>
      <c r="P242" s="31">
        <v>0.71976090000000004</v>
      </c>
      <c r="Q242" s="26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5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</row>
    <row r="243" spans="1:40" ht="14" x14ac:dyDescent="0.2">
      <c r="A243" s="101" t="s">
        <v>287</v>
      </c>
      <c r="B243" s="47">
        <v>1386</v>
      </c>
      <c r="C243" s="101" t="s">
        <v>28</v>
      </c>
      <c r="D243" s="101" t="s">
        <v>32</v>
      </c>
      <c r="E243" s="31"/>
      <c r="F243" s="31"/>
      <c r="G243" s="31"/>
      <c r="H243" s="30"/>
      <c r="I243" s="30"/>
      <c r="J243" s="30"/>
      <c r="K243" s="30"/>
      <c r="L243" s="30"/>
      <c r="M243" s="30"/>
      <c r="N243" s="30"/>
      <c r="O243" s="30"/>
      <c r="P243" s="30"/>
      <c r="Q243" s="26"/>
      <c r="R243" s="31"/>
      <c r="S243" s="31"/>
      <c r="T243" s="30"/>
      <c r="U243" s="30"/>
      <c r="V243" s="30"/>
      <c r="W243" s="30"/>
      <c r="X243" s="30"/>
      <c r="Y243" s="30"/>
      <c r="Z243" s="30"/>
      <c r="AA243" s="30"/>
      <c r="AB243" s="51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</row>
    <row r="244" spans="1:40" ht="14" x14ac:dyDescent="0.2">
      <c r="A244" s="101" t="s">
        <v>74</v>
      </c>
      <c r="B244" s="47">
        <v>1454</v>
      </c>
      <c r="C244" s="101" t="s">
        <v>28</v>
      </c>
      <c r="D244" s="101" t="s">
        <v>32</v>
      </c>
      <c r="E244" s="30"/>
      <c r="F244" s="31"/>
      <c r="G244" s="31"/>
      <c r="H244" s="30"/>
      <c r="I244" s="30"/>
      <c r="J244" s="30"/>
      <c r="K244" s="31"/>
      <c r="L244" s="31"/>
      <c r="M244" s="31"/>
      <c r="N244" s="31"/>
      <c r="O244" s="31"/>
      <c r="P244" s="31"/>
      <c r="Q244" s="27"/>
      <c r="R244" s="31"/>
      <c r="S244" s="31"/>
      <c r="T244" s="30"/>
      <c r="U244" s="30"/>
      <c r="V244" s="30"/>
      <c r="W244" s="31"/>
      <c r="X244" s="31"/>
      <c r="Y244" s="31"/>
      <c r="Z244" s="31"/>
      <c r="AA244" s="31"/>
      <c r="AB244" s="5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</row>
    <row r="245" spans="1:40" ht="14" x14ac:dyDescent="0.2">
      <c r="A245" s="101" t="s">
        <v>122</v>
      </c>
      <c r="B245" s="47">
        <v>1608</v>
      </c>
      <c r="C245" s="101" t="s">
        <v>30</v>
      </c>
      <c r="D245" s="101" t="s">
        <v>22</v>
      </c>
      <c r="E245" s="31"/>
      <c r="F245" s="31"/>
      <c r="G245" s="31"/>
      <c r="H245" s="31"/>
      <c r="I245" s="31"/>
      <c r="J245" s="31"/>
      <c r="K245" s="31"/>
      <c r="L245" s="31">
        <v>0.83</v>
      </c>
      <c r="M245" s="31">
        <v>0.83</v>
      </c>
      <c r="N245" s="31">
        <v>0.85</v>
      </c>
      <c r="O245" s="31">
        <v>0.85</v>
      </c>
      <c r="P245" s="31"/>
      <c r="Q245" s="26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5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</row>
    <row r="246" spans="1:40" ht="14" x14ac:dyDescent="0.2">
      <c r="A246" s="104" t="s">
        <v>77</v>
      </c>
      <c r="B246" s="47">
        <v>1303</v>
      </c>
      <c r="C246" s="101" t="s">
        <v>28</v>
      </c>
      <c r="D246" s="101" t="s">
        <v>20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26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5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</row>
    <row r="247" spans="1:40" ht="14" x14ac:dyDescent="0.2">
      <c r="A247" s="101" t="s">
        <v>124</v>
      </c>
      <c r="B247" s="47">
        <v>1089</v>
      </c>
      <c r="C247" s="101" t="s">
        <v>28</v>
      </c>
      <c r="D247" s="101" t="s">
        <v>15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26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5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</row>
    <row r="248" spans="1:40" ht="14" x14ac:dyDescent="0.2">
      <c r="A248" s="101" t="s">
        <v>149</v>
      </c>
      <c r="B248" s="47">
        <v>1428</v>
      </c>
      <c r="C248" s="101" t="s">
        <v>9</v>
      </c>
      <c r="D248" s="101" t="s">
        <v>13</v>
      </c>
      <c r="E248" s="31"/>
      <c r="F248" s="30"/>
      <c r="G248" s="31"/>
      <c r="H248" s="30"/>
      <c r="I248" s="30"/>
      <c r="J248" s="30"/>
      <c r="K248" s="30"/>
      <c r="L248" s="30"/>
      <c r="M248" s="30"/>
      <c r="N248" s="30"/>
      <c r="O248" s="30"/>
      <c r="P248" s="30"/>
      <c r="Q248" s="26"/>
      <c r="R248" s="30"/>
      <c r="S248" s="31"/>
      <c r="T248" s="30"/>
      <c r="U248" s="30"/>
      <c r="V248" s="30"/>
      <c r="W248" s="30"/>
      <c r="X248" s="30"/>
      <c r="Y248" s="30"/>
      <c r="Z248" s="30"/>
      <c r="AA248" s="30"/>
      <c r="AB248" s="51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</row>
    <row r="249" spans="1:40" ht="14" x14ac:dyDescent="0.2">
      <c r="A249" s="101" t="s">
        <v>128</v>
      </c>
      <c r="B249" s="47">
        <v>1202</v>
      </c>
      <c r="C249" s="101" t="s">
        <v>28</v>
      </c>
      <c r="D249" s="101" t="s">
        <v>62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26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5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</row>
    <row r="250" spans="1:40" ht="14" x14ac:dyDescent="0.2">
      <c r="A250" s="101" t="s">
        <v>471</v>
      </c>
      <c r="B250" s="47">
        <v>2028</v>
      </c>
      <c r="C250" s="101" t="s">
        <v>468</v>
      </c>
      <c r="D250" s="101" t="s">
        <v>32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26"/>
      <c r="R250" s="31"/>
      <c r="S250" s="31"/>
      <c r="T250" s="31"/>
      <c r="U250" s="31"/>
      <c r="V250" s="31"/>
      <c r="W250" s="31">
        <v>0.83</v>
      </c>
      <c r="X250" s="31">
        <v>0.83</v>
      </c>
      <c r="Y250" s="31"/>
      <c r="Z250" s="31"/>
      <c r="AA250" s="31"/>
      <c r="AB250" s="5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</row>
    <row r="251" spans="1:40" ht="14" x14ac:dyDescent="0.2">
      <c r="A251" s="101" t="s">
        <v>129</v>
      </c>
      <c r="B251" s="47">
        <v>1047</v>
      </c>
      <c r="C251" s="101" t="s">
        <v>9</v>
      </c>
      <c r="D251" s="101" t="s">
        <v>15</v>
      </c>
      <c r="E251" s="31"/>
      <c r="F251" s="31"/>
      <c r="G251" s="31"/>
      <c r="H251" s="31"/>
      <c r="I251" s="31">
        <v>0.85</v>
      </c>
      <c r="J251" s="31">
        <v>0.85</v>
      </c>
      <c r="K251" s="31"/>
      <c r="L251" s="31"/>
      <c r="M251" s="31">
        <v>0.83</v>
      </c>
      <c r="N251" s="31">
        <v>0.85</v>
      </c>
      <c r="O251" s="31">
        <v>0.85</v>
      </c>
      <c r="P251" s="31"/>
      <c r="Q251" s="26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5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</row>
    <row r="252" spans="1:40" ht="14" x14ac:dyDescent="0.2">
      <c r="A252" s="101" t="s">
        <v>282</v>
      </c>
      <c r="B252" s="47">
        <v>1057</v>
      </c>
      <c r="C252" s="101" t="s">
        <v>28</v>
      </c>
      <c r="D252" s="101" t="s">
        <v>24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26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5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</row>
    <row r="253" spans="1:40" ht="14" x14ac:dyDescent="0.2">
      <c r="A253" s="101" t="s">
        <v>152</v>
      </c>
      <c r="B253" s="47">
        <v>1119</v>
      </c>
      <c r="C253" s="101" t="s">
        <v>9</v>
      </c>
      <c r="D253" s="101" t="s">
        <v>13</v>
      </c>
      <c r="E253" s="31">
        <v>0.81</v>
      </c>
      <c r="F253" s="31">
        <v>0.81</v>
      </c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26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5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</row>
    <row r="254" spans="1:40" ht="14" x14ac:dyDescent="0.2">
      <c r="A254" s="101" t="s">
        <v>154</v>
      </c>
      <c r="B254" s="47">
        <v>1060</v>
      </c>
      <c r="C254" s="101" t="s">
        <v>28</v>
      </c>
      <c r="D254" s="101" t="s">
        <v>13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26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5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</row>
    <row r="255" spans="1:40" ht="14" x14ac:dyDescent="0.2">
      <c r="A255" s="101" t="s">
        <v>289</v>
      </c>
      <c r="B255" s="47">
        <v>1571</v>
      </c>
      <c r="C255" s="101" t="s">
        <v>11</v>
      </c>
      <c r="D255" s="101" t="s">
        <v>95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>
        <v>0.83</v>
      </c>
      <c r="O255" s="31">
        <v>0.85</v>
      </c>
      <c r="P255" s="31">
        <v>0.83</v>
      </c>
      <c r="Q255" s="26">
        <v>0.83</v>
      </c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5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</row>
    <row r="256" spans="1:40" ht="14" x14ac:dyDescent="0.2">
      <c r="A256" s="101" t="s">
        <v>361</v>
      </c>
      <c r="B256" s="47">
        <v>1006</v>
      </c>
      <c r="C256" s="101" t="s">
        <v>28</v>
      </c>
      <c r="D256" s="101" t="s">
        <v>463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26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5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</row>
    <row r="257" spans="1:40" ht="14" x14ac:dyDescent="0.2">
      <c r="A257" s="101" t="s">
        <v>484</v>
      </c>
      <c r="B257" s="47">
        <v>2513</v>
      </c>
      <c r="C257" s="101" t="s">
        <v>468</v>
      </c>
      <c r="D257" s="101" t="s">
        <v>95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26"/>
      <c r="R257" s="31"/>
      <c r="S257" s="31"/>
      <c r="T257" s="31"/>
      <c r="U257" s="31"/>
      <c r="V257" s="31"/>
      <c r="W257" s="31"/>
      <c r="X257" s="31">
        <v>0.75</v>
      </c>
      <c r="Y257" s="31">
        <v>0.75</v>
      </c>
      <c r="Z257" s="31">
        <v>0.75</v>
      </c>
      <c r="AA257" s="31">
        <v>0.69369999999999998</v>
      </c>
      <c r="AB257" s="52">
        <v>0.65</v>
      </c>
      <c r="AC257" s="52">
        <v>0.75</v>
      </c>
      <c r="AD257" s="112">
        <v>0.75</v>
      </c>
      <c r="AE257" s="112">
        <v>0.75</v>
      </c>
      <c r="AF257" s="112">
        <v>0.75</v>
      </c>
      <c r="AG257" s="112">
        <v>0.75</v>
      </c>
      <c r="AH257" s="112">
        <v>0.75</v>
      </c>
      <c r="AI257" s="112">
        <v>0.75</v>
      </c>
      <c r="AJ257" s="112">
        <v>0.75</v>
      </c>
      <c r="AK257" s="112"/>
      <c r="AL257" s="112"/>
      <c r="AM257" s="112"/>
      <c r="AN257" s="112"/>
    </row>
    <row r="258" spans="1:40" ht="14" x14ac:dyDescent="0.2">
      <c r="A258" s="101" t="s">
        <v>291</v>
      </c>
      <c r="B258" s="47">
        <v>1597</v>
      </c>
      <c r="C258" s="101" t="s">
        <v>30</v>
      </c>
      <c r="D258" s="101" t="s">
        <v>32</v>
      </c>
      <c r="E258" s="31"/>
      <c r="F258" s="31"/>
      <c r="G258" s="31"/>
      <c r="H258" s="31"/>
      <c r="I258" s="31"/>
      <c r="J258" s="31">
        <v>0.8</v>
      </c>
      <c r="K258" s="31">
        <v>0.8</v>
      </c>
      <c r="L258" s="31">
        <v>0.8</v>
      </c>
      <c r="M258" s="31">
        <v>0.8</v>
      </c>
      <c r="N258" s="31"/>
      <c r="O258" s="31">
        <v>0.8</v>
      </c>
      <c r="P258" s="31">
        <v>0.8</v>
      </c>
      <c r="Q258" s="26"/>
      <c r="R258" s="31"/>
      <c r="S258" s="31"/>
      <c r="T258" s="31"/>
      <c r="U258" s="31"/>
      <c r="V258" s="31"/>
      <c r="W258" s="31"/>
      <c r="X258" s="31"/>
      <c r="Y258" s="31"/>
      <c r="Z258" s="31"/>
      <c r="AA258" s="31">
        <v>0.75</v>
      </c>
      <c r="AB258" s="52"/>
      <c r="AC258" s="112"/>
      <c r="AD258" s="112">
        <v>0.75</v>
      </c>
      <c r="AE258" s="112">
        <v>0.75</v>
      </c>
      <c r="AF258" s="112">
        <v>0.75</v>
      </c>
      <c r="AG258" s="112">
        <v>0.75</v>
      </c>
      <c r="AH258" s="112">
        <v>0.75</v>
      </c>
      <c r="AI258" s="112">
        <v>0.75</v>
      </c>
      <c r="AJ258" s="112">
        <v>0.75</v>
      </c>
      <c r="AK258" s="112"/>
      <c r="AL258" s="112"/>
      <c r="AM258" s="112"/>
      <c r="AN258" s="112"/>
    </row>
    <row r="259" spans="1:40" ht="14" x14ac:dyDescent="0.2">
      <c r="A259" s="101" t="s">
        <v>810</v>
      </c>
      <c r="B259" s="47">
        <v>2594</v>
      </c>
      <c r="C259" s="101" t="s">
        <v>806</v>
      </c>
      <c r="D259" s="101" t="s">
        <v>20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26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52"/>
      <c r="AC259" s="112"/>
      <c r="AD259" s="112"/>
      <c r="AE259" s="112"/>
      <c r="AF259" s="112"/>
      <c r="AG259" s="112"/>
      <c r="AH259" s="112"/>
      <c r="AI259" s="112"/>
      <c r="AJ259" s="112">
        <v>0.75</v>
      </c>
      <c r="AK259" s="112"/>
      <c r="AL259" s="112"/>
      <c r="AM259" s="112"/>
      <c r="AN259" s="112"/>
    </row>
    <row r="260" spans="1:40" ht="14" x14ac:dyDescent="0.2">
      <c r="A260" s="101" t="s">
        <v>131</v>
      </c>
      <c r="B260" s="47">
        <v>1040</v>
      </c>
      <c r="C260" s="101" t="s">
        <v>28</v>
      </c>
      <c r="D260" s="101" t="s">
        <v>15</v>
      </c>
      <c r="E260" s="31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26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51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</row>
    <row r="261" spans="1:40" ht="14" x14ac:dyDescent="0.2">
      <c r="A261" s="101" t="s">
        <v>293</v>
      </c>
      <c r="B261" s="47">
        <v>1365</v>
      </c>
      <c r="C261" s="101" t="s">
        <v>28</v>
      </c>
      <c r="D261" s="101" t="s">
        <v>32</v>
      </c>
      <c r="E261" s="31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26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51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</row>
    <row r="262" spans="1:40" ht="14" x14ac:dyDescent="0.2">
      <c r="A262" s="101" t="s">
        <v>503</v>
      </c>
      <c r="B262" s="47">
        <v>2527</v>
      </c>
      <c r="C262" s="101" t="s">
        <v>497</v>
      </c>
      <c r="D262" s="101" t="s">
        <v>32</v>
      </c>
      <c r="E262" s="31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26"/>
      <c r="R262" s="30"/>
      <c r="S262" s="30"/>
      <c r="T262" s="30"/>
      <c r="U262" s="30"/>
      <c r="V262" s="30"/>
      <c r="W262" s="30"/>
      <c r="X262" s="30"/>
      <c r="Y262" s="30"/>
      <c r="Z262" s="30">
        <v>0.75</v>
      </c>
      <c r="AA262" s="30">
        <v>0.75</v>
      </c>
      <c r="AB262" s="51">
        <v>0.75</v>
      </c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</row>
    <row r="263" spans="1:40" ht="14" x14ac:dyDescent="0.2">
      <c r="A263" s="101" t="s">
        <v>133</v>
      </c>
      <c r="B263" s="47">
        <v>1591</v>
      </c>
      <c r="C263" s="101" t="s">
        <v>30</v>
      </c>
      <c r="D263" s="101" t="s">
        <v>22</v>
      </c>
      <c r="E263" s="31"/>
      <c r="F263" s="31"/>
      <c r="G263" s="31"/>
      <c r="H263" s="31"/>
      <c r="I263" s="31"/>
      <c r="J263" s="31">
        <v>0.8</v>
      </c>
      <c r="K263" s="31"/>
      <c r="L263" s="31"/>
      <c r="M263" s="31"/>
      <c r="N263" s="31"/>
      <c r="O263" s="31"/>
      <c r="P263" s="31"/>
      <c r="Q263" s="26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5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</row>
    <row r="264" spans="1:40" ht="14" x14ac:dyDescent="0.2">
      <c r="A264" s="101" t="s">
        <v>134</v>
      </c>
      <c r="B264" s="47">
        <v>1523</v>
      </c>
      <c r="C264" s="101" t="s">
        <v>80</v>
      </c>
      <c r="D264" s="101" t="s">
        <v>32</v>
      </c>
      <c r="E264" s="31">
        <v>0.8</v>
      </c>
      <c r="F264" s="31">
        <v>0.85</v>
      </c>
      <c r="G264" s="31">
        <v>0.8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26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5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</row>
    <row r="265" spans="1:40" ht="14" x14ac:dyDescent="0.2">
      <c r="A265" s="101" t="s">
        <v>138</v>
      </c>
      <c r="B265" s="47">
        <v>1634</v>
      </c>
      <c r="C265" s="101" t="s">
        <v>11</v>
      </c>
      <c r="D265" s="101" t="s">
        <v>518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>
        <v>0.85</v>
      </c>
      <c r="O265" s="31">
        <v>0.85</v>
      </c>
      <c r="P265" s="31">
        <v>0.85</v>
      </c>
      <c r="Q265" s="26">
        <v>0.85</v>
      </c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5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</row>
    <row r="266" spans="1:40" ht="14" x14ac:dyDescent="0.2">
      <c r="A266" s="101" t="s">
        <v>140</v>
      </c>
      <c r="B266" s="47">
        <v>1477</v>
      </c>
      <c r="C266" s="101" t="s">
        <v>9</v>
      </c>
      <c r="D266" s="101" t="s">
        <v>15</v>
      </c>
      <c r="E266" s="31">
        <v>0.85</v>
      </c>
      <c r="F266" s="31">
        <v>0.85</v>
      </c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26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5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</row>
    <row r="267" spans="1:40" ht="14" x14ac:dyDescent="0.2">
      <c r="A267" s="101" t="s">
        <v>389</v>
      </c>
      <c r="B267" s="47">
        <v>1520</v>
      </c>
      <c r="C267" s="101" t="s">
        <v>80</v>
      </c>
      <c r="D267" s="101" t="s">
        <v>22</v>
      </c>
      <c r="E267" s="31">
        <v>0.75</v>
      </c>
      <c r="F267" s="31">
        <v>0.85</v>
      </c>
      <c r="G267" s="31">
        <v>0.8</v>
      </c>
      <c r="H267" s="31">
        <v>0.75</v>
      </c>
      <c r="I267" s="31">
        <v>0.85</v>
      </c>
      <c r="J267" s="31">
        <v>0.85</v>
      </c>
      <c r="K267" s="31">
        <v>0.85</v>
      </c>
      <c r="L267" s="31">
        <v>0.8</v>
      </c>
      <c r="M267" s="31">
        <v>0.8</v>
      </c>
      <c r="N267" s="31">
        <v>0.8</v>
      </c>
      <c r="O267" s="31">
        <v>0.8</v>
      </c>
      <c r="P267" s="31">
        <v>0.85</v>
      </c>
      <c r="Q267" s="26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5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</row>
    <row r="268" spans="1:40" ht="14" x14ac:dyDescent="0.2">
      <c r="A268" s="101" t="s">
        <v>607</v>
      </c>
      <c r="B268" s="47">
        <v>2578</v>
      </c>
      <c r="C268" s="101" t="s">
        <v>561</v>
      </c>
      <c r="D268" s="101" t="s">
        <v>62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26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52"/>
      <c r="AC268" s="112"/>
      <c r="AD268" s="112"/>
      <c r="AE268" s="112"/>
      <c r="AF268" s="112"/>
      <c r="AG268" s="112">
        <v>0.75</v>
      </c>
      <c r="AH268" s="112">
        <v>0.75</v>
      </c>
      <c r="AI268" s="113">
        <v>0.60199999999999998</v>
      </c>
      <c r="AJ268" s="112"/>
      <c r="AK268" s="112"/>
      <c r="AL268" s="112"/>
      <c r="AM268" s="112"/>
      <c r="AN268" s="112"/>
    </row>
    <row r="269" spans="1:40" ht="14" x14ac:dyDescent="0.2">
      <c r="A269" s="101" t="s">
        <v>156</v>
      </c>
      <c r="B269" s="47">
        <v>1309</v>
      </c>
      <c r="C269" s="101" t="s">
        <v>9</v>
      </c>
      <c r="D269" s="101" t="s">
        <v>13</v>
      </c>
      <c r="E269" s="31"/>
      <c r="F269" s="31">
        <v>0.65</v>
      </c>
      <c r="G269" s="31">
        <v>0.65</v>
      </c>
      <c r="H269" s="31">
        <v>0.65</v>
      </c>
      <c r="I269" s="31"/>
      <c r="J269" s="31"/>
      <c r="K269" s="31"/>
      <c r="L269" s="31"/>
      <c r="M269" s="31"/>
      <c r="N269" s="31"/>
      <c r="O269" s="31"/>
      <c r="P269" s="31"/>
      <c r="Q269" s="26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5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</row>
    <row r="270" spans="1:40" ht="14" x14ac:dyDescent="0.2">
      <c r="A270" s="101" t="s">
        <v>390</v>
      </c>
      <c r="B270" s="47">
        <v>1171</v>
      </c>
      <c r="C270" s="101" t="s">
        <v>9</v>
      </c>
      <c r="D270" s="101" t="s">
        <v>37</v>
      </c>
      <c r="E270" s="31"/>
      <c r="F270" s="30"/>
      <c r="G270" s="31"/>
      <c r="H270" s="30"/>
      <c r="I270" s="30"/>
      <c r="J270" s="30"/>
      <c r="K270" s="31">
        <v>0.7</v>
      </c>
      <c r="L270" s="31">
        <v>0.7</v>
      </c>
      <c r="M270" s="31">
        <v>0.7</v>
      </c>
      <c r="N270" s="31"/>
      <c r="O270" s="31"/>
      <c r="P270" s="31"/>
      <c r="Q270" s="26"/>
      <c r="R270" s="30"/>
      <c r="S270" s="31"/>
      <c r="T270" s="30"/>
      <c r="U270" s="30"/>
      <c r="V270" s="30"/>
      <c r="W270" s="31"/>
      <c r="X270" s="31"/>
      <c r="Y270" s="31"/>
      <c r="Z270" s="31"/>
      <c r="AA270" s="31"/>
      <c r="AB270" s="5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</row>
    <row r="271" spans="1:40" ht="14" x14ac:dyDescent="0.2">
      <c r="A271" s="101" t="s">
        <v>283</v>
      </c>
      <c r="B271" s="47">
        <v>1223</v>
      </c>
      <c r="C271" s="101" t="s">
        <v>28</v>
      </c>
      <c r="D271" s="101" t="s">
        <v>463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26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5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</row>
    <row r="272" spans="1:40" ht="14" x14ac:dyDescent="0.2">
      <c r="A272" s="101" t="s">
        <v>373</v>
      </c>
      <c r="B272" s="47">
        <v>1487</v>
      </c>
      <c r="C272" s="101" t="s">
        <v>9</v>
      </c>
      <c r="D272" s="101" t="s">
        <v>22</v>
      </c>
      <c r="E272" s="31">
        <v>0.8</v>
      </c>
      <c r="F272" s="31">
        <v>0.8</v>
      </c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26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5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</row>
    <row r="273" spans="1:40" ht="14" x14ac:dyDescent="0.2">
      <c r="A273" s="101" t="s">
        <v>294</v>
      </c>
      <c r="B273" s="47">
        <v>1327</v>
      </c>
      <c r="C273" s="101" t="s">
        <v>9</v>
      </c>
      <c r="D273" s="101" t="s">
        <v>527</v>
      </c>
      <c r="E273" s="31"/>
      <c r="F273" s="31"/>
      <c r="G273" s="31"/>
      <c r="H273" s="30"/>
      <c r="I273" s="30"/>
      <c r="J273" s="30"/>
      <c r="K273" s="30"/>
      <c r="L273" s="30"/>
      <c r="M273" s="30"/>
      <c r="N273" s="30"/>
      <c r="O273" s="30"/>
      <c r="P273" s="30"/>
      <c r="Q273" s="26"/>
      <c r="R273" s="31"/>
      <c r="S273" s="31"/>
      <c r="T273" s="30"/>
      <c r="U273" s="30"/>
      <c r="V273" s="30"/>
      <c r="W273" s="30"/>
      <c r="X273" s="30"/>
      <c r="Y273" s="30"/>
      <c r="Z273" s="30"/>
      <c r="AA273" s="30"/>
      <c r="AB273" s="51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</row>
    <row r="274" spans="1:40" ht="14" x14ac:dyDescent="0.2">
      <c r="A274" s="101" t="s">
        <v>297</v>
      </c>
      <c r="B274" s="47">
        <v>1638</v>
      </c>
      <c r="C274" s="101" t="s">
        <v>11</v>
      </c>
      <c r="D274" s="101" t="s">
        <v>518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>
        <v>0.83</v>
      </c>
      <c r="O274" s="31">
        <v>0.83</v>
      </c>
      <c r="P274" s="31">
        <v>0.83</v>
      </c>
      <c r="Q274" s="26"/>
      <c r="R274" s="31"/>
      <c r="S274" s="31">
        <v>0.83</v>
      </c>
      <c r="T274" s="31">
        <v>0.83</v>
      </c>
      <c r="U274" s="31">
        <v>0.83</v>
      </c>
      <c r="V274" s="31">
        <v>0.75</v>
      </c>
      <c r="W274" s="31">
        <v>0.75</v>
      </c>
      <c r="X274" s="31">
        <v>0.75</v>
      </c>
      <c r="Y274" s="31"/>
      <c r="Z274" s="31"/>
      <c r="AA274" s="31"/>
      <c r="AB274" s="52"/>
      <c r="AC274" s="112"/>
      <c r="AD274" s="112">
        <v>0.75</v>
      </c>
      <c r="AE274" s="112">
        <v>0.75</v>
      </c>
      <c r="AF274" s="112">
        <v>0.75</v>
      </c>
      <c r="AG274" s="112"/>
      <c r="AH274" s="112"/>
      <c r="AI274" s="112"/>
      <c r="AJ274" s="112"/>
      <c r="AK274" s="112"/>
      <c r="AL274" s="112"/>
      <c r="AM274" s="112"/>
      <c r="AN274" s="112"/>
    </row>
    <row r="275" spans="1:40" ht="14" x14ac:dyDescent="0.2">
      <c r="A275" s="101" t="s">
        <v>285</v>
      </c>
      <c r="B275" s="47">
        <v>1195</v>
      </c>
      <c r="C275" s="101" t="s">
        <v>9</v>
      </c>
      <c r="D275" s="101" t="s">
        <v>62</v>
      </c>
      <c r="E275" s="31">
        <v>0.7</v>
      </c>
      <c r="F275" s="31">
        <v>0.7</v>
      </c>
      <c r="G275" s="31">
        <v>0.7</v>
      </c>
      <c r="H275" s="31"/>
      <c r="I275" s="31">
        <v>0.75</v>
      </c>
      <c r="J275" s="31"/>
      <c r="K275" s="31"/>
      <c r="L275" s="31"/>
      <c r="M275" s="31"/>
      <c r="N275" s="31"/>
      <c r="O275" s="31"/>
      <c r="P275" s="84"/>
      <c r="Q275" s="26"/>
      <c r="R275" s="31"/>
      <c r="S275" s="31"/>
      <c r="T275" s="31">
        <v>0.75</v>
      </c>
      <c r="U275" s="31">
        <v>0.75</v>
      </c>
      <c r="V275" s="31">
        <v>0.75</v>
      </c>
      <c r="W275" s="31"/>
      <c r="X275" s="31"/>
      <c r="Y275" s="31">
        <v>0.75</v>
      </c>
      <c r="Z275" s="31">
        <v>0.75</v>
      </c>
      <c r="AA275" s="31">
        <v>0.70809999999999995</v>
      </c>
      <c r="AB275" s="52">
        <v>0.65</v>
      </c>
      <c r="AC275" s="52">
        <v>0.75</v>
      </c>
      <c r="AD275" s="112">
        <v>0.75</v>
      </c>
      <c r="AE275" s="112">
        <v>0.75</v>
      </c>
      <c r="AF275" s="112">
        <v>0.75</v>
      </c>
      <c r="AG275" s="112">
        <v>0.75</v>
      </c>
      <c r="AH275" s="52">
        <v>0.7</v>
      </c>
      <c r="AI275" s="52">
        <v>0.7</v>
      </c>
      <c r="AJ275" s="112">
        <v>0.7</v>
      </c>
      <c r="AK275" s="112"/>
      <c r="AL275" s="112"/>
      <c r="AM275" s="112"/>
      <c r="AN275" s="112"/>
    </row>
    <row r="276" spans="1:40" ht="14" x14ac:dyDescent="0.2">
      <c r="A276" s="101" t="s">
        <v>288</v>
      </c>
      <c r="B276" s="47">
        <v>1295</v>
      </c>
      <c r="C276" s="101" t="s">
        <v>28</v>
      </c>
      <c r="D276" s="101" t="s">
        <v>62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4"/>
      <c r="Q276" s="26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85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</row>
    <row r="277" spans="1:40" ht="14" x14ac:dyDescent="0.2">
      <c r="A277" s="101" t="s">
        <v>391</v>
      </c>
      <c r="B277" s="47">
        <v>1065</v>
      </c>
      <c r="C277" s="101" t="s">
        <v>9</v>
      </c>
      <c r="D277" s="101" t="s">
        <v>24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>
        <v>0.8</v>
      </c>
      <c r="O277" s="31">
        <v>0.8</v>
      </c>
      <c r="P277" s="31">
        <v>0.8</v>
      </c>
      <c r="Q277" s="26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5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</row>
    <row r="278" spans="1:40" ht="14" x14ac:dyDescent="0.2">
      <c r="A278" s="101" t="s">
        <v>392</v>
      </c>
      <c r="B278" s="47">
        <v>1539</v>
      </c>
      <c r="C278" s="101" t="s">
        <v>30</v>
      </c>
      <c r="D278" s="101" t="s">
        <v>14</v>
      </c>
      <c r="E278" s="31"/>
      <c r="F278" s="30"/>
      <c r="G278" s="31"/>
      <c r="H278" s="31">
        <v>0.75</v>
      </c>
      <c r="I278" s="30">
        <v>0.75</v>
      </c>
      <c r="J278" s="30">
        <v>0.75</v>
      </c>
      <c r="K278" s="31">
        <v>0.75</v>
      </c>
      <c r="L278" s="31"/>
      <c r="M278" s="31">
        <v>0.75</v>
      </c>
      <c r="N278" s="31">
        <v>0.75</v>
      </c>
      <c r="O278" s="31">
        <v>0.75</v>
      </c>
      <c r="P278" s="31"/>
      <c r="Q278" s="26"/>
      <c r="R278" s="30"/>
      <c r="S278" s="31"/>
      <c r="T278" s="31">
        <v>0.8</v>
      </c>
      <c r="U278" s="30">
        <v>0.8</v>
      </c>
      <c r="V278" s="30">
        <v>0.8</v>
      </c>
      <c r="W278" s="31"/>
      <c r="X278" s="31"/>
      <c r="Y278" s="31"/>
      <c r="Z278" s="31"/>
      <c r="AA278" s="31"/>
      <c r="AB278" s="5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</row>
    <row r="279" spans="1:40" ht="14" x14ac:dyDescent="0.2">
      <c r="A279" s="101" t="s">
        <v>301</v>
      </c>
      <c r="B279" s="47">
        <v>2008</v>
      </c>
      <c r="C279" s="101" t="s">
        <v>36</v>
      </c>
      <c r="D279" s="101" t="s">
        <v>95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26"/>
      <c r="R279" s="31">
        <v>0.83</v>
      </c>
      <c r="S279" s="31">
        <v>0.83</v>
      </c>
      <c r="T279" s="31"/>
      <c r="U279" s="31"/>
      <c r="V279" s="31"/>
      <c r="W279" s="31"/>
      <c r="X279" s="31"/>
      <c r="Y279" s="31"/>
      <c r="Z279" s="31"/>
      <c r="AA279" s="31"/>
      <c r="AB279" s="5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</row>
    <row r="280" spans="1:40" ht="14" x14ac:dyDescent="0.2">
      <c r="A280" s="101" t="s">
        <v>393</v>
      </c>
      <c r="B280" s="47">
        <v>1332</v>
      </c>
      <c r="C280" s="101" t="s">
        <v>11</v>
      </c>
      <c r="D280" s="101" t="s">
        <v>95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>
        <v>0.8</v>
      </c>
      <c r="O280" s="31">
        <v>0.8</v>
      </c>
      <c r="P280" s="31"/>
      <c r="Q280" s="26"/>
      <c r="R280" s="31">
        <v>0.8</v>
      </c>
      <c r="S280" s="31"/>
      <c r="T280" s="31"/>
      <c r="U280" s="31"/>
      <c r="V280" s="31"/>
      <c r="W280" s="31"/>
      <c r="X280" s="31">
        <v>0.75</v>
      </c>
      <c r="Y280" s="31">
        <v>0.85</v>
      </c>
      <c r="Z280" s="31">
        <v>0.75</v>
      </c>
      <c r="AA280" s="31">
        <v>0.75</v>
      </c>
      <c r="AB280" s="52"/>
      <c r="AC280" s="31">
        <v>0.75</v>
      </c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</row>
    <row r="281" spans="1:40" ht="14" x14ac:dyDescent="0.2">
      <c r="A281" s="101" t="s">
        <v>143</v>
      </c>
      <c r="B281" s="47">
        <v>1398</v>
      </c>
      <c r="C281" s="101" t="s">
        <v>28</v>
      </c>
      <c r="D281" s="101" t="s">
        <v>481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26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5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</row>
    <row r="282" spans="1:40" ht="14" x14ac:dyDescent="0.2">
      <c r="A282" s="101" t="s">
        <v>394</v>
      </c>
      <c r="B282" s="47">
        <v>1245</v>
      </c>
      <c r="C282" s="101" t="s">
        <v>28</v>
      </c>
      <c r="D282" s="101" t="s">
        <v>37</v>
      </c>
      <c r="E282" s="31"/>
      <c r="F282" s="31"/>
      <c r="G282" s="31"/>
      <c r="H282" s="30"/>
      <c r="I282" s="30"/>
      <c r="J282" s="30"/>
      <c r="K282" s="30"/>
      <c r="L282" s="30"/>
      <c r="M282" s="30"/>
      <c r="N282" s="30"/>
      <c r="O282" s="30"/>
      <c r="P282" s="30"/>
      <c r="Q282" s="26"/>
      <c r="R282" s="31"/>
      <c r="S282" s="31"/>
      <c r="T282" s="30"/>
      <c r="U282" s="30"/>
      <c r="V282" s="30"/>
      <c r="W282" s="30"/>
      <c r="X282" s="30"/>
      <c r="Y282" s="30"/>
      <c r="Z282" s="30"/>
      <c r="AA282" s="30"/>
      <c r="AB282" s="51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</row>
    <row r="283" spans="1:40" ht="14" x14ac:dyDescent="0.2">
      <c r="A283" s="101" t="s">
        <v>159</v>
      </c>
      <c r="B283" s="47">
        <v>1298</v>
      </c>
      <c r="C283" s="101" t="s">
        <v>9</v>
      </c>
      <c r="D283" s="101" t="s">
        <v>14</v>
      </c>
      <c r="E283" s="31">
        <v>0.75</v>
      </c>
      <c r="F283" s="31">
        <v>0.75</v>
      </c>
      <c r="G283" s="31">
        <v>0.75</v>
      </c>
      <c r="H283" s="31">
        <v>0.75</v>
      </c>
      <c r="I283" s="31">
        <v>0.75</v>
      </c>
      <c r="J283" s="31">
        <v>0.75</v>
      </c>
      <c r="K283" s="31">
        <v>0.75</v>
      </c>
      <c r="L283" s="31">
        <v>0.75</v>
      </c>
      <c r="M283" s="31">
        <v>0.75</v>
      </c>
      <c r="N283" s="31">
        <v>0.75</v>
      </c>
      <c r="O283" s="31">
        <v>0.75</v>
      </c>
      <c r="P283" s="31">
        <v>0.75</v>
      </c>
      <c r="Q283" s="26">
        <v>0.75</v>
      </c>
      <c r="R283" s="31">
        <v>0.75</v>
      </c>
      <c r="S283" s="31">
        <v>0.75</v>
      </c>
      <c r="T283" s="31">
        <v>0.75</v>
      </c>
      <c r="U283" s="31">
        <v>0.72499999999999998</v>
      </c>
      <c r="V283" s="31">
        <v>0.7</v>
      </c>
      <c r="W283" s="31">
        <v>0.7</v>
      </c>
      <c r="X283" s="31">
        <v>0.7</v>
      </c>
      <c r="Y283" s="31">
        <v>0.7</v>
      </c>
      <c r="Z283" s="31">
        <v>0.7</v>
      </c>
      <c r="AA283" s="31">
        <v>0.7</v>
      </c>
      <c r="AB283" s="52">
        <v>0.65</v>
      </c>
      <c r="AC283" s="52">
        <v>0.7</v>
      </c>
      <c r="AD283" s="52">
        <v>0.7</v>
      </c>
      <c r="AE283" s="52">
        <v>0.7</v>
      </c>
      <c r="AF283" s="112"/>
      <c r="AG283" s="112"/>
      <c r="AH283" s="112"/>
      <c r="AI283" s="112"/>
      <c r="AJ283" s="112"/>
      <c r="AK283" s="112"/>
      <c r="AL283" s="112"/>
      <c r="AM283" s="112"/>
      <c r="AN283" s="112"/>
    </row>
    <row r="284" spans="1:40" ht="14" x14ac:dyDescent="0.2">
      <c r="A284" s="101" t="s">
        <v>522</v>
      </c>
      <c r="B284" s="47">
        <v>2025</v>
      </c>
      <c r="C284" s="101" t="s">
        <v>497</v>
      </c>
      <c r="D284" s="101" t="s">
        <v>480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26"/>
      <c r="R284" s="31"/>
      <c r="S284" s="31"/>
      <c r="T284" s="31"/>
      <c r="U284" s="31"/>
      <c r="V284" s="31"/>
      <c r="W284" s="31"/>
      <c r="X284" s="31"/>
      <c r="Y284" s="31"/>
      <c r="Z284" s="31"/>
      <c r="AA284" s="31">
        <v>0.75</v>
      </c>
      <c r="AB284" s="52">
        <v>0.75</v>
      </c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</row>
    <row r="285" spans="1:40" ht="14" x14ac:dyDescent="0.2">
      <c r="A285" s="101" t="s">
        <v>223</v>
      </c>
      <c r="B285" s="47">
        <v>1536</v>
      </c>
      <c r="C285" s="101" t="s">
        <v>80</v>
      </c>
      <c r="D285" s="101" t="s">
        <v>462</v>
      </c>
      <c r="E285" s="31"/>
      <c r="F285" s="31">
        <v>0.8</v>
      </c>
      <c r="G285" s="31">
        <v>0.8</v>
      </c>
      <c r="H285" s="30">
        <v>0.8</v>
      </c>
      <c r="I285" s="30">
        <v>0.75</v>
      </c>
      <c r="J285" s="30">
        <v>0.75</v>
      </c>
      <c r="K285" s="30"/>
      <c r="L285" s="30"/>
      <c r="M285" s="30">
        <v>0.68</v>
      </c>
      <c r="N285" s="30">
        <v>0.68</v>
      </c>
      <c r="O285" s="30">
        <v>0.68</v>
      </c>
      <c r="P285" s="30">
        <v>0.8</v>
      </c>
      <c r="Q285" s="26">
        <v>0.8</v>
      </c>
      <c r="R285" s="31"/>
      <c r="S285" s="31"/>
      <c r="T285" s="30"/>
      <c r="U285" s="30"/>
      <c r="V285" s="30"/>
      <c r="W285" s="30"/>
      <c r="X285" s="30"/>
      <c r="Y285" s="30"/>
      <c r="Z285" s="30"/>
      <c r="AA285" s="30"/>
      <c r="AB285" s="51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</row>
    <row r="286" spans="1:40" ht="14" x14ac:dyDescent="0.2">
      <c r="A286" s="101" t="s">
        <v>162</v>
      </c>
      <c r="B286" s="47">
        <v>1668</v>
      </c>
      <c r="C286" s="101" t="s">
        <v>18</v>
      </c>
      <c r="D286" s="101" t="s">
        <v>32</v>
      </c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30">
        <v>0.83</v>
      </c>
      <c r="P286" s="30">
        <v>0.85</v>
      </c>
      <c r="Q286" s="116">
        <v>0.85</v>
      </c>
      <c r="R286" s="115">
        <v>0.83</v>
      </c>
      <c r="S286" s="115">
        <v>0.83</v>
      </c>
      <c r="T286" s="115"/>
      <c r="U286" s="115"/>
      <c r="V286" s="115"/>
      <c r="W286" s="115"/>
      <c r="X286" s="31">
        <v>0.75</v>
      </c>
      <c r="Y286" s="31">
        <v>0.75</v>
      </c>
      <c r="Z286" s="115">
        <v>0.75</v>
      </c>
      <c r="AA286" s="31">
        <v>0.75</v>
      </c>
      <c r="AB286" s="52">
        <v>0.75</v>
      </c>
      <c r="AC286" s="52">
        <v>0.75</v>
      </c>
      <c r="AD286" s="112">
        <v>0.75</v>
      </c>
      <c r="AE286" s="112">
        <v>0.75</v>
      </c>
      <c r="AF286" s="112"/>
      <c r="AG286" s="112"/>
      <c r="AH286" s="112"/>
      <c r="AI286" s="112"/>
      <c r="AJ286" s="112"/>
      <c r="AK286" s="112"/>
      <c r="AL286" s="112"/>
      <c r="AM286" s="112"/>
      <c r="AN286" s="112"/>
    </row>
    <row r="287" spans="1:40" ht="14" x14ac:dyDescent="0.2">
      <c r="A287" s="101" t="s">
        <v>290</v>
      </c>
      <c r="B287" s="47">
        <v>1079</v>
      </c>
      <c r="C287" s="101" t="s">
        <v>11</v>
      </c>
      <c r="D287" s="101" t="s">
        <v>62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>
        <v>0.8</v>
      </c>
      <c r="O287" s="31">
        <v>0.8</v>
      </c>
      <c r="P287" s="31">
        <v>0.8</v>
      </c>
      <c r="Q287" s="26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5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</row>
    <row r="288" spans="1:40" ht="14" x14ac:dyDescent="0.2">
      <c r="A288" s="101" t="s">
        <v>491</v>
      </c>
      <c r="B288" s="47">
        <v>2510</v>
      </c>
      <c r="C288" s="101" t="s">
        <v>468</v>
      </c>
      <c r="D288" s="101" t="s">
        <v>62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26"/>
      <c r="R288" s="31"/>
      <c r="S288" s="31"/>
      <c r="T288" s="31"/>
      <c r="U288" s="31"/>
      <c r="V288" s="31"/>
      <c r="W288" s="31"/>
      <c r="X288" s="31"/>
      <c r="Y288" s="31">
        <v>0.75</v>
      </c>
      <c r="Z288" s="31">
        <v>0.75</v>
      </c>
      <c r="AA288" s="31">
        <v>0.75</v>
      </c>
      <c r="AB288" s="52">
        <v>0.65</v>
      </c>
      <c r="AC288" s="112"/>
      <c r="AD288" s="112"/>
      <c r="AE288" s="112"/>
      <c r="AF288" s="112">
        <v>0.75</v>
      </c>
      <c r="AG288" s="112"/>
      <c r="AH288" s="112"/>
      <c r="AI288" s="112"/>
      <c r="AJ288" s="112"/>
      <c r="AK288" s="112"/>
      <c r="AL288" s="112"/>
      <c r="AM288" s="112"/>
      <c r="AN288" s="112"/>
    </row>
    <row r="289" spans="1:40" ht="14" x14ac:dyDescent="0.2">
      <c r="A289" s="101" t="s">
        <v>492</v>
      </c>
      <c r="B289" s="47">
        <v>2524</v>
      </c>
      <c r="C289" s="101" t="s">
        <v>468</v>
      </c>
      <c r="D289" s="101" t="s">
        <v>480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26"/>
      <c r="R289" s="31"/>
      <c r="S289" s="31"/>
      <c r="T289" s="31"/>
      <c r="U289" s="31"/>
      <c r="V289" s="31"/>
      <c r="W289" s="31"/>
      <c r="X289" s="31"/>
      <c r="Y289" s="31">
        <v>0.75</v>
      </c>
      <c r="Z289" s="31">
        <v>0.75</v>
      </c>
      <c r="AA289" s="31"/>
      <c r="AB289" s="5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</row>
    <row r="290" spans="1:40" ht="14" x14ac:dyDescent="0.2">
      <c r="A290" s="101" t="s">
        <v>523</v>
      </c>
      <c r="B290" s="47">
        <v>2031</v>
      </c>
      <c r="C290" s="101" t="s">
        <v>497</v>
      </c>
      <c r="D290" s="101" t="s">
        <v>509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26"/>
      <c r="R290" s="31"/>
      <c r="S290" s="31"/>
      <c r="T290" s="31"/>
      <c r="U290" s="31"/>
      <c r="V290" s="31"/>
      <c r="W290" s="31"/>
      <c r="X290" s="31"/>
      <c r="Y290" s="31"/>
      <c r="Z290" s="31"/>
      <c r="AA290" s="31">
        <v>0.75</v>
      </c>
      <c r="AB290" s="52">
        <v>0.75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</row>
    <row r="291" spans="1:40" ht="14" x14ac:dyDescent="0.2">
      <c r="A291" s="101" t="s">
        <v>395</v>
      </c>
      <c r="B291" s="47">
        <v>1041</v>
      </c>
      <c r="C291" s="101" t="s">
        <v>28</v>
      </c>
      <c r="D291" s="101" t="s">
        <v>463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26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5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</row>
    <row r="292" spans="1:40" ht="14" x14ac:dyDescent="0.2">
      <c r="A292" s="101" t="s">
        <v>504</v>
      </c>
      <c r="B292" s="47">
        <v>2522</v>
      </c>
      <c r="C292" s="101" t="s">
        <v>497</v>
      </c>
      <c r="D292" s="101" t="s">
        <v>462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26"/>
      <c r="R292" s="31"/>
      <c r="S292" s="31"/>
      <c r="T292" s="31"/>
      <c r="U292" s="31"/>
      <c r="V292" s="31"/>
      <c r="W292" s="31"/>
      <c r="X292" s="31"/>
      <c r="Y292" s="31"/>
      <c r="Z292" s="31">
        <v>0.75</v>
      </c>
      <c r="AA292" s="31">
        <v>0.75</v>
      </c>
      <c r="AB292" s="52">
        <v>0.75</v>
      </c>
      <c r="AC292" s="112"/>
      <c r="AD292" s="112">
        <v>0.75</v>
      </c>
      <c r="AE292" s="112">
        <v>0.75</v>
      </c>
      <c r="AF292" s="112"/>
      <c r="AG292" s="112"/>
      <c r="AH292" s="112"/>
      <c r="AI292" s="112"/>
      <c r="AJ292" s="112"/>
      <c r="AK292" s="112"/>
      <c r="AL292" s="112"/>
      <c r="AM292" s="112"/>
      <c r="AN292" s="112"/>
    </row>
    <row r="293" spans="1:40" ht="14" x14ac:dyDescent="0.2">
      <c r="A293" s="101" t="s">
        <v>465</v>
      </c>
      <c r="B293" s="47">
        <v>2013</v>
      </c>
      <c r="C293" s="101" t="s">
        <v>454</v>
      </c>
      <c r="D293" s="101" t="s">
        <v>14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26"/>
      <c r="R293" s="31"/>
      <c r="S293" s="31"/>
      <c r="T293" s="31"/>
      <c r="U293" s="31">
        <v>0.79</v>
      </c>
      <c r="V293" s="31">
        <v>0.79</v>
      </c>
      <c r="W293" s="31">
        <v>0.85</v>
      </c>
      <c r="X293" s="31"/>
      <c r="Y293" s="31"/>
      <c r="Z293" s="31"/>
      <c r="AA293" s="31"/>
      <c r="AB293" s="5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</row>
    <row r="294" spans="1:40" ht="14" x14ac:dyDescent="0.2">
      <c r="A294" s="101" t="s">
        <v>169</v>
      </c>
      <c r="B294" s="47">
        <v>1093</v>
      </c>
      <c r="C294" s="101" t="s">
        <v>28</v>
      </c>
      <c r="D294" s="101" t="s">
        <v>13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26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5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</row>
    <row r="295" spans="1:40" ht="14" x14ac:dyDescent="0.2">
      <c r="A295" s="101" t="s">
        <v>374</v>
      </c>
      <c r="B295" s="47">
        <v>1340</v>
      </c>
      <c r="C295" s="101" t="s">
        <v>28</v>
      </c>
      <c r="D295" s="101" t="s">
        <v>22</v>
      </c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26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5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</row>
    <row r="296" spans="1:40" ht="14" x14ac:dyDescent="0.2">
      <c r="A296" s="101" t="s">
        <v>305</v>
      </c>
      <c r="B296" s="47">
        <v>1125</v>
      </c>
      <c r="C296" s="101" t="s">
        <v>9</v>
      </c>
      <c r="D296" s="101" t="s">
        <v>481</v>
      </c>
      <c r="E296" s="31">
        <v>0.85</v>
      </c>
      <c r="F296" s="31">
        <v>0.85</v>
      </c>
      <c r="G296" s="31">
        <v>0.85</v>
      </c>
      <c r="H296" s="31"/>
      <c r="I296" s="31"/>
      <c r="J296" s="31"/>
      <c r="K296" s="31"/>
      <c r="L296" s="31"/>
      <c r="M296" s="31"/>
      <c r="N296" s="31"/>
      <c r="O296" s="31"/>
      <c r="P296" s="31"/>
      <c r="Q296" s="26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5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</row>
    <row r="297" spans="1:40" ht="14" x14ac:dyDescent="0.2">
      <c r="A297" s="101" t="s">
        <v>307</v>
      </c>
      <c r="B297" s="47">
        <v>1515</v>
      </c>
      <c r="C297" s="101" t="s">
        <v>30</v>
      </c>
      <c r="D297" s="101" t="s">
        <v>32</v>
      </c>
      <c r="E297" s="31"/>
      <c r="F297" s="30"/>
      <c r="G297" s="30"/>
      <c r="H297" s="30"/>
      <c r="I297" s="30"/>
      <c r="J297" s="30">
        <v>0.8</v>
      </c>
      <c r="K297" s="31">
        <v>0.8</v>
      </c>
      <c r="L297" s="31">
        <v>0.8</v>
      </c>
      <c r="M297" s="31"/>
      <c r="N297" s="31"/>
      <c r="O297" s="31"/>
      <c r="P297" s="31"/>
      <c r="Q297" s="26"/>
      <c r="R297" s="30"/>
      <c r="S297" s="30"/>
      <c r="T297" s="30"/>
      <c r="U297" s="30"/>
      <c r="V297" s="30"/>
      <c r="W297" s="31"/>
      <c r="X297" s="31"/>
      <c r="Y297" s="31"/>
      <c r="Z297" s="31"/>
      <c r="AA297" s="31"/>
      <c r="AB297" s="5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</row>
    <row r="298" spans="1:40" ht="14" x14ac:dyDescent="0.2">
      <c r="A298" s="101" t="s">
        <v>170</v>
      </c>
      <c r="B298" s="47">
        <v>1565</v>
      </c>
      <c r="C298" s="101" t="s">
        <v>30</v>
      </c>
      <c r="D298" s="101" t="s">
        <v>62</v>
      </c>
      <c r="E298" s="31"/>
      <c r="F298" s="31"/>
      <c r="G298" s="31"/>
      <c r="H298" s="31"/>
      <c r="I298" s="31">
        <v>0.83</v>
      </c>
      <c r="J298" s="31">
        <v>0.83</v>
      </c>
      <c r="K298" s="31"/>
      <c r="L298" s="31"/>
      <c r="M298" s="31">
        <v>0.75</v>
      </c>
      <c r="N298" s="31">
        <v>0.75</v>
      </c>
      <c r="O298" s="31">
        <v>0.75</v>
      </c>
      <c r="P298" s="31">
        <v>0.75</v>
      </c>
      <c r="Q298" s="26">
        <v>0.75</v>
      </c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5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</row>
    <row r="299" spans="1:40" ht="14" x14ac:dyDescent="0.2">
      <c r="A299" s="101" t="s">
        <v>593</v>
      </c>
      <c r="B299" s="47">
        <v>2575</v>
      </c>
      <c r="C299" s="101" t="s">
        <v>561</v>
      </c>
      <c r="D299" s="101" t="s">
        <v>509</v>
      </c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26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52"/>
      <c r="AC299" s="112"/>
      <c r="AD299" s="112"/>
      <c r="AE299" s="112"/>
      <c r="AF299" s="112"/>
      <c r="AG299" s="112">
        <v>0.75</v>
      </c>
      <c r="AH299" s="112">
        <v>0.75</v>
      </c>
      <c r="AI299" s="112">
        <v>0.75</v>
      </c>
      <c r="AJ299" s="112">
        <v>0.7</v>
      </c>
      <c r="AK299" s="112"/>
      <c r="AL299" s="112"/>
      <c r="AM299" s="112"/>
      <c r="AN299" s="112"/>
    </row>
    <row r="300" spans="1:40" ht="14" x14ac:dyDescent="0.2">
      <c r="A300" s="104" t="s">
        <v>396</v>
      </c>
      <c r="B300" s="47">
        <v>1546</v>
      </c>
      <c r="C300" s="101" t="s">
        <v>30</v>
      </c>
      <c r="D300" s="101" t="s">
        <v>37</v>
      </c>
      <c r="E300" s="31"/>
      <c r="F300" s="31"/>
      <c r="G300" s="31"/>
      <c r="H300" s="31">
        <v>0.65</v>
      </c>
      <c r="I300" s="31">
        <v>0.65</v>
      </c>
      <c r="J300" s="31">
        <v>0.65</v>
      </c>
      <c r="K300" s="31"/>
      <c r="L300" s="31"/>
      <c r="M300" s="31"/>
      <c r="N300" s="31">
        <v>0.65</v>
      </c>
      <c r="O300" s="31">
        <v>0.65</v>
      </c>
      <c r="P300" s="31"/>
      <c r="Q300" s="26">
        <v>0.65</v>
      </c>
      <c r="R300" s="31">
        <v>0.65</v>
      </c>
      <c r="S300" s="31">
        <v>0.65</v>
      </c>
      <c r="T300" s="31">
        <v>0.65</v>
      </c>
      <c r="U300" s="31">
        <v>0.65</v>
      </c>
      <c r="V300" s="31">
        <v>0.65</v>
      </c>
      <c r="W300" s="31"/>
      <c r="X300" s="31">
        <v>0</v>
      </c>
      <c r="Y300" s="31"/>
      <c r="Z300" s="31">
        <v>0.65</v>
      </c>
      <c r="AA300" s="31">
        <v>0.65</v>
      </c>
      <c r="AB300" s="5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</row>
    <row r="301" spans="1:40" ht="14" x14ac:dyDescent="0.2">
      <c r="A301" s="101" t="s">
        <v>84</v>
      </c>
      <c r="B301" s="47">
        <v>2010</v>
      </c>
      <c r="C301" s="101" t="s">
        <v>36</v>
      </c>
      <c r="D301" s="101" t="s">
        <v>20</v>
      </c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26"/>
      <c r="R301" s="31">
        <v>0.77</v>
      </c>
      <c r="S301" s="31">
        <v>0.77</v>
      </c>
      <c r="T301" s="31"/>
      <c r="U301" s="31"/>
      <c r="V301" s="31"/>
      <c r="W301" s="31"/>
      <c r="X301" s="31"/>
      <c r="Y301" s="31"/>
      <c r="Z301" s="31"/>
      <c r="AA301" s="31"/>
      <c r="AB301" s="5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</row>
    <row r="302" spans="1:40" ht="14" x14ac:dyDescent="0.2">
      <c r="A302" s="101" t="s">
        <v>544</v>
      </c>
      <c r="B302" s="47">
        <v>2557</v>
      </c>
      <c r="C302" s="101" t="s">
        <v>542</v>
      </c>
      <c r="D302" s="101" t="s">
        <v>462</v>
      </c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26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52"/>
      <c r="AC302" s="31">
        <v>0.75</v>
      </c>
      <c r="AD302" s="112">
        <v>0.75</v>
      </c>
      <c r="AE302" s="112">
        <v>0.75</v>
      </c>
      <c r="AF302" s="112">
        <v>0.75</v>
      </c>
      <c r="AG302" s="112"/>
      <c r="AH302" s="112">
        <v>0.75</v>
      </c>
      <c r="AI302" s="112">
        <v>0.75</v>
      </c>
      <c r="AJ302" s="112"/>
      <c r="AK302" s="112"/>
      <c r="AL302" s="112"/>
      <c r="AM302" s="112"/>
      <c r="AN302" s="112"/>
    </row>
    <row r="303" spans="1:40" ht="14" x14ac:dyDescent="0.2">
      <c r="A303" s="101" t="s">
        <v>309</v>
      </c>
      <c r="B303" s="47">
        <v>1110</v>
      </c>
      <c r="C303" s="101" t="s">
        <v>9</v>
      </c>
      <c r="D303" s="101" t="s">
        <v>32</v>
      </c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>
        <v>0.8</v>
      </c>
      <c r="P303" s="31">
        <v>0.8</v>
      </c>
      <c r="Q303" s="26"/>
      <c r="R303" s="31"/>
      <c r="S303" s="31">
        <v>0.72</v>
      </c>
      <c r="T303" s="31">
        <v>0.72</v>
      </c>
      <c r="U303" s="31">
        <v>0.85</v>
      </c>
      <c r="V303" s="31">
        <v>0.85</v>
      </c>
      <c r="W303" s="31">
        <v>0.85</v>
      </c>
      <c r="X303" s="31">
        <v>0.85</v>
      </c>
      <c r="Y303" s="31"/>
      <c r="Z303" s="31">
        <v>0.75</v>
      </c>
      <c r="AA303" s="31"/>
      <c r="AB303" s="5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</row>
    <row r="304" spans="1:40" ht="14" x14ac:dyDescent="0.2">
      <c r="A304" s="101" t="s">
        <v>397</v>
      </c>
      <c r="B304" s="47">
        <v>1128</v>
      </c>
      <c r="C304" s="101" t="s">
        <v>28</v>
      </c>
      <c r="D304" s="101" t="s">
        <v>463</v>
      </c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26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5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</row>
    <row r="305" spans="1:40" ht="14" x14ac:dyDescent="0.2">
      <c r="A305" s="101" t="s">
        <v>398</v>
      </c>
      <c r="B305" s="47">
        <v>1372</v>
      </c>
      <c r="C305" s="101" t="s">
        <v>9</v>
      </c>
      <c r="D305" s="101" t="s">
        <v>24</v>
      </c>
      <c r="E305" s="31">
        <v>0.8</v>
      </c>
      <c r="F305" s="31">
        <v>0.85</v>
      </c>
      <c r="G305" s="31">
        <v>0.85</v>
      </c>
      <c r="H305" s="31">
        <v>0.85</v>
      </c>
      <c r="I305" s="31"/>
      <c r="J305" s="31"/>
      <c r="K305" s="31"/>
      <c r="L305" s="31"/>
      <c r="M305" s="31"/>
      <c r="N305" s="31"/>
      <c r="O305" s="31"/>
      <c r="P305" s="31"/>
      <c r="Q305" s="26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5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</row>
    <row r="306" spans="1:40" ht="14" x14ac:dyDescent="0.2">
      <c r="A306" s="101" t="s">
        <v>312</v>
      </c>
      <c r="B306" s="47">
        <v>1218</v>
      </c>
      <c r="C306" s="101" t="s">
        <v>28</v>
      </c>
      <c r="D306" s="101" t="s">
        <v>32</v>
      </c>
      <c r="E306" s="31"/>
      <c r="F306" s="30"/>
      <c r="G306" s="30"/>
      <c r="H306" s="30"/>
      <c r="I306" s="30"/>
      <c r="J306" s="30"/>
      <c r="K306" s="31"/>
      <c r="L306" s="31"/>
      <c r="M306" s="31"/>
      <c r="N306" s="31"/>
      <c r="O306" s="31"/>
      <c r="P306" s="31"/>
      <c r="Q306" s="26"/>
      <c r="R306" s="30"/>
      <c r="S306" s="30"/>
      <c r="T306" s="30"/>
      <c r="U306" s="30"/>
      <c r="V306" s="30"/>
      <c r="W306" s="31"/>
      <c r="X306" s="31"/>
      <c r="Y306" s="31"/>
      <c r="Z306" s="31"/>
      <c r="AA306" s="31"/>
      <c r="AB306" s="5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</row>
    <row r="307" spans="1:40" ht="14" x14ac:dyDescent="0.2">
      <c r="A307" s="101" t="s">
        <v>399</v>
      </c>
      <c r="B307" s="47">
        <v>1442</v>
      </c>
      <c r="C307" s="101" t="s">
        <v>28</v>
      </c>
      <c r="D307" s="101" t="s">
        <v>22</v>
      </c>
      <c r="E307" s="30"/>
      <c r="F307" s="31"/>
      <c r="G307" s="31"/>
      <c r="H307" s="31"/>
      <c r="I307" s="31"/>
      <c r="J307" s="30"/>
      <c r="K307" s="31"/>
      <c r="L307" s="31"/>
      <c r="M307" s="31"/>
      <c r="N307" s="31"/>
      <c r="O307" s="31"/>
      <c r="P307" s="31"/>
      <c r="Q307" s="27"/>
      <c r="R307" s="31"/>
      <c r="S307" s="31"/>
      <c r="T307" s="31"/>
      <c r="U307" s="31"/>
      <c r="V307" s="30"/>
      <c r="W307" s="31"/>
      <c r="X307" s="31"/>
      <c r="Y307" s="31"/>
      <c r="Z307" s="31"/>
      <c r="AA307" s="31"/>
      <c r="AB307" s="5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</row>
    <row r="308" spans="1:40" ht="14" x14ac:dyDescent="0.2">
      <c r="A308" s="101" t="s">
        <v>400</v>
      </c>
      <c r="B308" s="47">
        <v>1525</v>
      </c>
      <c r="C308" s="101" t="s">
        <v>80</v>
      </c>
      <c r="D308" s="101" t="s">
        <v>14</v>
      </c>
      <c r="E308" s="31"/>
      <c r="F308" s="31"/>
      <c r="G308" s="31">
        <v>0.75</v>
      </c>
      <c r="H308" s="30">
        <v>0.75</v>
      </c>
      <c r="I308" s="30">
        <v>0.75</v>
      </c>
      <c r="J308" s="30">
        <v>0.75</v>
      </c>
      <c r="K308" s="31">
        <v>0.75</v>
      </c>
      <c r="L308" s="31">
        <v>0.75</v>
      </c>
      <c r="M308" s="31">
        <v>0.75</v>
      </c>
      <c r="N308" s="31">
        <v>0.75</v>
      </c>
      <c r="O308" s="31">
        <v>0.75</v>
      </c>
      <c r="P308" s="31">
        <v>0.75</v>
      </c>
      <c r="Q308" s="26">
        <v>0.75</v>
      </c>
      <c r="R308" s="31">
        <v>0.75</v>
      </c>
      <c r="S308" s="31">
        <v>0.75</v>
      </c>
      <c r="T308" s="30">
        <v>0.75</v>
      </c>
      <c r="U308" s="30">
        <v>0.75</v>
      </c>
      <c r="V308" s="30">
        <v>0.75</v>
      </c>
      <c r="W308" s="31">
        <v>0.75</v>
      </c>
      <c r="X308" s="31">
        <v>0.75</v>
      </c>
      <c r="Y308" s="31">
        <v>0.75</v>
      </c>
      <c r="Z308" s="31">
        <v>0.75</v>
      </c>
      <c r="AA308" s="31">
        <v>0.75</v>
      </c>
      <c r="AB308" s="52">
        <v>0.75</v>
      </c>
      <c r="AC308" s="31">
        <v>0.75</v>
      </c>
      <c r="AD308" s="112">
        <v>0.75</v>
      </c>
      <c r="AE308" s="112">
        <v>0.75</v>
      </c>
      <c r="AF308" s="112">
        <v>0.75</v>
      </c>
      <c r="AG308" s="112">
        <v>0.75</v>
      </c>
      <c r="AH308" s="112">
        <v>0.75</v>
      </c>
      <c r="AI308" s="112">
        <v>0.75</v>
      </c>
      <c r="AJ308" s="112"/>
      <c r="AK308" s="112"/>
      <c r="AL308" s="112"/>
      <c r="AM308" s="112"/>
      <c r="AN308" s="112"/>
    </row>
    <row r="309" spans="1:40" ht="14" x14ac:dyDescent="0.2">
      <c r="A309" s="101" t="s">
        <v>677</v>
      </c>
      <c r="B309" s="47">
        <v>2571</v>
      </c>
      <c r="C309" s="101" t="s">
        <v>561</v>
      </c>
      <c r="D309" s="101" t="s">
        <v>95</v>
      </c>
      <c r="E309" s="31"/>
      <c r="F309" s="31"/>
      <c r="G309" s="31"/>
      <c r="H309" s="30"/>
      <c r="I309" s="30"/>
      <c r="J309" s="30"/>
      <c r="K309" s="31"/>
      <c r="L309" s="31"/>
      <c r="M309" s="31"/>
      <c r="N309" s="31"/>
      <c r="O309" s="31"/>
      <c r="P309" s="31"/>
      <c r="Q309" s="26"/>
      <c r="R309" s="31"/>
      <c r="S309" s="31"/>
      <c r="T309" s="30"/>
      <c r="U309" s="30"/>
      <c r="V309" s="30"/>
      <c r="W309" s="31"/>
      <c r="X309" s="31"/>
      <c r="Y309" s="31"/>
      <c r="Z309" s="31"/>
      <c r="AA309" s="31"/>
      <c r="AB309" s="52"/>
      <c r="AC309" s="34"/>
      <c r="AD309" s="112"/>
      <c r="AE309" s="112"/>
      <c r="AF309" s="112"/>
      <c r="AG309" s="112">
        <v>0.75</v>
      </c>
      <c r="AH309" s="112">
        <v>0.75</v>
      </c>
      <c r="AI309" s="112">
        <v>0.75</v>
      </c>
      <c r="AJ309" s="112"/>
      <c r="AK309" s="112"/>
      <c r="AL309" s="112"/>
      <c r="AM309" s="112"/>
      <c r="AN309" s="112"/>
    </row>
    <row r="310" spans="1:40" ht="14" x14ac:dyDescent="0.2">
      <c r="A310" s="101" t="s">
        <v>144</v>
      </c>
      <c r="B310" s="47">
        <v>2017</v>
      </c>
      <c r="C310" s="101" t="s">
        <v>36</v>
      </c>
      <c r="D310" s="101" t="s">
        <v>32</v>
      </c>
      <c r="E310" s="31"/>
      <c r="F310" s="31"/>
      <c r="G310" s="31"/>
      <c r="H310" s="30"/>
      <c r="I310" s="30"/>
      <c r="J310" s="30"/>
      <c r="K310" s="31"/>
      <c r="L310" s="31"/>
      <c r="M310" s="31"/>
      <c r="N310" s="31"/>
      <c r="O310" s="31"/>
      <c r="P310" s="31"/>
      <c r="Q310" s="26"/>
      <c r="R310" s="31"/>
      <c r="S310" s="31">
        <v>0.75</v>
      </c>
      <c r="T310" s="30">
        <v>0.75</v>
      </c>
      <c r="U310" s="30"/>
      <c r="V310" s="30"/>
      <c r="W310" s="31"/>
      <c r="X310" s="31"/>
      <c r="Y310" s="31"/>
      <c r="Z310" s="31"/>
      <c r="AA310" s="31"/>
      <c r="AB310" s="5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</row>
    <row r="311" spans="1:40" ht="14" x14ac:dyDescent="0.2">
      <c r="A311" s="101" t="s">
        <v>172</v>
      </c>
      <c r="B311" s="47">
        <v>1242</v>
      </c>
      <c r="C311" s="101" t="s">
        <v>9</v>
      </c>
      <c r="D311" s="101" t="s">
        <v>13</v>
      </c>
      <c r="E311" s="31">
        <v>0.65</v>
      </c>
      <c r="F311" s="31">
        <v>0.7</v>
      </c>
      <c r="G311" s="31">
        <v>0.7</v>
      </c>
      <c r="H311" s="30">
        <v>0.7</v>
      </c>
      <c r="I311" s="30">
        <v>0.7</v>
      </c>
      <c r="J311" s="30">
        <v>0.7</v>
      </c>
      <c r="K311" s="31">
        <v>0.7</v>
      </c>
      <c r="L311" s="31"/>
      <c r="M311" s="31"/>
      <c r="N311" s="31"/>
      <c r="O311" s="31"/>
      <c r="P311" s="31"/>
      <c r="Q311" s="26"/>
      <c r="R311" s="31"/>
      <c r="S311" s="31"/>
      <c r="T311" s="30"/>
      <c r="U311" s="30"/>
      <c r="V311" s="30"/>
      <c r="W311" s="31"/>
      <c r="X311" s="31"/>
      <c r="Y311" s="31"/>
      <c r="Z311" s="31"/>
      <c r="AA311" s="31"/>
      <c r="AB311" s="5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</row>
    <row r="312" spans="1:40" ht="14" x14ac:dyDescent="0.2">
      <c r="A312" s="101" t="s">
        <v>505</v>
      </c>
      <c r="B312" s="47">
        <v>2534</v>
      </c>
      <c r="C312" s="101" t="s">
        <v>497</v>
      </c>
      <c r="D312" s="101" t="s">
        <v>479</v>
      </c>
      <c r="E312" s="31"/>
      <c r="F312" s="31"/>
      <c r="G312" s="31"/>
      <c r="H312" s="30"/>
      <c r="I312" s="30"/>
      <c r="J312" s="30"/>
      <c r="K312" s="31"/>
      <c r="L312" s="31"/>
      <c r="M312" s="31"/>
      <c r="N312" s="31"/>
      <c r="O312" s="31"/>
      <c r="P312" s="31"/>
      <c r="Q312" s="26"/>
      <c r="R312" s="31"/>
      <c r="S312" s="31"/>
      <c r="T312" s="30"/>
      <c r="U312" s="30"/>
      <c r="V312" s="30"/>
      <c r="W312" s="31"/>
      <c r="X312" s="31"/>
      <c r="Y312" s="31"/>
      <c r="Z312" s="31">
        <v>0.75</v>
      </c>
      <c r="AA312" s="31">
        <v>0.75</v>
      </c>
      <c r="AB312" s="52">
        <v>0.75</v>
      </c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</row>
    <row r="313" spans="1:40" ht="14" x14ac:dyDescent="0.2">
      <c r="A313" s="101" t="s">
        <v>530</v>
      </c>
      <c r="B313" s="47">
        <v>2549</v>
      </c>
      <c r="C313" s="101" t="s">
        <v>497</v>
      </c>
      <c r="D313" s="101" t="s">
        <v>32</v>
      </c>
      <c r="E313" s="31"/>
      <c r="F313" s="31"/>
      <c r="G313" s="31"/>
      <c r="H313" s="30"/>
      <c r="I313" s="30"/>
      <c r="J313" s="30"/>
      <c r="K313" s="31"/>
      <c r="L313" s="31"/>
      <c r="M313" s="31"/>
      <c r="N313" s="31"/>
      <c r="O313" s="31"/>
      <c r="P313" s="31"/>
      <c r="Q313" s="26"/>
      <c r="R313" s="31"/>
      <c r="S313" s="31"/>
      <c r="T313" s="30"/>
      <c r="U313" s="30"/>
      <c r="V313" s="30"/>
      <c r="W313" s="31"/>
      <c r="X313" s="31"/>
      <c r="Y313" s="31"/>
      <c r="Z313" s="31"/>
      <c r="AA313" s="31"/>
      <c r="AB313" s="52">
        <v>0.75</v>
      </c>
      <c r="AC313" s="112"/>
      <c r="AD313" s="112"/>
      <c r="AE313" s="112"/>
      <c r="AF313" s="112">
        <v>0.75</v>
      </c>
      <c r="AG313" s="112"/>
      <c r="AH313" s="112"/>
      <c r="AI313" s="112">
        <v>0.75</v>
      </c>
      <c r="AJ313" s="112">
        <v>0.73499999999999999</v>
      </c>
      <c r="AK313" s="112"/>
      <c r="AL313" s="112"/>
      <c r="AM313" s="112"/>
      <c r="AN313" s="112"/>
    </row>
    <row r="314" spans="1:40" ht="14" x14ac:dyDescent="0.2">
      <c r="A314" s="101" t="s">
        <v>292</v>
      </c>
      <c r="B314" s="47">
        <v>1433</v>
      </c>
      <c r="C314" s="101" t="s">
        <v>9</v>
      </c>
      <c r="D314" s="101" t="s">
        <v>62</v>
      </c>
      <c r="E314" s="30">
        <v>0.75</v>
      </c>
      <c r="F314" s="31">
        <v>0.75</v>
      </c>
      <c r="G314" s="30"/>
      <c r="H314" s="30"/>
      <c r="I314" s="30"/>
      <c r="J314" s="30">
        <v>0.83</v>
      </c>
      <c r="K314" s="30">
        <v>0.83</v>
      </c>
      <c r="L314" s="30"/>
      <c r="M314" s="30"/>
      <c r="N314" s="30"/>
      <c r="O314" s="30"/>
      <c r="P314" s="30"/>
      <c r="Q314" s="27"/>
      <c r="R314" s="31"/>
      <c r="S314" s="30"/>
      <c r="T314" s="30"/>
      <c r="U314" s="30"/>
      <c r="V314" s="30"/>
      <c r="W314" s="30"/>
      <c r="X314" s="30"/>
      <c r="Y314" s="30"/>
      <c r="Z314" s="30">
        <v>0.75</v>
      </c>
      <c r="AA314" s="30">
        <v>0.75</v>
      </c>
      <c r="AB314" s="51">
        <v>0.75</v>
      </c>
      <c r="AC314" s="31">
        <v>0.75</v>
      </c>
      <c r="AD314" s="112">
        <v>0.75</v>
      </c>
      <c r="AE314" s="112">
        <v>0.65</v>
      </c>
      <c r="AF314" s="112">
        <v>0.65</v>
      </c>
      <c r="AG314" s="112">
        <v>0.65</v>
      </c>
      <c r="AH314" s="112">
        <v>0.65</v>
      </c>
      <c r="AI314" s="112">
        <v>0.65</v>
      </c>
      <c r="AJ314" s="112">
        <v>0.65</v>
      </c>
      <c r="AK314" s="112"/>
      <c r="AL314" s="112"/>
      <c r="AM314" s="112"/>
      <c r="AN314" s="112"/>
    </row>
    <row r="315" spans="1:40" ht="14" x14ac:dyDescent="0.2">
      <c r="A315" s="101" t="s">
        <v>315</v>
      </c>
      <c r="B315" s="47">
        <v>1422</v>
      </c>
      <c r="C315" s="101" t="s">
        <v>28</v>
      </c>
      <c r="D315" s="101" t="s">
        <v>95</v>
      </c>
      <c r="E315" s="31"/>
      <c r="F315" s="30"/>
      <c r="G315" s="30"/>
      <c r="H315" s="30"/>
      <c r="I315" s="30"/>
      <c r="J315" s="31"/>
      <c r="K315" s="31"/>
      <c r="L315" s="31"/>
      <c r="M315" s="31"/>
      <c r="N315" s="31"/>
      <c r="O315" s="31"/>
      <c r="P315" s="31"/>
      <c r="Q315" s="26"/>
      <c r="R315" s="30"/>
      <c r="S315" s="30"/>
      <c r="T315" s="30"/>
      <c r="U315" s="30"/>
      <c r="V315" s="31"/>
      <c r="W315" s="31"/>
      <c r="X315" s="31"/>
      <c r="Y315" s="31"/>
      <c r="Z315" s="31"/>
      <c r="AA315" s="31"/>
      <c r="AB315" s="5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</row>
    <row r="316" spans="1:40" ht="14" x14ac:dyDescent="0.2">
      <c r="A316" s="101" t="s">
        <v>376</v>
      </c>
      <c r="B316" s="47">
        <v>1237</v>
      </c>
      <c r="C316" s="101" t="s">
        <v>28</v>
      </c>
      <c r="D316" s="101" t="s">
        <v>22</v>
      </c>
      <c r="E316" s="31"/>
      <c r="F316" s="31"/>
      <c r="G316" s="31"/>
      <c r="H316" s="30"/>
      <c r="I316" s="30"/>
      <c r="J316" s="30"/>
      <c r="K316" s="31"/>
      <c r="L316" s="31"/>
      <c r="M316" s="31"/>
      <c r="N316" s="31"/>
      <c r="O316" s="31"/>
      <c r="P316" s="31"/>
      <c r="Q316" s="26"/>
      <c r="R316" s="31"/>
      <c r="S316" s="31"/>
      <c r="T316" s="30"/>
      <c r="U316" s="30"/>
      <c r="V316" s="30"/>
      <c r="W316" s="31"/>
      <c r="X316" s="31"/>
      <c r="Y316" s="31"/>
      <c r="Z316" s="31"/>
      <c r="AA316" s="31"/>
      <c r="AB316" s="5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</row>
    <row r="317" spans="1:40" ht="14" x14ac:dyDescent="0.2">
      <c r="A317" s="101" t="s">
        <v>401</v>
      </c>
      <c r="B317" s="47">
        <v>1411</v>
      </c>
      <c r="C317" s="101" t="s">
        <v>28</v>
      </c>
      <c r="D317" s="101" t="s">
        <v>22</v>
      </c>
      <c r="E317" s="31"/>
      <c r="F317" s="30"/>
      <c r="G317" s="30"/>
      <c r="H317" s="30"/>
      <c r="I317" s="30"/>
      <c r="J317" s="30"/>
      <c r="K317" s="31"/>
      <c r="L317" s="31"/>
      <c r="M317" s="31"/>
      <c r="N317" s="31"/>
      <c r="O317" s="31"/>
      <c r="P317" s="31"/>
      <c r="Q317" s="26"/>
      <c r="R317" s="30"/>
      <c r="S317" s="30"/>
      <c r="T317" s="30"/>
      <c r="U317" s="30"/>
      <c r="V317" s="30"/>
      <c r="W317" s="31"/>
      <c r="X317" s="31"/>
      <c r="Y317" s="31"/>
      <c r="Z317" s="31"/>
      <c r="AA317" s="31"/>
      <c r="AB317" s="5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</row>
    <row r="318" spans="1:40" ht="14" x14ac:dyDescent="0.2">
      <c r="A318" s="101" t="s">
        <v>378</v>
      </c>
      <c r="B318" s="47">
        <v>1537</v>
      </c>
      <c r="C318" s="101" t="s">
        <v>80</v>
      </c>
      <c r="D318" s="101" t="s">
        <v>22</v>
      </c>
      <c r="E318" s="31"/>
      <c r="F318" s="31"/>
      <c r="G318" s="31">
        <v>0.8</v>
      </c>
      <c r="H318" s="31">
        <v>0.8</v>
      </c>
      <c r="I318" s="31"/>
      <c r="J318" s="31"/>
      <c r="K318" s="31"/>
      <c r="L318" s="31"/>
      <c r="M318" s="31"/>
      <c r="N318" s="31"/>
      <c r="O318" s="31"/>
      <c r="P318" s="31"/>
      <c r="Q318" s="26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5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</row>
    <row r="319" spans="1:40" ht="14" x14ac:dyDescent="0.2">
      <c r="A319" s="101" t="s">
        <v>402</v>
      </c>
      <c r="B319" s="47">
        <v>1323</v>
      </c>
      <c r="C319" s="101" t="s">
        <v>61</v>
      </c>
      <c r="D319" s="101" t="s">
        <v>37</v>
      </c>
      <c r="E319" s="31"/>
      <c r="F319" s="30"/>
      <c r="G319" s="30"/>
      <c r="H319" s="30"/>
      <c r="I319" s="30"/>
      <c r="J319" s="30"/>
      <c r="K319" s="31"/>
      <c r="L319" s="31"/>
      <c r="M319" s="31"/>
      <c r="N319" s="31"/>
      <c r="O319" s="31"/>
      <c r="P319" s="31"/>
      <c r="Q319" s="26"/>
      <c r="R319" s="30"/>
      <c r="S319" s="30"/>
      <c r="T319" s="30"/>
      <c r="U319" s="30"/>
      <c r="V319" s="30"/>
      <c r="W319" s="31"/>
      <c r="X319" s="31"/>
      <c r="Y319" s="31"/>
      <c r="Z319" s="31"/>
      <c r="AA319" s="31"/>
      <c r="AB319" s="5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</row>
    <row r="320" spans="1:40" ht="14" x14ac:dyDescent="0.2">
      <c r="A320" s="101" t="s">
        <v>366</v>
      </c>
      <c r="B320" s="47">
        <v>1587</v>
      </c>
      <c r="C320" s="101" t="s">
        <v>30</v>
      </c>
      <c r="D320" s="101" t="s">
        <v>95</v>
      </c>
      <c r="E320" s="31"/>
      <c r="F320" s="30"/>
      <c r="G320" s="30"/>
      <c r="H320" s="30"/>
      <c r="I320" s="30"/>
      <c r="J320" s="30">
        <v>0.83</v>
      </c>
      <c r="K320" s="31">
        <v>0.83</v>
      </c>
      <c r="L320" s="31">
        <v>0.83</v>
      </c>
      <c r="M320" s="31">
        <v>0.85</v>
      </c>
      <c r="N320" s="31">
        <v>0.83</v>
      </c>
      <c r="O320" s="31">
        <v>0.83</v>
      </c>
      <c r="P320" s="31">
        <v>0.80162639999999996</v>
      </c>
      <c r="Q320" s="26">
        <v>0.8</v>
      </c>
      <c r="R320" s="30">
        <v>0.8</v>
      </c>
      <c r="S320" s="30">
        <v>0.8</v>
      </c>
      <c r="T320" s="30">
        <v>0.85</v>
      </c>
      <c r="U320" s="30"/>
      <c r="V320" s="30"/>
      <c r="W320" s="31"/>
      <c r="X320" s="31"/>
      <c r="Y320" s="31"/>
      <c r="Z320" s="31"/>
      <c r="AA320" s="31"/>
      <c r="AB320" s="5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</row>
    <row r="321" spans="1:40" ht="14" x14ac:dyDescent="0.2">
      <c r="A321" s="101" t="s">
        <v>404</v>
      </c>
      <c r="B321" s="47">
        <v>1101</v>
      </c>
      <c r="C321" s="101" t="s">
        <v>9</v>
      </c>
      <c r="D321" s="101" t="s">
        <v>37</v>
      </c>
      <c r="E321" s="31">
        <v>0.75</v>
      </c>
      <c r="F321" s="31">
        <v>0.8</v>
      </c>
      <c r="G321" s="31">
        <v>0.7</v>
      </c>
      <c r="H321" s="31">
        <v>0.75</v>
      </c>
      <c r="I321" s="31">
        <v>0.75</v>
      </c>
      <c r="J321" s="31">
        <v>0.75</v>
      </c>
      <c r="K321" s="31">
        <v>0.75</v>
      </c>
      <c r="L321" s="31">
        <v>0.75</v>
      </c>
      <c r="M321" s="31">
        <v>0.75</v>
      </c>
      <c r="N321" s="31">
        <v>0.75</v>
      </c>
      <c r="O321" s="31">
        <v>0.75</v>
      </c>
      <c r="P321" s="31">
        <v>0.75</v>
      </c>
      <c r="Q321" s="26">
        <v>0.75</v>
      </c>
      <c r="R321" s="31">
        <v>0.75</v>
      </c>
      <c r="S321" s="31">
        <v>0.75</v>
      </c>
      <c r="T321" s="31">
        <v>0.75</v>
      </c>
      <c r="U321" s="31">
        <v>0.75</v>
      </c>
      <c r="V321" s="31">
        <v>0.75</v>
      </c>
      <c r="W321" s="31"/>
      <c r="X321" s="31">
        <v>0.65</v>
      </c>
      <c r="Y321" s="31">
        <v>0.42</v>
      </c>
      <c r="Z321" s="31">
        <v>0.65</v>
      </c>
      <c r="AA321" s="31">
        <v>0.75</v>
      </c>
      <c r="AB321" s="52">
        <v>0.65</v>
      </c>
      <c r="AC321" s="52">
        <v>0.65</v>
      </c>
      <c r="AD321" s="112"/>
      <c r="AE321" s="112">
        <v>0</v>
      </c>
      <c r="AF321" s="112"/>
      <c r="AG321" s="112">
        <v>0.48</v>
      </c>
      <c r="AH321" s="112">
        <v>0.48</v>
      </c>
      <c r="AI321" s="112"/>
      <c r="AJ321" s="112">
        <v>0.71</v>
      </c>
      <c r="AK321" s="112"/>
      <c r="AL321" s="112"/>
      <c r="AM321" s="112"/>
      <c r="AN321" s="112"/>
    </row>
    <row r="322" spans="1:40" ht="14" x14ac:dyDescent="0.2">
      <c r="A322" s="101" t="s">
        <v>147</v>
      </c>
      <c r="B322" s="49">
        <v>1382</v>
      </c>
      <c r="C322" s="101" t="s">
        <v>9</v>
      </c>
      <c r="D322" s="101" t="s">
        <v>15</v>
      </c>
      <c r="E322" s="31"/>
      <c r="F322" s="30"/>
      <c r="G322" s="31"/>
      <c r="H322" s="30"/>
      <c r="I322" s="30">
        <v>0.8</v>
      </c>
      <c r="J322" s="30"/>
      <c r="K322" s="31"/>
      <c r="L322" s="31"/>
      <c r="M322" s="31"/>
      <c r="N322" s="31"/>
      <c r="O322" s="31"/>
      <c r="P322" s="31"/>
      <c r="Q322" s="26"/>
      <c r="R322" s="30"/>
      <c r="S322" s="31"/>
      <c r="T322" s="30"/>
      <c r="U322" s="30"/>
      <c r="V322" s="30"/>
      <c r="W322" s="31"/>
      <c r="X322" s="31"/>
      <c r="Y322" s="31"/>
      <c r="Z322" s="31"/>
      <c r="AA322" s="31"/>
      <c r="AB322" s="5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</row>
    <row r="323" spans="1:40" ht="14" x14ac:dyDescent="0.2">
      <c r="A323" s="101" t="s">
        <v>151</v>
      </c>
      <c r="B323" s="49">
        <v>1625</v>
      </c>
      <c r="C323" s="100" t="s">
        <v>11</v>
      </c>
      <c r="D323" s="101" t="s">
        <v>518</v>
      </c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>
        <v>0.83</v>
      </c>
      <c r="Q323" s="26">
        <v>0.83</v>
      </c>
      <c r="R323" s="31">
        <v>0.83</v>
      </c>
      <c r="S323" s="31"/>
      <c r="T323" s="31"/>
      <c r="U323" s="31"/>
      <c r="V323" s="31"/>
      <c r="W323" s="31"/>
      <c r="X323" s="31"/>
      <c r="Y323" s="31"/>
      <c r="Z323" s="31"/>
      <c r="AA323" s="31"/>
      <c r="AB323" s="5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</row>
    <row r="324" spans="1:40" ht="14" x14ac:dyDescent="0.2">
      <c r="A324" s="101" t="s">
        <v>155</v>
      </c>
      <c r="B324" s="47">
        <v>2005</v>
      </c>
      <c r="C324" s="100" t="s">
        <v>36</v>
      </c>
      <c r="D324" s="101" t="s">
        <v>14</v>
      </c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26">
        <v>0.83</v>
      </c>
      <c r="R324" s="31">
        <v>0.83</v>
      </c>
      <c r="S324" s="31">
        <v>0.83</v>
      </c>
      <c r="T324" s="31">
        <v>0.83</v>
      </c>
      <c r="U324" s="31"/>
      <c r="V324" s="31"/>
      <c r="W324" s="31"/>
      <c r="X324" s="31"/>
      <c r="Y324" s="31"/>
      <c r="Z324" s="31"/>
      <c r="AA324" s="31"/>
      <c r="AB324" s="5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</row>
    <row r="325" spans="1:40" ht="14" x14ac:dyDescent="0.2">
      <c r="A325" s="101" t="s">
        <v>403</v>
      </c>
      <c r="B325" s="47">
        <v>1624</v>
      </c>
      <c r="C325" s="101" t="s">
        <v>61</v>
      </c>
      <c r="D325" s="101" t="s">
        <v>22</v>
      </c>
      <c r="E325" s="31"/>
      <c r="F325" s="31"/>
      <c r="G325" s="31"/>
      <c r="H325" s="31"/>
      <c r="I325" s="31"/>
      <c r="J325" s="31"/>
      <c r="K325" s="31"/>
      <c r="L325" s="31">
        <v>0.75</v>
      </c>
      <c r="M325" s="31">
        <v>0.75</v>
      </c>
      <c r="N325" s="31"/>
      <c r="O325" s="31"/>
      <c r="P325" s="31"/>
      <c r="Q325" s="26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5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</row>
    <row r="326" spans="1:40" ht="14" x14ac:dyDescent="0.2">
      <c r="A326" s="101" t="s">
        <v>157</v>
      </c>
      <c r="B326" s="47">
        <v>1558</v>
      </c>
      <c r="C326" s="101" t="s">
        <v>30</v>
      </c>
      <c r="D326" s="101" t="s">
        <v>14</v>
      </c>
      <c r="E326" s="31"/>
      <c r="F326" s="31"/>
      <c r="G326" s="31"/>
      <c r="H326" s="31"/>
      <c r="I326" s="31">
        <v>0.8</v>
      </c>
      <c r="J326" s="31">
        <v>0.8</v>
      </c>
      <c r="K326" s="31"/>
      <c r="L326" s="31"/>
      <c r="M326" s="31"/>
      <c r="N326" s="31"/>
      <c r="O326" s="31"/>
      <c r="P326" s="31"/>
      <c r="Q326" s="26"/>
      <c r="R326" s="31"/>
      <c r="S326" s="31"/>
      <c r="T326" s="31"/>
      <c r="U326" s="31"/>
      <c r="V326" s="31"/>
      <c r="W326" s="31"/>
      <c r="X326" s="31"/>
      <c r="Y326" s="31"/>
      <c r="Z326" s="31">
        <v>0.75</v>
      </c>
      <c r="AA326" s="31">
        <v>0.75</v>
      </c>
      <c r="AB326" s="52">
        <v>0.75</v>
      </c>
      <c r="AC326" s="112"/>
      <c r="AD326" s="112">
        <v>0.75</v>
      </c>
      <c r="AE326" s="112">
        <v>0.75</v>
      </c>
      <c r="AF326" s="112">
        <v>0.75</v>
      </c>
      <c r="AG326" s="112">
        <v>0.75</v>
      </c>
      <c r="AH326" s="112">
        <v>0.75</v>
      </c>
      <c r="AI326" s="112"/>
      <c r="AJ326" s="112">
        <v>0.7</v>
      </c>
      <c r="AK326" s="112"/>
      <c r="AL326" s="112"/>
      <c r="AM326" s="112"/>
      <c r="AN326" s="112"/>
    </row>
    <row r="327" spans="1:40" ht="14" x14ac:dyDescent="0.2">
      <c r="A327" s="101" t="s">
        <v>379</v>
      </c>
      <c r="B327" s="47">
        <v>1532</v>
      </c>
      <c r="C327" s="101" t="s">
        <v>30</v>
      </c>
      <c r="D327" s="101" t="s">
        <v>22</v>
      </c>
      <c r="E327" s="31"/>
      <c r="F327" s="30"/>
      <c r="G327" s="31"/>
      <c r="H327" s="31"/>
      <c r="I327" s="30">
        <v>0.8</v>
      </c>
      <c r="J327" s="30">
        <v>0.8</v>
      </c>
      <c r="K327" s="31"/>
      <c r="L327" s="31"/>
      <c r="M327" s="31">
        <v>0.8</v>
      </c>
      <c r="N327" s="31">
        <v>0.75</v>
      </c>
      <c r="O327" s="31">
        <v>0.75</v>
      </c>
      <c r="P327" s="31"/>
      <c r="Q327" s="26"/>
      <c r="R327" s="30"/>
      <c r="S327" s="31"/>
      <c r="T327" s="31"/>
      <c r="U327" s="30"/>
      <c r="V327" s="30"/>
      <c r="W327" s="31"/>
      <c r="X327" s="31"/>
      <c r="Y327" s="31"/>
      <c r="Z327" s="31"/>
      <c r="AA327" s="31"/>
      <c r="AB327" s="5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</row>
    <row r="328" spans="1:40" ht="14" x14ac:dyDescent="0.2">
      <c r="A328" s="101" t="s">
        <v>295</v>
      </c>
      <c r="B328" s="47">
        <v>1163</v>
      </c>
      <c r="C328" s="101" t="s">
        <v>28</v>
      </c>
      <c r="D328" s="101" t="s">
        <v>62</v>
      </c>
      <c r="E328" s="30"/>
      <c r="F328" s="31"/>
      <c r="G328" s="31"/>
      <c r="H328" s="30"/>
      <c r="I328" s="30"/>
      <c r="J328" s="30"/>
      <c r="K328" s="31"/>
      <c r="L328" s="31"/>
      <c r="M328" s="31"/>
      <c r="N328" s="31"/>
      <c r="O328" s="31"/>
      <c r="P328" s="31"/>
      <c r="Q328" s="27"/>
      <c r="R328" s="31"/>
      <c r="S328" s="31"/>
      <c r="T328" s="30"/>
      <c r="U328" s="30"/>
      <c r="V328" s="30"/>
      <c r="W328" s="31"/>
      <c r="X328" s="31"/>
      <c r="Y328" s="31"/>
      <c r="Z328" s="31"/>
      <c r="AA328" s="31"/>
      <c r="AB328" s="5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</row>
    <row r="329" spans="1:40" ht="14" x14ac:dyDescent="0.2">
      <c r="A329" s="101" t="s">
        <v>298</v>
      </c>
      <c r="B329" s="47">
        <v>1555</v>
      </c>
      <c r="C329" s="101" t="s">
        <v>30</v>
      </c>
      <c r="D329" s="101" t="s">
        <v>62</v>
      </c>
      <c r="E329" s="31"/>
      <c r="F329" s="30"/>
      <c r="G329" s="31"/>
      <c r="H329" s="30">
        <v>0.8</v>
      </c>
      <c r="I329" s="30">
        <v>0.8</v>
      </c>
      <c r="J329" s="31"/>
      <c r="K329" s="31"/>
      <c r="L329" s="31"/>
      <c r="M329" s="31"/>
      <c r="N329" s="31"/>
      <c r="O329" s="31"/>
      <c r="P329" s="31"/>
      <c r="Q329" s="26"/>
      <c r="R329" s="30"/>
      <c r="S329" s="31"/>
      <c r="T329" s="30"/>
      <c r="U329" s="30"/>
      <c r="V329" s="31"/>
      <c r="W329" s="31"/>
      <c r="X329" s="31"/>
      <c r="Y329" s="31"/>
      <c r="Z329" s="31"/>
      <c r="AA329" s="31"/>
      <c r="AB329" s="5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</row>
    <row r="330" spans="1:40" ht="14" x14ac:dyDescent="0.2">
      <c r="A330" s="101" t="s">
        <v>160</v>
      </c>
      <c r="B330" s="47">
        <v>1648</v>
      </c>
      <c r="C330" s="101" t="s">
        <v>36</v>
      </c>
      <c r="D330" s="101" t="s">
        <v>95</v>
      </c>
      <c r="E330" s="31"/>
      <c r="F330" s="31"/>
      <c r="G330" s="30"/>
      <c r="H330" s="30"/>
      <c r="I330" s="30"/>
      <c r="J330" s="31"/>
      <c r="K330" s="30"/>
      <c r="L330" s="30"/>
      <c r="M330" s="30"/>
      <c r="N330" s="30"/>
      <c r="O330" s="30"/>
      <c r="P330" s="30"/>
      <c r="Q330" s="26"/>
      <c r="R330" s="31"/>
      <c r="S330" s="30">
        <v>0.77</v>
      </c>
      <c r="T330" s="30">
        <v>0.77</v>
      </c>
      <c r="U330" s="30">
        <v>0.77</v>
      </c>
      <c r="V330" s="31"/>
      <c r="W330" s="30"/>
      <c r="X330" s="30"/>
      <c r="Y330" s="30"/>
      <c r="Z330" s="30"/>
      <c r="AA330" s="30"/>
      <c r="AB330" s="51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</row>
    <row r="331" spans="1:40" ht="14" x14ac:dyDescent="0.2">
      <c r="A331" s="101" t="s">
        <v>405</v>
      </c>
      <c r="B331" s="47">
        <v>1513</v>
      </c>
      <c r="C331" s="101" t="s">
        <v>80</v>
      </c>
      <c r="D331" s="101" t="s">
        <v>462</v>
      </c>
      <c r="E331" s="31"/>
      <c r="F331" s="31">
        <v>0.85</v>
      </c>
      <c r="G331" s="30">
        <v>0.85</v>
      </c>
      <c r="H331" s="30">
        <v>0.85</v>
      </c>
      <c r="I331" s="30"/>
      <c r="J331" s="31"/>
      <c r="K331" s="30"/>
      <c r="L331" s="30"/>
      <c r="M331" s="30"/>
      <c r="N331" s="30"/>
      <c r="O331" s="30"/>
      <c r="P331" s="30"/>
      <c r="Q331" s="26"/>
      <c r="R331" s="31"/>
      <c r="S331" s="30"/>
      <c r="T331" s="30"/>
      <c r="U331" s="30"/>
      <c r="V331" s="31"/>
      <c r="W331" s="30"/>
      <c r="X331" s="30"/>
      <c r="Y331" s="30"/>
      <c r="Z331" s="30"/>
      <c r="AA331" s="30"/>
      <c r="AB331" s="51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</row>
    <row r="332" spans="1:40" ht="14" x14ac:dyDescent="0.2">
      <c r="A332" s="101" t="s">
        <v>545</v>
      </c>
      <c r="B332" s="47">
        <v>2545</v>
      </c>
      <c r="C332" s="101" t="s">
        <v>542</v>
      </c>
      <c r="D332" s="101" t="s">
        <v>32</v>
      </c>
      <c r="E332" s="31"/>
      <c r="F332" s="31"/>
      <c r="G332" s="30"/>
      <c r="H332" s="30"/>
      <c r="I332" s="30"/>
      <c r="J332" s="31"/>
      <c r="K332" s="30"/>
      <c r="L332" s="30"/>
      <c r="M332" s="30"/>
      <c r="N332" s="30"/>
      <c r="O332" s="30"/>
      <c r="P332" s="30"/>
      <c r="Q332" s="26"/>
      <c r="R332" s="31"/>
      <c r="S332" s="30"/>
      <c r="T332" s="30"/>
      <c r="U332" s="30"/>
      <c r="V332" s="31"/>
      <c r="W332" s="30"/>
      <c r="X332" s="30"/>
      <c r="Y332" s="30"/>
      <c r="Z332" s="30"/>
      <c r="AA332" s="30"/>
      <c r="AB332" s="51"/>
      <c r="AC332" s="52">
        <v>0.75</v>
      </c>
      <c r="AD332" s="112">
        <v>0.75</v>
      </c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</row>
    <row r="333" spans="1:40" ht="14" x14ac:dyDescent="0.2">
      <c r="A333" s="101" t="s">
        <v>163</v>
      </c>
      <c r="B333" s="47">
        <v>1179</v>
      </c>
      <c r="C333" s="101" t="s">
        <v>28</v>
      </c>
      <c r="D333" s="101" t="s">
        <v>95</v>
      </c>
      <c r="E333" s="31"/>
      <c r="F333" s="30"/>
      <c r="G333" s="30"/>
      <c r="H333" s="30"/>
      <c r="I333" s="30"/>
      <c r="J333" s="30"/>
      <c r="K333" s="31"/>
      <c r="L333" s="31"/>
      <c r="M333" s="31"/>
      <c r="N333" s="31"/>
      <c r="O333" s="31"/>
      <c r="P333" s="31"/>
      <c r="Q333" s="26"/>
      <c r="R333" s="30"/>
      <c r="S333" s="30"/>
      <c r="T333" s="30"/>
      <c r="U333" s="30"/>
      <c r="V333" s="30"/>
      <c r="W333" s="31"/>
      <c r="X333" s="31"/>
      <c r="Y333" s="31"/>
      <c r="Z333" s="31"/>
      <c r="AA333" s="31"/>
      <c r="AB333" s="5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</row>
    <row r="334" spans="1:40" ht="14" x14ac:dyDescent="0.2">
      <c r="A334" s="104" t="s">
        <v>411</v>
      </c>
      <c r="B334" s="47">
        <v>1381</v>
      </c>
      <c r="C334" s="101" t="s">
        <v>9</v>
      </c>
      <c r="D334" s="101" t="s">
        <v>22</v>
      </c>
      <c r="E334" s="31">
        <v>0.75</v>
      </c>
      <c r="F334" s="30">
        <v>0.75</v>
      </c>
      <c r="G334" s="30">
        <v>0.8</v>
      </c>
      <c r="H334" s="30">
        <v>0.75</v>
      </c>
      <c r="I334" s="30">
        <v>0.8</v>
      </c>
      <c r="J334" s="30">
        <v>0.75</v>
      </c>
      <c r="K334" s="31">
        <v>0.75</v>
      </c>
      <c r="L334" s="31">
        <v>0.75</v>
      </c>
      <c r="M334" s="31">
        <v>0.75</v>
      </c>
      <c r="N334" s="31">
        <v>0.75</v>
      </c>
      <c r="O334" s="31"/>
      <c r="P334" s="31"/>
      <c r="Q334" s="26"/>
      <c r="R334" s="30"/>
      <c r="S334" s="30"/>
      <c r="T334" s="30"/>
      <c r="U334" s="30"/>
      <c r="V334" s="30"/>
      <c r="W334" s="31"/>
      <c r="X334" s="31"/>
      <c r="Y334" s="31"/>
      <c r="Z334" s="31"/>
      <c r="AA334" s="31"/>
      <c r="AB334" s="5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</row>
    <row r="335" spans="1:40" ht="14" x14ac:dyDescent="0.2">
      <c r="A335" s="101" t="s">
        <v>175</v>
      </c>
      <c r="B335" s="47">
        <v>1611</v>
      </c>
      <c r="C335" s="101" t="s">
        <v>61</v>
      </c>
      <c r="D335" s="101" t="s">
        <v>13</v>
      </c>
      <c r="E335" s="31"/>
      <c r="F335" s="30"/>
      <c r="G335" s="30"/>
      <c r="H335" s="30"/>
      <c r="I335" s="30"/>
      <c r="J335" s="30"/>
      <c r="K335" s="31"/>
      <c r="L335" s="31">
        <v>0.75</v>
      </c>
      <c r="M335" s="31">
        <v>0.75</v>
      </c>
      <c r="N335" s="31">
        <v>0.75</v>
      </c>
      <c r="O335" s="31"/>
      <c r="P335" s="31"/>
      <c r="Q335" s="26"/>
      <c r="R335" s="30"/>
      <c r="S335" s="30"/>
      <c r="T335" s="30"/>
      <c r="U335" s="30"/>
      <c r="V335" s="30"/>
      <c r="W335" s="31"/>
      <c r="X335" s="31"/>
      <c r="Y335" s="31"/>
      <c r="Z335" s="31"/>
      <c r="AA335" s="31"/>
      <c r="AB335" s="5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</row>
    <row r="336" spans="1:40" ht="14" x14ac:dyDescent="0.2">
      <c r="A336" s="101" t="s">
        <v>176</v>
      </c>
      <c r="B336" s="47">
        <v>1458</v>
      </c>
      <c r="C336" s="101" t="s">
        <v>80</v>
      </c>
      <c r="D336" s="101" t="s">
        <v>13</v>
      </c>
      <c r="E336" s="30"/>
      <c r="F336" s="31">
        <v>0.8</v>
      </c>
      <c r="G336" s="30">
        <v>0.8</v>
      </c>
      <c r="H336" s="30">
        <v>0.8</v>
      </c>
      <c r="I336" s="30">
        <v>0.8</v>
      </c>
      <c r="J336" s="30">
        <v>0.8</v>
      </c>
      <c r="K336" s="30">
        <v>0.8</v>
      </c>
      <c r="L336" s="30">
        <v>0.75</v>
      </c>
      <c r="M336" s="30">
        <v>0.75</v>
      </c>
      <c r="N336" s="30"/>
      <c r="O336" s="30"/>
      <c r="P336" s="30"/>
      <c r="Q336" s="27"/>
      <c r="R336" s="31"/>
      <c r="S336" s="30"/>
      <c r="T336" s="30"/>
      <c r="U336" s="30"/>
      <c r="V336" s="30"/>
      <c r="W336" s="30"/>
      <c r="X336" s="30"/>
      <c r="Y336" s="30"/>
      <c r="Z336" s="30"/>
      <c r="AA336" s="30"/>
      <c r="AB336" s="51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</row>
    <row r="337" spans="1:40" ht="14" x14ac:dyDescent="0.2">
      <c r="A337" s="101" t="s">
        <v>416</v>
      </c>
      <c r="B337" s="47">
        <v>1502</v>
      </c>
      <c r="C337" s="101" t="s">
        <v>30</v>
      </c>
      <c r="D337" s="101" t="s">
        <v>37</v>
      </c>
      <c r="E337" s="31"/>
      <c r="F337" s="30"/>
      <c r="G337" s="30"/>
      <c r="H337" s="30"/>
      <c r="I337" s="30"/>
      <c r="J337" s="30">
        <v>0.75</v>
      </c>
      <c r="K337" s="31"/>
      <c r="L337" s="31"/>
      <c r="M337" s="31"/>
      <c r="N337" s="31"/>
      <c r="O337" s="31"/>
      <c r="P337" s="31"/>
      <c r="Q337" s="26">
        <v>0.65</v>
      </c>
      <c r="R337" s="30">
        <v>0.65</v>
      </c>
      <c r="S337" s="30">
        <v>0.65</v>
      </c>
      <c r="T337" s="30"/>
      <c r="U337" s="30"/>
      <c r="V337" s="30"/>
      <c r="W337" s="31"/>
      <c r="X337" s="31"/>
      <c r="Y337" s="31"/>
      <c r="Z337" s="31"/>
      <c r="AA337" s="31"/>
      <c r="AB337" s="52"/>
      <c r="AC337" s="52">
        <v>0.65</v>
      </c>
      <c r="AD337" s="112">
        <v>0.65</v>
      </c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</row>
    <row r="338" spans="1:40" ht="14" x14ac:dyDescent="0.2">
      <c r="A338" s="101" t="s">
        <v>165</v>
      </c>
      <c r="B338" s="47">
        <v>1620</v>
      </c>
      <c r="C338" s="101" t="s">
        <v>11</v>
      </c>
      <c r="D338" s="101" t="s">
        <v>481</v>
      </c>
      <c r="E338" s="31"/>
      <c r="F338" s="31"/>
      <c r="G338" s="31"/>
      <c r="H338" s="30"/>
      <c r="I338" s="30"/>
      <c r="J338" s="30"/>
      <c r="K338" s="31"/>
      <c r="L338" s="31"/>
      <c r="M338" s="31"/>
      <c r="N338" s="31"/>
      <c r="O338" s="31">
        <v>0.83</v>
      </c>
      <c r="P338" s="31">
        <v>0.83</v>
      </c>
      <c r="Q338" s="26">
        <v>0.83</v>
      </c>
      <c r="R338" s="31">
        <v>0.83</v>
      </c>
      <c r="S338" s="31">
        <v>0.83</v>
      </c>
      <c r="T338" s="30">
        <v>0.83</v>
      </c>
      <c r="U338" s="30">
        <v>0.83</v>
      </c>
      <c r="V338" s="30">
        <v>0.83</v>
      </c>
      <c r="W338" s="31"/>
      <c r="X338" s="31"/>
      <c r="Y338" s="31"/>
      <c r="Z338" s="31"/>
      <c r="AA338" s="31">
        <v>0.75</v>
      </c>
      <c r="AB338" s="52">
        <v>0.75</v>
      </c>
      <c r="AC338" s="52">
        <v>0.75</v>
      </c>
      <c r="AD338" s="112">
        <v>0.75</v>
      </c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</row>
    <row r="339" spans="1:40" ht="14" x14ac:dyDescent="0.2">
      <c r="A339" s="101" t="s">
        <v>380</v>
      </c>
      <c r="B339" s="47">
        <v>1361</v>
      </c>
      <c r="C339" s="101" t="s">
        <v>28</v>
      </c>
      <c r="D339" s="101" t="s">
        <v>22</v>
      </c>
      <c r="E339" s="31"/>
      <c r="F339" s="31"/>
      <c r="G339" s="31"/>
      <c r="H339" s="30"/>
      <c r="I339" s="30"/>
      <c r="J339" s="30"/>
      <c r="K339" s="31"/>
      <c r="L339" s="31"/>
      <c r="M339" s="31"/>
      <c r="N339" s="31"/>
      <c r="O339" s="31"/>
      <c r="P339" s="31"/>
      <c r="Q339" s="26"/>
      <c r="R339" s="31"/>
      <c r="S339" s="31"/>
      <c r="T339" s="30"/>
      <c r="U339" s="30"/>
      <c r="V339" s="30"/>
      <c r="W339" s="31"/>
      <c r="X339" s="31"/>
      <c r="Y339" s="31"/>
      <c r="Z339" s="31"/>
      <c r="AA339" s="31"/>
      <c r="AB339" s="5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</row>
    <row r="340" spans="1:40" ht="14" x14ac:dyDescent="0.2">
      <c r="A340" s="101" t="s">
        <v>506</v>
      </c>
      <c r="B340" s="47">
        <v>2521</v>
      </c>
      <c r="C340" s="101" t="s">
        <v>497</v>
      </c>
      <c r="D340" s="101" t="s">
        <v>95</v>
      </c>
      <c r="E340" s="31"/>
      <c r="F340" s="31"/>
      <c r="G340" s="31"/>
      <c r="H340" s="30"/>
      <c r="I340" s="30"/>
      <c r="J340" s="30"/>
      <c r="K340" s="31"/>
      <c r="L340" s="31"/>
      <c r="M340" s="31"/>
      <c r="N340" s="31"/>
      <c r="O340" s="31"/>
      <c r="P340" s="31"/>
      <c r="Q340" s="26"/>
      <c r="R340" s="31"/>
      <c r="S340" s="31"/>
      <c r="T340" s="30"/>
      <c r="U340" s="30"/>
      <c r="V340" s="30"/>
      <c r="W340" s="31"/>
      <c r="X340" s="31"/>
      <c r="Y340" s="31"/>
      <c r="Z340" s="31">
        <v>0.75</v>
      </c>
      <c r="AA340" s="31">
        <v>0.75</v>
      </c>
      <c r="AB340" s="52">
        <v>0.75</v>
      </c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</row>
    <row r="341" spans="1:40" ht="14" x14ac:dyDescent="0.2">
      <c r="A341" s="101" t="s">
        <v>453</v>
      </c>
      <c r="B341" s="47">
        <v>2029</v>
      </c>
      <c r="C341" s="101" t="s">
        <v>454</v>
      </c>
      <c r="D341" s="101" t="s">
        <v>37</v>
      </c>
      <c r="E341" s="7"/>
      <c r="F341" s="7"/>
      <c r="G341" s="7"/>
      <c r="H341" s="10"/>
      <c r="I341" s="10"/>
      <c r="J341" s="10"/>
      <c r="K341" s="7"/>
      <c r="L341" s="7"/>
      <c r="M341" s="7"/>
      <c r="N341" s="7"/>
      <c r="O341" s="7"/>
      <c r="P341" s="7"/>
      <c r="Q341" s="7"/>
      <c r="R341" s="7"/>
      <c r="S341" s="7"/>
      <c r="T341" s="30">
        <v>0.75</v>
      </c>
      <c r="U341" s="30">
        <v>0.75</v>
      </c>
      <c r="V341" s="30">
        <v>0.75</v>
      </c>
      <c r="W341" s="31">
        <v>0.75</v>
      </c>
      <c r="X341" s="31">
        <v>0.75</v>
      </c>
      <c r="Y341" s="31"/>
      <c r="Z341" s="31"/>
      <c r="AA341" s="31">
        <v>0.75</v>
      </c>
      <c r="AB341" s="52">
        <v>0.75</v>
      </c>
      <c r="AC341" s="112"/>
      <c r="AD341" s="112">
        <v>0.75</v>
      </c>
      <c r="AE341" s="112">
        <v>0.75</v>
      </c>
      <c r="AF341" s="112">
        <v>0.85</v>
      </c>
      <c r="AG341" s="112"/>
      <c r="AH341" s="112"/>
      <c r="AI341" s="112"/>
      <c r="AJ341" s="112"/>
      <c r="AK341" s="112"/>
      <c r="AL341" s="112"/>
      <c r="AM341" s="112"/>
      <c r="AN341" s="112"/>
    </row>
    <row r="342" spans="1:40" ht="14" x14ac:dyDescent="0.2">
      <c r="A342" s="101" t="s">
        <v>317</v>
      </c>
      <c r="B342" s="49">
        <v>1506</v>
      </c>
      <c r="C342" s="101" t="s">
        <v>30</v>
      </c>
      <c r="D342" s="101" t="s">
        <v>37</v>
      </c>
      <c r="E342" s="31"/>
      <c r="F342" s="31"/>
      <c r="G342" s="31"/>
      <c r="H342" s="31"/>
      <c r="I342" s="31"/>
      <c r="J342" s="31">
        <v>0.8</v>
      </c>
      <c r="K342" s="31">
        <v>0.8</v>
      </c>
      <c r="L342" s="31">
        <v>0.8</v>
      </c>
      <c r="M342" s="31">
        <v>0.73</v>
      </c>
      <c r="N342" s="31">
        <v>0.7</v>
      </c>
      <c r="O342" s="31">
        <v>0.7</v>
      </c>
      <c r="P342" s="31">
        <v>0.7</v>
      </c>
      <c r="Q342" s="26">
        <v>0.7</v>
      </c>
      <c r="R342" s="31">
        <v>0.7</v>
      </c>
      <c r="S342" s="31">
        <v>0.69298400000000004</v>
      </c>
      <c r="T342" s="31">
        <v>0.68</v>
      </c>
      <c r="U342" s="31">
        <v>0.68</v>
      </c>
      <c r="V342" s="31">
        <v>0.68</v>
      </c>
      <c r="W342" s="31">
        <v>0.68</v>
      </c>
      <c r="X342" s="31">
        <v>0.68</v>
      </c>
      <c r="Y342" s="31">
        <v>0.68</v>
      </c>
      <c r="Z342" s="31">
        <v>0.68</v>
      </c>
      <c r="AA342" s="31"/>
      <c r="AB342" s="5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</row>
    <row r="343" spans="1:40" ht="14" x14ac:dyDescent="0.2">
      <c r="A343" s="101" t="s">
        <v>419</v>
      </c>
      <c r="B343" s="47">
        <v>1654</v>
      </c>
      <c r="C343" s="100" t="s">
        <v>11</v>
      </c>
      <c r="D343" s="101" t="s">
        <v>37</v>
      </c>
      <c r="E343" s="31"/>
      <c r="F343" s="31"/>
      <c r="G343" s="30"/>
      <c r="H343" s="30"/>
      <c r="I343" s="30"/>
      <c r="J343" s="30"/>
      <c r="K343" s="30"/>
      <c r="L343" s="30"/>
      <c r="M343" s="30"/>
      <c r="N343" s="30"/>
      <c r="O343" s="30"/>
      <c r="P343" s="30">
        <v>0.8</v>
      </c>
      <c r="Q343" s="26">
        <v>0.8</v>
      </c>
      <c r="R343" s="31">
        <v>0.8</v>
      </c>
      <c r="S343" s="30">
        <v>0.8</v>
      </c>
      <c r="T343" s="30">
        <v>0.65</v>
      </c>
      <c r="U343" s="30">
        <v>0.65</v>
      </c>
      <c r="V343" s="30">
        <v>0.65</v>
      </c>
      <c r="W343" s="30"/>
      <c r="X343" s="30"/>
      <c r="Y343" s="30"/>
      <c r="Z343" s="30"/>
      <c r="AA343" s="30"/>
      <c r="AB343" s="51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</row>
    <row r="344" spans="1:40" ht="14" x14ac:dyDescent="0.2">
      <c r="A344" s="101" t="s">
        <v>227</v>
      </c>
      <c r="B344" s="47">
        <v>1444</v>
      </c>
      <c r="C344" s="101" t="s">
        <v>80</v>
      </c>
      <c r="D344" s="101" t="s">
        <v>72</v>
      </c>
      <c r="E344" s="31"/>
      <c r="F344" s="31"/>
      <c r="G344" s="30">
        <v>0.65</v>
      </c>
      <c r="H344" s="30">
        <v>0.65</v>
      </c>
      <c r="I344" s="30">
        <v>0.65</v>
      </c>
      <c r="J344" s="30"/>
      <c r="K344" s="30"/>
      <c r="L344" s="30"/>
      <c r="M344" s="30"/>
      <c r="N344" s="30"/>
      <c r="O344" s="30"/>
      <c r="P344" s="30"/>
      <c r="Q344" s="26"/>
      <c r="R344" s="31"/>
      <c r="S344" s="30"/>
      <c r="T344" s="30"/>
      <c r="U344" s="30"/>
      <c r="V344" s="30"/>
      <c r="W344" s="30"/>
      <c r="X344" s="30"/>
      <c r="Y344" s="30"/>
      <c r="Z344" s="30"/>
      <c r="AA344" s="30"/>
      <c r="AB344" s="51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</row>
    <row r="345" spans="1:40" ht="14" x14ac:dyDescent="0.2">
      <c r="A345" s="101" t="s">
        <v>343</v>
      </c>
      <c r="B345" s="47">
        <v>1228</v>
      </c>
      <c r="C345" s="101" t="s">
        <v>28</v>
      </c>
      <c r="D345" s="101" t="s">
        <v>20</v>
      </c>
      <c r="E345" s="31"/>
      <c r="F345" s="31"/>
      <c r="G345" s="31"/>
      <c r="H345" s="30"/>
      <c r="I345" s="30"/>
      <c r="J345" s="30"/>
      <c r="K345" s="31"/>
      <c r="L345" s="31"/>
      <c r="M345" s="31"/>
      <c r="N345" s="31"/>
      <c r="O345" s="31"/>
      <c r="P345" s="31"/>
      <c r="Q345" s="26"/>
      <c r="R345" s="31"/>
      <c r="S345" s="31"/>
      <c r="T345" s="30"/>
      <c r="U345" s="30"/>
      <c r="V345" s="30"/>
      <c r="W345" s="31"/>
      <c r="X345" s="31"/>
      <c r="Y345" s="31"/>
      <c r="Z345" s="31"/>
      <c r="AA345" s="31"/>
      <c r="AB345" s="5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</row>
    <row r="346" spans="1:40" ht="14" x14ac:dyDescent="0.2">
      <c r="A346" s="101" t="s">
        <v>166</v>
      </c>
      <c r="B346" s="47">
        <v>1590</v>
      </c>
      <c r="C346" s="101" t="s">
        <v>30</v>
      </c>
      <c r="D346" s="101" t="s">
        <v>15</v>
      </c>
      <c r="E346" s="31"/>
      <c r="F346" s="31"/>
      <c r="G346" s="31"/>
      <c r="H346" s="31"/>
      <c r="I346" s="31"/>
      <c r="J346" s="31">
        <v>0.69</v>
      </c>
      <c r="K346" s="31">
        <v>0.69</v>
      </c>
      <c r="L346" s="31">
        <v>0.69</v>
      </c>
      <c r="M346" s="31"/>
      <c r="N346" s="31"/>
      <c r="O346" s="31"/>
      <c r="P346" s="31">
        <v>0.69</v>
      </c>
      <c r="Q346" s="26">
        <v>0.69</v>
      </c>
      <c r="R346" s="31">
        <v>0.69</v>
      </c>
      <c r="S346" s="31">
        <v>0.69</v>
      </c>
      <c r="T346" s="31">
        <v>0.69</v>
      </c>
      <c r="U346" s="31">
        <v>0.69</v>
      </c>
      <c r="V346" s="31">
        <v>0.69</v>
      </c>
      <c r="W346" s="31"/>
      <c r="X346" s="31"/>
      <c r="Y346" s="31"/>
      <c r="Z346" s="31"/>
      <c r="AA346" s="31"/>
      <c r="AB346" s="5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</row>
    <row r="347" spans="1:40" ht="14" x14ac:dyDescent="0.2">
      <c r="A347" s="101" t="s">
        <v>422</v>
      </c>
      <c r="B347" s="47">
        <v>1084</v>
      </c>
      <c r="C347" s="101" t="s">
        <v>9</v>
      </c>
      <c r="D347" s="101" t="s">
        <v>37</v>
      </c>
      <c r="E347" s="31"/>
      <c r="F347" s="31"/>
      <c r="G347" s="31">
        <v>0.65</v>
      </c>
      <c r="H347" s="31">
        <v>0.65</v>
      </c>
      <c r="I347" s="31">
        <v>0.65</v>
      </c>
      <c r="J347" s="31">
        <v>0.65</v>
      </c>
      <c r="K347" s="31">
        <v>0.8</v>
      </c>
      <c r="L347" s="31">
        <v>0.65</v>
      </c>
      <c r="M347" s="31">
        <v>0.65</v>
      </c>
      <c r="N347" s="31">
        <v>0.65</v>
      </c>
      <c r="O347" s="31">
        <v>0.65</v>
      </c>
      <c r="P347" s="31">
        <v>0.65</v>
      </c>
      <c r="Q347" s="26">
        <v>0.65</v>
      </c>
      <c r="R347" s="31">
        <v>0.65</v>
      </c>
      <c r="S347" s="31">
        <v>0.65</v>
      </c>
      <c r="T347" s="31">
        <v>0.65</v>
      </c>
      <c r="U347" s="31">
        <v>0.65</v>
      </c>
      <c r="V347" s="31">
        <v>0.65</v>
      </c>
      <c r="W347" s="31">
        <v>0.65</v>
      </c>
      <c r="X347" s="31">
        <v>0.65</v>
      </c>
      <c r="Y347" s="31">
        <v>0.65</v>
      </c>
      <c r="Z347" s="31">
        <v>0.65</v>
      </c>
      <c r="AA347" s="31">
        <v>0.65</v>
      </c>
      <c r="AB347" s="52">
        <v>0.65</v>
      </c>
      <c r="AC347" s="52">
        <v>0.65</v>
      </c>
      <c r="AD347" s="112">
        <v>0.65</v>
      </c>
      <c r="AE347" s="112">
        <v>0.65</v>
      </c>
      <c r="AF347" s="112">
        <v>0.65</v>
      </c>
      <c r="AG347" s="112">
        <v>0.65</v>
      </c>
      <c r="AH347" s="112">
        <v>0.75</v>
      </c>
      <c r="AI347" s="112">
        <v>0.75</v>
      </c>
      <c r="AJ347" s="112">
        <v>0.75</v>
      </c>
      <c r="AK347" s="112"/>
      <c r="AL347" s="112"/>
      <c r="AM347" s="112"/>
      <c r="AN347" s="112"/>
    </row>
    <row r="348" spans="1:40" ht="14" x14ac:dyDescent="0.2">
      <c r="A348" s="101" t="s">
        <v>424</v>
      </c>
      <c r="B348" s="47">
        <v>1252</v>
      </c>
      <c r="C348" s="101" t="s">
        <v>28</v>
      </c>
      <c r="D348" s="101" t="s">
        <v>95</v>
      </c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26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5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</row>
    <row r="349" spans="1:40" ht="14" x14ac:dyDescent="0.2">
      <c r="A349" s="101" t="s">
        <v>406</v>
      </c>
      <c r="B349" s="47">
        <v>1016</v>
      </c>
      <c r="C349" s="101" t="s">
        <v>28</v>
      </c>
      <c r="D349" s="101" t="s">
        <v>463</v>
      </c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26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5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</row>
    <row r="350" spans="1:40" ht="14" x14ac:dyDescent="0.2">
      <c r="A350" s="101" t="s">
        <v>168</v>
      </c>
      <c r="B350" s="47">
        <v>1166</v>
      </c>
      <c r="C350" s="101" t="s">
        <v>28</v>
      </c>
      <c r="D350" s="101" t="s">
        <v>22</v>
      </c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26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5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</row>
    <row r="351" spans="1:40" ht="14" x14ac:dyDescent="0.2">
      <c r="A351" s="101" t="s">
        <v>493</v>
      </c>
      <c r="B351" s="47">
        <v>2508</v>
      </c>
      <c r="C351" s="101" t="s">
        <v>468</v>
      </c>
      <c r="D351" s="101" t="s">
        <v>462</v>
      </c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26"/>
      <c r="R351" s="31"/>
      <c r="S351" s="31"/>
      <c r="T351" s="31"/>
      <c r="U351" s="31"/>
      <c r="V351" s="31"/>
      <c r="W351" s="31"/>
      <c r="X351" s="31"/>
      <c r="Y351" s="31">
        <v>0.75</v>
      </c>
      <c r="Z351" s="31">
        <v>0.75</v>
      </c>
      <c r="AA351" s="31">
        <v>0.75</v>
      </c>
      <c r="AB351" s="5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</row>
    <row r="352" spans="1:40" ht="14" x14ac:dyDescent="0.2">
      <c r="A352" s="101" t="s">
        <v>300</v>
      </c>
      <c r="B352" s="47">
        <v>1601</v>
      </c>
      <c r="C352" s="101" t="s">
        <v>61</v>
      </c>
      <c r="D352" s="101" t="s">
        <v>62</v>
      </c>
      <c r="E352" s="31"/>
      <c r="F352" s="31"/>
      <c r="G352" s="31"/>
      <c r="H352" s="31"/>
      <c r="I352" s="31"/>
      <c r="J352" s="31"/>
      <c r="K352" s="31">
        <v>0.8</v>
      </c>
      <c r="L352" s="31">
        <v>0.8</v>
      </c>
      <c r="M352" s="31">
        <v>0.8</v>
      </c>
      <c r="N352" s="31">
        <v>0.8</v>
      </c>
      <c r="O352" s="31"/>
      <c r="P352" s="31"/>
      <c r="Q352" s="26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5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</row>
    <row r="353" spans="1:40" ht="14" x14ac:dyDescent="0.2">
      <c r="A353" s="101" t="s">
        <v>383</v>
      </c>
      <c r="B353" s="47">
        <v>1455</v>
      </c>
      <c r="C353" s="101" t="s">
        <v>28</v>
      </c>
      <c r="D353" s="101" t="s">
        <v>14</v>
      </c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26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5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</row>
    <row r="354" spans="1:40" ht="14" x14ac:dyDescent="0.2">
      <c r="A354" s="101" t="s">
        <v>427</v>
      </c>
      <c r="B354" s="47" t="s">
        <v>477</v>
      </c>
      <c r="C354" s="101" t="s">
        <v>9</v>
      </c>
      <c r="D354" s="101" t="s">
        <v>463</v>
      </c>
      <c r="E354" s="31">
        <v>0.85</v>
      </c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26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5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</row>
    <row r="355" spans="1:40" ht="14" x14ac:dyDescent="0.2">
      <c r="A355" s="101" t="s">
        <v>485</v>
      </c>
      <c r="B355" s="47">
        <v>2520</v>
      </c>
      <c r="C355" s="101" t="s">
        <v>468</v>
      </c>
      <c r="D355" s="101" t="s">
        <v>95</v>
      </c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26"/>
      <c r="R355" s="31"/>
      <c r="S355" s="31"/>
      <c r="T355" s="31"/>
      <c r="U355" s="31"/>
      <c r="V355" s="31"/>
      <c r="W355" s="31"/>
      <c r="X355" s="31">
        <v>0.75</v>
      </c>
      <c r="Y355" s="31">
        <v>0.75</v>
      </c>
      <c r="Z355" s="31">
        <v>0.75</v>
      </c>
      <c r="AA355" s="31"/>
      <c r="AB355" s="5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</row>
    <row r="356" spans="1:40" ht="14" x14ac:dyDescent="0.2">
      <c r="A356" s="101" t="s">
        <v>429</v>
      </c>
      <c r="B356" s="47">
        <v>1155</v>
      </c>
      <c r="C356" s="101" t="s">
        <v>9</v>
      </c>
      <c r="D356" s="101" t="s">
        <v>14</v>
      </c>
      <c r="E356" s="31"/>
      <c r="F356" s="31">
        <v>0.7</v>
      </c>
      <c r="G356" s="31">
        <v>0.7</v>
      </c>
      <c r="H356" s="31">
        <v>0.7</v>
      </c>
      <c r="I356" s="31">
        <v>0.7</v>
      </c>
      <c r="J356" s="31">
        <v>0.7</v>
      </c>
      <c r="K356" s="31">
        <v>0.7</v>
      </c>
      <c r="L356" s="31">
        <v>0.7</v>
      </c>
      <c r="M356" s="31">
        <v>0.7</v>
      </c>
      <c r="N356" s="31">
        <v>0.7</v>
      </c>
      <c r="O356" s="31">
        <v>0.7</v>
      </c>
      <c r="P356" s="31"/>
      <c r="Q356" s="26">
        <v>0.7</v>
      </c>
      <c r="R356" s="31">
        <v>0.7</v>
      </c>
      <c r="S356" s="31"/>
      <c r="T356" s="31">
        <v>0.7</v>
      </c>
      <c r="U356" s="31">
        <v>0.7</v>
      </c>
      <c r="V356" s="31">
        <v>0.7</v>
      </c>
      <c r="W356" s="31"/>
      <c r="X356" s="31"/>
      <c r="Y356" s="31"/>
      <c r="Z356" s="31"/>
      <c r="AA356" s="31">
        <v>0.37059999999999998</v>
      </c>
      <c r="AB356" s="5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</row>
    <row r="357" spans="1:40" ht="14" x14ac:dyDescent="0.2">
      <c r="A357" s="101" t="s">
        <v>455</v>
      </c>
      <c r="B357" s="47">
        <v>2022</v>
      </c>
      <c r="C357" s="101" t="s">
        <v>454</v>
      </c>
      <c r="D357" s="101" t="s">
        <v>480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31">
        <v>0.85</v>
      </c>
      <c r="U357" s="31">
        <v>0.85</v>
      </c>
      <c r="V357" s="31">
        <v>0.85</v>
      </c>
      <c r="W357" s="31"/>
      <c r="X357" s="31">
        <v>0.85</v>
      </c>
      <c r="Y357" s="31">
        <v>0.85</v>
      </c>
      <c r="Z357" s="31"/>
      <c r="AA357" s="31"/>
      <c r="AB357" s="5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</row>
    <row r="358" spans="1:40" ht="14" x14ac:dyDescent="0.2">
      <c r="A358" s="101" t="s">
        <v>171</v>
      </c>
      <c r="B358" s="47">
        <v>1282</v>
      </c>
      <c r="C358" s="101" t="s">
        <v>28</v>
      </c>
      <c r="D358" s="101" t="s">
        <v>22</v>
      </c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26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5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</row>
    <row r="359" spans="1:40" ht="14" x14ac:dyDescent="0.2">
      <c r="A359" s="101" t="s">
        <v>432</v>
      </c>
      <c r="B359" s="47">
        <v>1088</v>
      </c>
      <c r="C359" s="101" t="s">
        <v>28</v>
      </c>
      <c r="D359" s="101" t="s">
        <v>463</v>
      </c>
      <c r="E359" s="31"/>
      <c r="F359" s="30"/>
      <c r="G359" s="31"/>
      <c r="H359" s="30"/>
      <c r="I359" s="30"/>
      <c r="J359" s="30"/>
      <c r="K359" s="30"/>
      <c r="L359" s="30"/>
      <c r="M359" s="30"/>
      <c r="N359" s="30"/>
      <c r="O359" s="30"/>
      <c r="P359" s="30"/>
      <c r="Q359" s="26"/>
      <c r="R359" s="30"/>
      <c r="S359" s="31"/>
      <c r="T359" s="30"/>
      <c r="U359" s="30"/>
      <c r="V359" s="30"/>
      <c r="W359" s="30"/>
      <c r="X359" s="30"/>
      <c r="Y359" s="30"/>
      <c r="Z359" s="30"/>
      <c r="AA359" s="30"/>
      <c r="AB359" s="51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</row>
    <row r="360" spans="1:40" ht="14" x14ac:dyDescent="0.2">
      <c r="A360" s="101" t="s">
        <v>87</v>
      </c>
      <c r="B360" s="47">
        <v>1224</v>
      </c>
      <c r="C360" s="101" t="s">
        <v>28</v>
      </c>
      <c r="D360" s="101" t="s">
        <v>62</v>
      </c>
      <c r="E360" s="31"/>
      <c r="F360" s="30"/>
      <c r="G360" s="31"/>
      <c r="H360" s="30"/>
      <c r="I360" s="30"/>
      <c r="J360" s="30"/>
      <c r="K360" s="30"/>
      <c r="L360" s="30"/>
      <c r="M360" s="30"/>
      <c r="N360" s="30"/>
      <c r="O360" s="30"/>
      <c r="P360" s="30"/>
      <c r="Q360" s="26"/>
      <c r="R360" s="30"/>
      <c r="S360" s="31"/>
      <c r="T360" s="30"/>
      <c r="U360" s="30"/>
      <c r="V360" s="30"/>
      <c r="W360" s="30"/>
      <c r="X360" s="30"/>
      <c r="Y360" s="30"/>
      <c r="Z360" s="30"/>
      <c r="AA360" s="30">
        <v>0.75</v>
      </c>
      <c r="AB360" s="51">
        <v>0.75</v>
      </c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</row>
    <row r="361" spans="1:40" ht="14" x14ac:dyDescent="0.2">
      <c r="A361" s="101" t="s">
        <v>302</v>
      </c>
      <c r="B361" s="47">
        <v>1272</v>
      </c>
      <c r="C361" s="101" t="s">
        <v>28</v>
      </c>
      <c r="D361" s="101" t="s">
        <v>62</v>
      </c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26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5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</row>
    <row r="362" spans="1:40" ht="14" x14ac:dyDescent="0.2">
      <c r="A362" s="101" t="s">
        <v>456</v>
      </c>
      <c r="B362" s="47">
        <v>2021</v>
      </c>
      <c r="C362" s="101" t="s">
        <v>454</v>
      </c>
      <c r="D362" s="101" t="s">
        <v>95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31">
        <v>0.8</v>
      </c>
      <c r="U362" s="31">
        <v>0.8</v>
      </c>
      <c r="V362" s="31">
        <v>0.8</v>
      </c>
      <c r="W362" s="31"/>
      <c r="X362" s="31"/>
      <c r="Y362" s="31"/>
      <c r="Z362" s="31"/>
      <c r="AA362" s="31"/>
      <c r="AB362" s="5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</row>
    <row r="363" spans="1:40" ht="14" x14ac:dyDescent="0.2">
      <c r="A363" s="101" t="s">
        <v>192</v>
      </c>
      <c r="B363" s="47">
        <v>1023</v>
      </c>
      <c r="C363" s="101" t="s">
        <v>28</v>
      </c>
      <c r="D363" s="101" t="s">
        <v>461</v>
      </c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26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5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</row>
    <row r="364" spans="1:40" ht="14" x14ac:dyDescent="0.2">
      <c r="A364" s="101" t="s">
        <v>304</v>
      </c>
      <c r="B364" s="47">
        <v>1150</v>
      </c>
      <c r="C364" s="101" t="s">
        <v>28</v>
      </c>
      <c r="D364" s="101" t="s">
        <v>62</v>
      </c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26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5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</row>
    <row r="365" spans="1:40" ht="14" x14ac:dyDescent="0.2">
      <c r="A365" s="101" t="s">
        <v>174</v>
      </c>
      <c r="B365" s="47">
        <v>1286</v>
      </c>
      <c r="C365" s="101" t="s">
        <v>9</v>
      </c>
      <c r="D365" s="101" t="s">
        <v>37</v>
      </c>
      <c r="E365" s="31">
        <v>0.8</v>
      </c>
      <c r="F365" s="31">
        <v>0.8</v>
      </c>
      <c r="G365" s="31">
        <v>0.8</v>
      </c>
      <c r="H365" s="31">
        <v>0.8</v>
      </c>
      <c r="I365" s="31">
        <v>0.8</v>
      </c>
      <c r="J365" s="31">
        <v>0.85</v>
      </c>
      <c r="K365" s="31">
        <v>0.8</v>
      </c>
      <c r="L365" s="31">
        <v>0.8</v>
      </c>
      <c r="M365" s="31">
        <v>0.8</v>
      </c>
      <c r="N365" s="31">
        <v>0.8</v>
      </c>
      <c r="O365" s="31">
        <v>0.8</v>
      </c>
      <c r="P365" s="31">
        <v>0.8</v>
      </c>
      <c r="Q365" s="26">
        <v>0.76</v>
      </c>
      <c r="R365" s="31">
        <v>0.76</v>
      </c>
      <c r="S365" s="31">
        <v>0.76</v>
      </c>
      <c r="T365" s="31">
        <v>0.76</v>
      </c>
      <c r="U365" s="31">
        <v>0.76</v>
      </c>
      <c r="V365" s="31">
        <v>0.76</v>
      </c>
      <c r="W365" s="31">
        <v>0.76</v>
      </c>
      <c r="X365" s="31">
        <v>0.76</v>
      </c>
      <c r="Y365" s="31">
        <v>0.76</v>
      </c>
      <c r="Z365" s="31">
        <v>0.76</v>
      </c>
      <c r="AA365" s="31">
        <v>0.76</v>
      </c>
      <c r="AB365" s="52">
        <v>0.76</v>
      </c>
      <c r="AC365" s="52">
        <v>0.75</v>
      </c>
      <c r="AD365" s="112">
        <v>0.75</v>
      </c>
      <c r="AE365" s="112">
        <v>0.75</v>
      </c>
      <c r="AF365" s="112">
        <v>0.75</v>
      </c>
      <c r="AG365" s="112">
        <v>0.75</v>
      </c>
      <c r="AH365" s="112">
        <v>0.75</v>
      </c>
      <c r="AI365" s="112">
        <v>0.75</v>
      </c>
      <c r="AJ365" s="112">
        <v>0.75</v>
      </c>
      <c r="AK365" s="112"/>
      <c r="AL365" s="112"/>
      <c r="AM365" s="112"/>
      <c r="AN365" s="112"/>
    </row>
    <row r="366" spans="1:40" ht="14" x14ac:dyDescent="0.2">
      <c r="A366" s="101" t="s">
        <v>177</v>
      </c>
      <c r="B366" s="47">
        <v>1402</v>
      </c>
      <c r="C366" s="101" t="s">
        <v>28</v>
      </c>
      <c r="D366" s="101" t="s">
        <v>22</v>
      </c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26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5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</row>
    <row r="367" spans="1:40" ht="14" x14ac:dyDescent="0.2">
      <c r="A367" s="101" t="s">
        <v>306</v>
      </c>
      <c r="B367" s="47">
        <v>1240</v>
      </c>
      <c r="C367" s="101" t="s">
        <v>28</v>
      </c>
      <c r="D367" s="101" t="s">
        <v>480</v>
      </c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26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5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</row>
    <row r="368" spans="1:40" ht="14" x14ac:dyDescent="0.2">
      <c r="A368" s="101" t="s">
        <v>178</v>
      </c>
      <c r="B368" s="47">
        <v>1542</v>
      </c>
      <c r="C368" s="101" t="s">
        <v>30</v>
      </c>
      <c r="D368" s="101" t="s">
        <v>13</v>
      </c>
      <c r="E368" s="31"/>
      <c r="F368" s="31"/>
      <c r="G368" s="31"/>
      <c r="H368" s="31"/>
      <c r="I368" s="31"/>
      <c r="J368" s="31">
        <v>0.83</v>
      </c>
      <c r="K368" s="31">
        <v>0.83</v>
      </c>
      <c r="L368" s="31">
        <v>0.83</v>
      </c>
      <c r="M368" s="31">
        <v>0.8</v>
      </c>
      <c r="N368" s="31">
        <v>0.8</v>
      </c>
      <c r="O368" s="31">
        <v>0.8</v>
      </c>
      <c r="P368" s="31"/>
      <c r="Q368" s="26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5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</row>
    <row r="369" spans="1:40" ht="14" x14ac:dyDescent="0.2">
      <c r="A369" s="101" t="s">
        <v>384</v>
      </c>
      <c r="B369" s="47">
        <v>1297</v>
      </c>
      <c r="C369" s="101" t="s">
        <v>28</v>
      </c>
      <c r="D369" s="101" t="s">
        <v>461</v>
      </c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26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5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</row>
    <row r="370" spans="1:40" ht="14" x14ac:dyDescent="0.2">
      <c r="A370" s="101" t="s">
        <v>181</v>
      </c>
      <c r="B370" s="47">
        <v>1605</v>
      </c>
      <c r="C370" s="101" t="s">
        <v>61</v>
      </c>
      <c r="D370" s="101" t="s">
        <v>22</v>
      </c>
      <c r="E370" s="31"/>
      <c r="F370" s="31"/>
      <c r="G370" s="31"/>
      <c r="H370" s="31"/>
      <c r="I370" s="31"/>
      <c r="J370" s="31"/>
      <c r="K370" s="31">
        <v>0.85</v>
      </c>
      <c r="L370" s="31">
        <v>0.85</v>
      </c>
      <c r="M370" s="31"/>
      <c r="N370" s="31"/>
      <c r="O370" s="31"/>
      <c r="P370" s="31"/>
      <c r="Q370" s="26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5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</row>
    <row r="371" spans="1:40" ht="14" x14ac:dyDescent="0.2">
      <c r="A371" s="101" t="s">
        <v>507</v>
      </c>
      <c r="B371" s="47">
        <v>2535</v>
      </c>
      <c r="C371" s="101" t="s">
        <v>497</v>
      </c>
      <c r="D371" s="101" t="s">
        <v>481</v>
      </c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26"/>
      <c r="R371" s="31"/>
      <c r="S371" s="31"/>
      <c r="T371" s="31"/>
      <c r="U371" s="31"/>
      <c r="V371" s="31"/>
      <c r="W371" s="31"/>
      <c r="X371" s="31"/>
      <c r="Y371" s="31"/>
      <c r="Z371" s="31">
        <v>0.75</v>
      </c>
      <c r="AA371" s="31">
        <v>0.75</v>
      </c>
      <c r="AB371" s="52">
        <v>0.75</v>
      </c>
      <c r="AC371" s="52">
        <v>0.75</v>
      </c>
      <c r="AD371" s="112">
        <v>0.75</v>
      </c>
      <c r="AE371" s="112">
        <v>0.75</v>
      </c>
      <c r="AF371" s="112"/>
      <c r="AG371" s="112"/>
      <c r="AH371" s="112"/>
      <c r="AI371" s="112"/>
      <c r="AJ371" s="112"/>
      <c r="AK371" s="112"/>
      <c r="AL371" s="112"/>
      <c r="AM371" s="112"/>
      <c r="AN371" s="112"/>
    </row>
    <row r="372" spans="1:40" ht="14" x14ac:dyDescent="0.2">
      <c r="A372" s="101" t="s">
        <v>385</v>
      </c>
      <c r="B372" s="47">
        <v>1400</v>
      </c>
      <c r="C372" s="101" t="s">
        <v>28</v>
      </c>
      <c r="D372" s="101" t="s">
        <v>22</v>
      </c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26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5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</row>
    <row r="373" spans="1:40" ht="14" x14ac:dyDescent="0.2">
      <c r="A373" s="101" t="s">
        <v>184</v>
      </c>
      <c r="B373" s="47">
        <v>1214</v>
      </c>
      <c r="C373" s="101" t="s">
        <v>28</v>
      </c>
      <c r="D373" s="101" t="s">
        <v>15</v>
      </c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26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5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</row>
    <row r="374" spans="1:40" ht="14" x14ac:dyDescent="0.2">
      <c r="A374" s="101" t="s">
        <v>308</v>
      </c>
      <c r="B374" s="47">
        <v>1650</v>
      </c>
      <c r="C374" s="101" t="s">
        <v>11</v>
      </c>
      <c r="D374" s="101" t="s">
        <v>480</v>
      </c>
      <c r="E374" s="31"/>
      <c r="F374" s="31"/>
      <c r="G374" s="31"/>
      <c r="H374" s="31"/>
      <c r="I374" s="31"/>
      <c r="J374" s="31"/>
      <c r="K374" s="31"/>
      <c r="L374" s="31"/>
      <c r="M374" s="31"/>
      <c r="N374" s="31">
        <v>0.83</v>
      </c>
      <c r="O374" s="31">
        <v>0.83</v>
      </c>
      <c r="P374" s="31">
        <v>0.83</v>
      </c>
      <c r="Q374" s="26"/>
      <c r="R374" s="31"/>
      <c r="S374" s="31"/>
      <c r="T374" s="31"/>
      <c r="U374" s="31"/>
      <c r="V374" s="31"/>
      <c r="W374" s="31">
        <v>0.75</v>
      </c>
      <c r="X374" s="31">
        <v>0.75</v>
      </c>
      <c r="Y374" s="31"/>
      <c r="Z374" s="31"/>
      <c r="AA374" s="31"/>
      <c r="AB374" s="5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</row>
    <row r="375" spans="1:40" ht="14" x14ac:dyDescent="0.2">
      <c r="A375" s="101" t="s">
        <v>320</v>
      </c>
      <c r="B375" s="47">
        <v>1189</v>
      </c>
      <c r="C375" s="101" t="s">
        <v>28</v>
      </c>
      <c r="D375" s="101" t="s">
        <v>462</v>
      </c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26"/>
      <c r="R375" s="31"/>
      <c r="S375" s="31"/>
      <c r="T375" s="31"/>
      <c r="U375" s="31"/>
      <c r="V375" s="31"/>
      <c r="W375" s="31"/>
      <c r="X375" s="79"/>
      <c r="Y375" s="79"/>
      <c r="Z375" s="79"/>
      <c r="AA375" s="79"/>
      <c r="AB375" s="80"/>
      <c r="AC375" s="114"/>
      <c r="AD375" s="114"/>
      <c r="AE375" s="114"/>
      <c r="AF375" s="114"/>
      <c r="AG375" s="114"/>
      <c r="AH375" s="114"/>
      <c r="AI375" s="114"/>
      <c r="AJ375" s="114"/>
      <c r="AK375" s="112"/>
      <c r="AL375" s="112"/>
      <c r="AM375" s="112"/>
      <c r="AN375" s="112"/>
    </row>
    <row r="376" spans="1:40" ht="14" x14ac:dyDescent="0.2">
      <c r="A376" s="101" t="s">
        <v>322</v>
      </c>
      <c r="B376" s="47">
        <v>1314</v>
      </c>
      <c r="C376" s="101" t="s">
        <v>28</v>
      </c>
      <c r="D376" s="101" t="s">
        <v>32</v>
      </c>
      <c r="E376" s="31"/>
      <c r="F376" s="30"/>
      <c r="G376" s="30"/>
      <c r="H376" s="30"/>
      <c r="I376" s="30"/>
      <c r="J376" s="30"/>
      <c r="K376" s="31"/>
      <c r="L376" s="31"/>
      <c r="M376" s="31"/>
      <c r="N376" s="31"/>
      <c r="O376" s="31"/>
      <c r="P376" s="31"/>
      <c r="Q376" s="26"/>
      <c r="R376" s="30"/>
      <c r="S376" s="30"/>
      <c r="T376" s="30"/>
      <c r="U376" s="30"/>
      <c r="V376" s="30"/>
      <c r="W376" s="52"/>
      <c r="X376" s="81"/>
      <c r="Y376" s="81"/>
      <c r="Z376" s="81"/>
      <c r="AA376" s="81"/>
      <c r="AB376" s="81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</row>
    <row r="377" spans="1:40" ht="14" x14ac:dyDescent="0.2">
      <c r="A377" s="101" t="s">
        <v>186</v>
      </c>
      <c r="B377" s="49">
        <v>1311</v>
      </c>
      <c r="C377" s="101" t="s">
        <v>28</v>
      </c>
      <c r="D377" s="101" t="s">
        <v>22</v>
      </c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26"/>
      <c r="R377" s="31"/>
      <c r="S377" s="31"/>
      <c r="T377" s="31"/>
      <c r="U377" s="31"/>
      <c r="V377" s="31"/>
      <c r="W377" s="52"/>
      <c r="X377" s="81"/>
      <c r="Y377" s="81"/>
      <c r="Z377" s="81"/>
      <c r="AA377" s="81"/>
      <c r="AB377" s="81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</row>
    <row r="378" spans="1:40" ht="14" x14ac:dyDescent="0.2">
      <c r="A378" s="101" t="s">
        <v>508</v>
      </c>
      <c r="B378" s="49">
        <v>1426</v>
      </c>
      <c r="C378" s="100" t="s">
        <v>497</v>
      </c>
      <c r="D378" s="101" t="s">
        <v>509</v>
      </c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26"/>
      <c r="R378" s="31"/>
      <c r="S378" s="31"/>
      <c r="T378" s="31"/>
      <c r="U378" s="31"/>
      <c r="V378" s="31"/>
      <c r="W378" s="52"/>
      <c r="X378" s="81"/>
      <c r="Y378" s="81"/>
      <c r="Z378" s="81">
        <v>0.63</v>
      </c>
      <c r="AA378" s="81">
        <v>0.62390000000000001</v>
      </c>
      <c r="AB378" s="81">
        <v>0.6</v>
      </c>
      <c r="AC378" s="81">
        <v>0.6</v>
      </c>
      <c r="AD378" s="81">
        <v>0.6</v>
      </c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</row>
    <row r="379" spans="1:40" ht="14" x14ac:dyDescent="0.2">
      <c r="A379" s="101" t="s">
        <v>563</v>
      </c>
      <c r="B379" s="49">
        <v>2579</v>
      </c>
      <c r="C379" s="100" t="s">
        <v>561</v>
      </c>
      <c r="D379" s="101" t="s">
        <v>20</v>
      </c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26"/>
      <c r="R379" s="31"/>
      <c r="S379" s="31"/>
      <c r="T379" s="31"/>
      <c r="U379" s="31"/>
      <c r="V379" s="31"/>
      <c r="W379" s="52"/>
      <c r="X379" s="81"/>
      <c r="Y379" s="81"/>
      <c r="Z379" s="81"/>
      <c r="AA379" s="81"/>
      <c r="AB379" s="81"/>
      <c r="AC379" s="81"/>
      <c r="AD379" s="81"/>
      <c r="AE379" s="112"/>
      <c r="AF379" s="112">
        <v>0.45</v>
      </c>
      <c r="AG379" s="112"/>
      <c r="AH379" s="112"/>
      <c r="AI379" s="112"/>
      <c r="AJ379" s="112"/>
      <c r="AK379" s="112"/>
      <c r="AL379" s="112"/>
      <c r="AM379" s="112"/>
      <c r="AN379" s="112"/>
    </row>
    <row r="380" spans="1:40" ht="14" x14ac:dyDescent="0.2">
      <c r="A380" s="101" t="s">
        <v>230</v>
      </c>
      <c r="B380" s="47">
        <v>1636</v>
      </c>
      <c r="C380" s="100" t="s">
        <v>11</v>
      </c>
      <c r="D380" s="101" t="s">
        <v>480</v>
      </c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>
        <v>1.02</v>
      </c>
      <c r="Q380" s="26">
        <v>1.02</v>
      </c>
      <c r="R380" s="31"/>
      <c r="S380" s="31"/>
      <c r="T380" s="31"/>
      <c r="U380" s="31"/>
      <c r="V380" s="31"/>
      <c r="W380" s="52"/>
      <c r="X380" s="81"/>
      <c r="Y380" s="81"/>
      <c r="Z380" s="81"/>
      <c r="AA380" s="81"/>
      <c r="AB380" s="81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</row>
    <row r="381" spans="1:40" ht="14" x14ac:dyDescent="0.2">
      <c r="A381" s="101" t="s">
        <v>407</v>
      </c>
      <c r="B381" s="47">
        <v>1355</v>
      </c>
      <c r="C381" s="101" t="s">
        <v>9</v>
      </c>
      <c r="D381" s="101" t="s">
        <v>24</v>
      </c>
      <c r="E381" s="31">
        <v>0.8</v>
      </c>
      <c r="F381" s="31">
        <v>0.85</v>
      </c>
      <c r="G381" s="31">
        <v>0.85</v>
      </c>
      <c r="H381" s="31">
        <v>0.85</v>
      </c>
      <c r="I381" s="31">
        <v>0.85</v>
      </c>
      <c r="J381" s="31"/>
      <c r="K381" s="31"/>
      <c r="L381" s="31"/>
      <c r="M381" s="31"/>
      <c r="N381" s="31"/>
      <c r="O381" s="31"/>
      <c r="P381" s="31"/>
      <c r="Q381" s="26"/>
      <c r="R381" s="31"/>
      <c r="S381" s="31"/>
      <c r="T381" s="31"/>
      <c r="U381" s="31"/>
      <c r="V381" s="31"/>
      <c r="W381" s="52"/>
      <c r="X381" s="81"/>
      <c r="Y381" s="81"/>
      <c r="Z381" s="81"/>
      <c r="AA381" s="81"/>
      <c r="AB381" s="81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</row>
    <row r="382" spans="1:40" ht="14" x14ac:dyDescent="0.2">
      <c r="A382" s="101" t="s">
        <v>116</v>
      </c>
      <c r="B382" s="47">
        <v>1153</v>
      </c>
      <c r="C382" s="101" t="s">
        <v>28</v>
      </c>
      <c r="D382" s="101" t="s">
        <v>463</v>
      </c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26"/>
      <c r="R382" s="31"/>
      <c r="S382" s="31"/>
      <c r="T382" s="31"/>
      <c r="U382" s="31"/>
      <c r="V382" s="31"/>
      <c r="W382" s="52"/>
      <c r="X382" s="81"/>
      <c r="Y382" s="81"/>
      <c r="Z382" s="81"/>
      <c r="AA382" s="81"/>
      <c r="AB382" s="81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</row>
    <row r="383" spans="1:40" ht="14" x14ac:dyDescent="0.2">
      <c r="A383" s="101" t="s">
        <v>554</v>
      </c>
      <c r="B383" s="47">
        <v>2565</v>
      </c>
      <c r="C383" s="101" t="s">
        <v>542</v>
      </c>
      <c r="D383" s="101" t="s">
        <v>20</v>
      </c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26"/>
      <c r="R383" s="31"/>
      <c r="S383" s="31"/>
      <c r="T383" s="31"/>
      <c r="U383" s="31"/>
      <c r="V383" s="31"/>
      <c r="W383" s="52"/>
      <c r="X383" s="81"/>
      <c r="Y383" s="81"/>
      <c r="Z383" s="81"/>
      <c r="AA383" s="81"/>
      <c r="AB383" s="81"/>
      <c r="AC383" s="112"/>
      <c r="AD383" s="112">
        <v>0.75</v>
      </c>
      <c r="AE383" s="112">
        <v>0.75</v>
      </c>
      <c r="AF383" s="112"/>
      <c r="AG383" s="112"/>
      <c r="AH383" s="112"/>
      <c r="AI383" s="112"/>
      <c r="AJ383" s="112"/>
      <c r="AK383" s="112"/>
      <c r="AL383" s="112"/>
      <c r="AM383" s="112"/>
      <c r="AN383" s="112"/>
    </row>
    <row r="384" spans="1:40" ht="14" x14ac:dyDescent="0.2">
      <c r="A384" s="101" t="s">
        <v>191</v>
      </c>
      <c r="B384" s="47">
        <v>1229</v>
      </c>
      <c r="C384" s="101" t="s">
        <v>28</v>
      </c>
      <c r="D384" s="101" t="s">
        <v>15</v>
      </c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26"/>
      <c r="R384" s="31"/>
      <c r="S384" s="31"/>
      <c r="T384" s="31"/>
      <c r="U384" s="31"/>
      <c r="V384" s="31"/>
      <c r="W384" s="52"/>
      <c r="X384" s="81"/>
      <c r="Y384" s="81"/>
      <c r="Z384" s="81"/>
      <c r="AA384" s="81"/>
      <c r="AB384" s="81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</row>
    <row r="385" spans="1:40" ht="14" x14ac:dyDescent="0.2">
      <c r="A385" s="101" t="s">
        <v>193</v>
      </c>
      <c r="B385" s="47">
        <v>1635</v>
      </c>
      <c r="C385" s="101" t="s">
        <v>11</v>
      </c>
      <c r="D385" s="101" t="s">
        <v>15</v>
      </c>
      <c r="E385" s="31"/>
      <c r="F385" s="31"/>
      <c r="G385" s="31"/>
      <c r="H385" s="30"/>
      <c r="I385" s="30"/>
      <c r="J385" s="30"/>
      <c r="K385" s="31"/>
      <c r="L385" s="31"/>
      <c r="M385" s="31"/>
      <c r="N385" s="31">
        <v>0.8</v>
      </c>
      <c r="O385" s="31">
        <v>0.8</v>
      </c>
      <c r="P385" s="31"/>
      <c r="Q385" s="26"/>
      <c r="R385" s="31"/>
      <c r="S385" s="31"/>
      <c r="T385" s="30"/>
      <c r="U385" s="30"/>
      <c r="V385" s="30"/>
      <c r="W385" s="52"/>
      <c r="X385" s="81"/>
      <c r="Y385" s="81"/>
      <c r="Z385" s="81"/>
      <c r="AA385" s="81"/>
      <c r="AB385" s="81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</row>
    <row r="386" spans="1:40" ht="14" x14ac:dyDescent="0.2">
      <c r="A386" s="101" t="s">
        <v>367</v>
      </c>
      <c r="B386" s="47">
        <v>1120</v>
      </c>
      <c r="C386" s="101" t="s">
        <v>28</v>
      </c>
      <c r="D386" s="101" t="s">
        <v>22</v>
      </c>
      <c r="E386" s="31"/>
      <c r="F386" s="31"/>
      <c r="G386" s="31"/>
      <c r="H386" s="30"/>
      <c r="I386" s="30"/>
      <c r="J386" s="30"/>
      <c r="K386" s="31"/>
      <c r="L386" s="31"/>
      <c r="M386" s="31"/>
      <c r="N386" s="31"/>
      <c r="O386" s="31"/>
      <c r="P386" s="31"/>
      <c r="Q386" s="26"/>
      <c r="R386" s="31"/>
      <c r="S386" s="31"/>
      <c r="T386" s="30"/>
      <c r="U386" s="30"/>
      <c r="V386" s="30"/>
      <c r="W386" s="52"/>
      <c r="X386" s="81"/>
      <c r="Y386" s="81"/>
      <c r="Z386" s="81"/>
      <c r="AA386" s="81"/>
      <c r="AB386" s="81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</row>
    <row r="387" spans="1:40" ht="14" x14ac:dyDescent="0.2">
      <c r="A387" s="101" t="s">
        <v>408</v>
      </c>
      <c r="B387" s="47">
        <v>1671</v>
      </c>
      <c r="C387" s="101" t="s">
        <v>11</v>
      </c>
      <c r="D387" s="101" t="s">
        <v>14</v>
      </c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>
        <v>0.85</v>
      </c>
      <c r="P387" s="31">
        <v>0.85</v>
      </c>
      <c r="Q387" s="26">
        <v>0.85</v>
      </c>
      <c r="R387" s="31"/>
      <c r="S387" s="31"/>
      <c r="T387" s="31"/>
      <c r="U387" s="31"/>
      <c r="V387" s="31"/>
      <c r="W387" s="52"/>
      <c r="X387" s="81"/>
      <c r="Y387" s="81"/>
      <c r="Z387" s="81"/>
      <c r="AA387" s="81"/>
      <c r="AB387" s="81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</row>
    <row r="388" spans="1:40" ht="14" x14ac:dyDescent="0.2">
      <c r="A388" s="101" t="s">
        <v>675</v>
      </c>
      <c r="B388" s="47">
        <v>2577</v>
      </c>
      <c r="C388" s="101" t="s">
        <v>561</v>
      </c>
      <c r="D388" s="101" t="s">
        <v>95</v>
      </c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26"/>
      <c r="R388" s="31"/>
      <c r="S388" s="31"/>
      <c r="T388" s="31"/>
      <c r="U388" s="31"/>
      <c r="V388" s="31"/>
      <c r="W388" s="52"/>
      <c r="X388" s="81"/>
      <c r="Y388" s="81"/>
      <c r="Z388" s="81"/>
      <c r="AA388" s="81"/>
      <c r="AB388" s="81"/>
      <c r="AC388" s="112"/>
      <c r="AD388" s="112"/>
      <c r="AE388" s="112"/>
      <c r="AF388" s="112"/>
      <c r="AG388" s="112">
        <v>0.75</v>
      </c>
      <c r="AH388" s="112">
        <v>0.75</v>
      </c>
      <c r="AI388" s="112">
        <v>0.75</v>
      </c>
      <c r="AJ388" s="112"/>
      <c r="AK388" s="112"/>
      <c r="AL388" s="112"/>
      <c r="AM388" s="112"/>
      <c r="AN388" s="112"/>
    </row>
    <row r="389" spans="1:40" ht="14" x14ac:dyDescent="0.2">
      <c r="A389" s="101" t="s">
        <v>531</v>
      </c>
      <c r="B389" s="47">
        <v>2556</v>
      </c>
      <c r="C389" s="101" t="s">
        <v>497</v>
      </c>
      <c r="D389" s="101" t="s">
        <v>479</v>
      </c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26"/>
      <c r="R389" s="31"/>
      <c r="S389" s="31"/>
      <c r="T389" s="31"/>
      <c r="U389" s="31"/>
      <c r="V389" s="31"/>
      <c r="W389" s="52"/>
      <c r="X389" s="81"/>
      <c r="Y389" s="81"/>
      <c r="Z389" s="81"/>
      <c r="AA389" s="81"/>
      <c r="AB389" s="81">
        <v>0.3</v>
      </c>
      <c r="AC389" s="112"/>
      <c r="AD389" s="112"/>
      <c r="AE389" s="112"/>
      <c r="AF389" s="112"/>
      <c r="AG389" s="112">
        <v>0.75</v>
      </c>
      <c r="AH389" s="112">
        <v>0.75</v>
      </c>
      <c r="AI389" s="112"/>
      <c r="AJ389" s="112"/>
      <c r="AK389" s="112"/>
      <c r="AL389" s="112"/>
      <c r="AM389" s="112"/>
      <c r="AN389" s="112"/>
    </row>
    <row r="390" spans="1:40" ht="14" x14ac:dyDescent="0.2">
      <c r="A390" s="101" t="s">
        <v>325</v>
      </c>
      <c r="B390" s="47">
        <v>1257</v>
      </c>
      <c r="C390" s="101" t="s">
        <v>9</v>
      </c>
      <c r="D390" s="101" t="s">
        <v>481</v>
      </c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26"/>
      <c r="R390" s="31"/>
      <c r="S390" s="31"/>
      <c r="T390" s="31"/>
      <c r="U390" s="31"/>
      <c r="V390" s="31"/>
      <c r="W390" s="52"/>
      <c r="X390" s="81"/>
      <c r="Y390" s="81"/>
      <c r="Z390" s="81"/>
      <c r="AA390" s="81"/>
      <c r="AB390" s="81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</row>
    <row r="391" spans="1:40" ht="14" x14ac:dyDescent="0.2">
      <c r="A391" s="101" t="s">
        <v>409</v>
      </c>
      <c r="B391" s="47">
        <v>1568</v>
      </c>
      <c r="C391" s="101" t="s">
        <v>30</v>
      </c>
      <c r="D391" s="101" t="s">
        <v>480</v>
      </c>
      <c r="E391" s="31"/>
      <c r="F391" s="30"/>
      <c r="G391" s="30"/>
      <c r="H391" s="30"/>
      <c r="I391" s="30">
        <v>0.83</v>
      </c>
      <c r="J391" s="31"/>
      <c r="K391" s="31"/>
      <c r="L391" s="31">
        <v>0.83</v>
      </c>
      <c r="M391" s="31">
        <v>0.8</v>
      </c>
      <c r="N391" s="31">
        <v>0.8</v>
      </c>
      <c r="O391" s="31"/>
      <c r="P391" s="31"/>
      <c r="Q391" s="26"/>
      <c r="R391" s="30"/>
      <c r="S391" s="30"/>
      <c r="T391" s="30"/>
      <c r="U391" s="30"/>
      <c r="V391" s="31"/>
      <c r="W391" s="52"/>
      <c r="X391" s="81"/>
      <c r="Y391" s="81">
        <v>0.75</v>
      </c>
      <c r="Z391" s="81">
        <v>0.75</v>
      </c>
      <c r="AA391" s="81">
        <v>0.75</v>
      </c>
      <c r="AB391" s="81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</row>
    <row r="392" spans="1:40" ht="14" x14ac:dyDescent="0.2">
      <c r="A392" s="101" t="s">
        <v>557</v>
      </c>
      <c r="B392" s="47">
        <v>2568</v>
      </c>
      <c r="C392" s="101" t="s">
        <v>558</v>
      </c>
      <c r="D392" s="101" t="s">
        <v>481</v>
      </c>
      <c r="E392" s="31"/>
      <c r="F392" s="30"/>
      <c r="G392" s="30"/>
      <c r="H392" s="30"/>
      <c r="I392" s="30"/>
      <c r="J392" s="31"/>
      <c r="K392" s="31"/>
      <c r="L392" s="31"/>
      <c r="M392" s="31"/>
      <c r="N392" s="31"/>
      <c r="O392" s="31"/>
      <c r="P392" s="31"/>
      <c r="Q392" s="26"/>
      <c r="R392" s="30"/>
      <c r="S392" s="30"/>
      <c r="T392" s="30"/>
      <c r="U392" s="30"/>
      <c r="V392" s="31"/>
      <c r="W392" s="31"/>
      <c r="X392" s="117"/>
      <c r="Y392" s="117"/>
      <c r="Z392" s="117"/>
      <c r="AA392" s="117"/>
      <c r="AB392" s="118"/>
      <c r="AC392" s="119"/>
      <c r="AD392" s="119"/>
      <c r="AE392" s="120">
        <v>0.7</v>
      </c>
      <c r="AF392" s="120">
        <v>0.7</v>
      </c>
      <c r="AG392" s="120">
        <v>0.7</v>
      </c>
      <c r="AH392" s="119"/>
      <c r="AI392" s="119">
        <v>0.65</v>
      </c>
      <c r="AJ392" s="119">
        <v>0.65</v>
      </c>
      <c r="AK392" s="112"/>
      <c r="AL392" s="112"/>
      <c r="AM392" s="112"/>
      <c r="AN392" s="112"/>
    </row>
    <row r="393" spans="1:40" ht="14" x14ac:dyDescent="0.2">
      <c r="A393" s="101" t="s">
        <v>494</v>
      </c>
      <c r="B393" s="47">
        <v>2505</v>
      </c>
      <c r="C393" s="101" t="s">
        <v>468</v>
      </c>
      <c r="D393" s="101" t="s">
        <v>62</v>
      </c>
      <c r="E393" s="31"/>
      <c r="F393" s="30"/>
      <c r="G393" s="30"/>
      <c r="H393" s="30"/>
      <c r="I393" s="30"/>
      <c r="J393" s="31"/>
      <c r="K393" s="31"/>
      <c r="L393" s="31"/>
      <c r="M393" s="31"/>
      <c r="N393" s="31"/>
      <c r="O393" s="31"/>
      <c r="P393" s="31"/>
      <c r="Q393" s="26"/>
      <c r="R393" s="30"/>
      <c r="S393" s="30"/>
      <c r="T393" s="30"/>
      <c r="U393" s="30"/>
      <c r="V393" s="31"/>
      <c r="W393" s="31"/>
      <c r="X393" s="31"/>
      <c r="Y393" s="31">
        <v>0.75</v>
      </c>
      <c r="Z393" s="31">
        <v>0.75</v>
      </c>
      <c r="AA393" s="31"/>
      <c r="AB393" s="5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</row>
    <row r="394" spans="1:40" ht="14" x14ac:dyDescent="0.2">
      <c r="A394" s="101" t="s">
        <v>327</v>
      </c>
      <c r="B394" s="47">
        <v>1238</v>
      </c>
      <c r="C394" s="101" t="s">
        <v>9</v>
      </c>
      <c r="D394" s="101" t="s">
        <v>14</v>
      </c>
      <c r="E394" s="31">
        <v>0.75</v>
      </c>
      <c r="F394" s="31">
        <v>0.75</v>
      </c>
      <c r="G394" s="31">
        <v>0.8</v>
      </c>
      <c r="H394" s="31">
        <v>0.8</v>
      </c>
      <c r="I394" s="31">
        <v>0.8</v>
      </c>
      <c r="J394" s="31">
        <v>0.85</v>
      </c>
      <c r="K394" s="31">
        <v>0.75</v>
      </c>
      <c r="L394" s="31">
        <v>0.75</v>
      </c>
      <c r="M394" s="31">
        <v>0.75</v>
      </c>
      <c r="N394" s="31">
        <v>0.75</v>
      </c>
      <c r="O394" s="31"/>
      <c r="P394" s="31"/>
      <c r="Q394" s="26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52"/>
      <c r="AC394" s="112"/>
      <c r="AD394" s="112"/>
      <c r="AE394" s="112"/>
      <c r="AF394" s="112"/>
      <c r="AG394" s="112">
        <v>0.75</v>
      </c>
      <c r="AH394" s="112">
        <v>0.75</v>
      </c>
      <c r="AI394" s="112"/>
      <c r="AJ394" s="112"/>
      <c r="AK394" s="112"/>
      <c r="AL394" s="112"/>
      <c r="AM394" s="112"/>
      <c r="AN394" s="112"/>
    </row>
    <row r="395" spans="1:40" ht="14" x14ac:dyDescent="0.2">
      <c r="A395" s="101" t="s">
        <v>329</v>
      </c>
      <c r="B395" s="47">
        <v>1061</v>
      </c>
      <c r="C395" s="101" t="s">
        <v>28</v>
      </c>
      <c r="D395" s="101" t="s">
        <v>481</v>
      </c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26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5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</row>
    <row r="396" spans="1:40" ht="14" x14ac:dyDescent="0.2">
      <c r="A396" s="101" t="s">
        <v>331</v>
      </c>
      <c r="B396" s="47">
        <v>1270</v>
      </c>
      <c r="C396" s="101" t="s">
        <v>9</v>
      </c>
      <c r="D396" s="101" t="s">
        <v>95</v>
      </c>
      <c r="E396" s="31">
        <v>0.7</v>
      </c>
      <c r="F396" s="31">
        <v>0.7</v>
      </c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26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5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</row>
    <row r="397" spans="1:40" ht="14" x14ac:dyDescent="0.2">
      <c r="A397" s="101" t="s">
        <v>311</v>
      </c>
      <c r="B397" s="47">
        <v>1226</v>
      </c>
      <c r="C397" s="101" t="s">
        <v>9</v>
      </c>
      <c r="D397" s="101" t="s">
        <v>62</v>
      </c>
      <c r="E397" s="31"/>
      <c r="F397" s="31"/>
      <c r="G397" s="31"/>
      <c r="H397" s="31">
        <v>0.75</v>
      </c>
      <c r="I397" s="31"/>
      <c r="J397" s="31">
        <v>0.85</v>
      </c>
      <c r="K397" s="31"/>
      <c r="L397" s="31"/>
      <c r="M397" s="31"/>
      <c r="N397" s="31"/>
      <c r="O397" s="31"/>
      <c r="P397" s="31"/>
      <c r="Q397" s="26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5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</row>
    <row r="398" spans="1:40" ht="14" x14ac:dyDescent="0.2">
      <c r="A398" s="101" t="s">
        <v>335</v>
      </c>
      <c r="B398" s="47">
        <v>1326</v>
      </c>
      <c r="C398" s="101" t="s">
        <v>28</v>
      </c>
      <c r="D398" s="101" t="s">
        <v>95</v>
      </c>
      <c r="E398" s="31"/>
      <c r="F398" s="31"/>
      <c r="G398" s="31"/>
      <c r="H398" s="30"/>
      <c r="I398" s="30"/>
      <c r="J398" s="30"/>
      <c r="K398" s="31"/>
      <c r="L398" s="31"/>
      <c r="M398" s="31"/>
      <c r="N398" s="31"/>
      <c r="O398" s="31"/>
      <c r="P398" s="31"/>
      <c r="Q398" s="26"/>
      <c r="R398" s="31"/>
      <c r="S398" s="31"/>
      <c r="T398" s="30"/>
      <c r="U398" s="30"/>
      <c r="V398" s="30"/>
      <c r="W398" s="31"/>
      <c r="X398" s="31"/>
      <c r="Y398" s="31"/>
      <c r="Z398" s="31"/>
      <c r="AA398" s="31"/>
      <c r="AB398" s="5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</row>
    <row r="399" spans="1:40" ht="14" x14ac:dyDescent="0.2">
      <c r="A399" s="101" t="s">
        <v>410</v>
      </c>
      <c r="B399" s="47">
        <v>1443</v>
      </c>
      <c r="C399" s="101" t="s">
        <v>9</v>
      </c>
      <c r="D399" s="101" t="s">
        <v>481</v>
      </c>
      <c r="E399" s="31"/>
      <c r="F399" s="31"/>
      <c r="G399" s="31"/>
      <c r="H399" s="31"/>
      <c r="I399" s="31"/>
      <c r="J399" s="31">
        <v>0.8</v>
      </c>
      <c r="K399" s="31">
        <v>0.8</v>
      </c>
      <c r="L399" s="31"/>
      <c r="M399" s="31"/>
      <c r="N399" s="31"/>
      <c r="O399" s="31"/>
      <c r="P399" s="31"/>
      <c r="Q399" s="26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5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</row>
    <row r="400" spans="1:40" ht="14" x14ac:dyDescent="0.2">
      <c r="A400" s="101" t="s">
        <v>194</v>
      </c>
      <c r="B400" s="47">
        <v>1137</v>
      </c>
      <c r="C400" s="101" t="s">
        <v>9</v>
      </c>
      <c r="D400" s="101" t="s">
        <v>15</v>
      </c>
      <c r="E400" s="31">
        <v>0.8</v>
      </c>
      <c r="F400" s="31">
        <v>0.75</v>
      </c>
      <c r="G400" s="31">
        <v>0.75</v>
      </c>
      <c r="H400" s="31">
        <v>0.75</v>
      </c>
      <c r="I400" s="31">
        <v>0.75</v>
      </c>
      <c r="J400" s="31">
        <v>0.75</v>
      </c>
      <c r="K400" s="31">
        <v>0.8</v>
      </c>
      <c r="L400" s="31">
        <v>0.75</v>
      </c>
      <c r="M400" s="31">
        <v>0.75</v>
      </c>
      <c r="N400" s="31">
        <v>0.75</v>
      </c>
      <c r="O400" s="31">
        <v>0.75</v>
      </c>
      <c r="P400" s="31"/>
      <c r="Q400" s="26"/>
      <c r="R400" s="31"/>
      <c r="S400" s="31"/>
      <c r="T400" s="31">
        <v>0.75</v>
      </c>
      <c r="U400" s="31"/>
      <c r="V400" s="31"/>
      <c r="W400" s="31"/>
      <c r="X400" s="31"/>
      <c r="Y400" s="31"/>
      <c r="Z400" s="31"/>
      <c r="AA400" s="31"/>
      <c r="AB400" s="5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</row>
    <row r="401" spans="1:40" ht="14" x14ac:dyDescent="0.2">
      <c r="A401" s="101" t="s">
        <v>196</v>
      </c>
      <c r="B401" s="47">
        <v>1553</v>
      </c>
      <c r="C401" s="101" t="s">
        <v>30</v>
      </c>
      <c r="D401" s="101" t="s">
        <v>62</v>
      </c>
      <c r="E401" s="31"/>
      <c r="F401" s="31"/>
      <c r="G401" s="31"/>
      <c r="H401" s="31">
        <v>0.85</v>
      </c>
      <c r="I401" s="31">
        <v>0.8</v>
      </c>
      <c r="J401" s="31">
        <v>0.85</v>
      </c>
      <c r="K401" s="31"/>
      <c r="L401" s="31"/>
      <c r="M401" s="31"/>
      <c r="N401" s="31"/>
      <c r="O401" s="31"/>
      <c r="P401" s="31"/>
      <c r="Q401" s="26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5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</row>
    <row r="402" spans="1:40" ht="14" x14ac:dyDescent="0.2">
      <c r="A402" s="101" t="s">
        <v>585</v>
      </c>
      <c r="B402" s="47">
        <v>2576</v>
      </c>
      <c r="C402" s="101" t="s">
        <v>561</v>
      </c>
      <c r="D402" s="101" t="s">
        <v>20</v>
      </c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26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52"/>
      <c r="AC402" s="112"/>
      <c r="AD402" s="112"/>
      <c r="AE402" s="112"/>
      <c r="AF402" s="112"/>
      <c r="AG402" s="112">
        <v>0.75</v>
      </c>
      <c r="AH402" s="112">
        <v>0.75</v>
      </c>
      <c r="AI402" s="112">
        <v>0.75</v>
      </c>
      <c r="AJ402" s="112">
        <v>0.75</v>
      </c>
      <c r="AK402" s="112"/>
      <c r="AL402" s="112"/>
      <c r="AM402" s="112"/>
      <c r="AN402" s="112"/>
    </row>
    <row r="403" spans="1:40" ht="14" x14ac:dyDescent="0.2">
      <c r="A403" s="101" t="s">
        <v>198</v>
      </c>
      <c r="B403" s="47">
        <v>1469</v>
      </c>
      <c r="C403" s="101" t="s">
        <v>30</v>
      </c>
      <c r="D403" s="101" t="s">
        <v>518</v>
      </c>
      <c r="E403" s="31"/>
      <c r="F403" s="31"/>
      <c r="G403" s="31"/>
      <c r="H403" s="31">
        <v>0.8</v>
      </c>
      <c r="I403" s="31">
        <v>0.8</v>
      </c>
      <c r="J403" s="31">
        <v>0.8</v>
      </c>
      <c r="K403" s="31"/>
      <c r="L403" s="31"/>
      <c r="M403" s="31">
        <v>0.8</v>
      </c>
      <c r="N403" s="31">
        <v>0.8</v>
      </c>
      <c r="O403" s="31">
        <v>0.8</v>
      </c>
      <c r="P403" s="31"/>
      <c r="Q403" s="26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5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</row>
    <row r="404" spans="1:40" ht="14" x14ac:dyDescent="0.2">
      <c r="A404" s="101" t="s">
        <v>336</v>
      </c>
      <c r="B404" s="47">
        <v>1673</v>
      </c>
      <c r="C404" s="101" t="s">
        <v>36</v>
      </c>
      <c r="D404" s="101" t="s">
        <v>15</v>
      </c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26">
        <v>0.83</v>
      </c>
      <c r="R404" s="31">
        <v>0.83</v>
      </c>
      <c r="S404" s="31">
        <v>0.83</v>
      </c>
      <c r="T404" s="31"/>
      <c r="U404" s="31"/>
      <c r="V404" s="31"/>
      <c r="W404" s="31"/>
      <c r="X404" s="31"/>
      <c r="Y404" s="31"/>
      <c r="Z404" s="31"/>
      <c r="AA404" s="31"/>
      <c r="AB404" s="5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</row>
    <row r="405" spans="1:40" ht="14" x14ac:dyDescent="0.2">
      <c r="A405" s="101" t="s">
        <v>90</v>
      </c>
      <c r="B405" s="47">
        <v>1268</v>
      </c>
      <c r="C405" s="101" t="s">
        <v>28</v>
      </c>
      <c r="D405" s="101" t="s">
        <v>20</v>
      </c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26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5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</row>
    <row r="406" spans="1:40" ht="14" x14ac:dyDescent="0.2">
      <c r="A406" s="101" t="s">
        <v>93</v>
      </c>
      <c r="B406" s="47">
        <v>1127</v>
      </c>
      <c r="C406" s="101" t="s">
        <v>28</v>
      </c>
      <c r="D406" s="101" t="s">
        <v>20</v>
      </c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26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5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</row>
    <row r="407" spans="1:40" ht="14" x14ac:dyDescent="0.2">
      <c r="A407" s="101" t="s">
        <v>314</v>
      </c>
      <c r="B407" s="47">
        <v>1180</v>
      </c>
      <c r="C407" s="101" t="s">
        <v>28</v>
      </c>
      <c r="D407" s="101" t="s">
        <v>62</v>
      </c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26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5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</row>
    <row r="408" spans="1:40" ht="14" x14ac:dyDescent="0.2">
      <c r="A408" s="101" t="s">
        <v>438</v>
      </c>
      <c r="B408" s="47">
        <v>1114</v>
      </c>
      <c r="C408" s="101" t="s">
        <v>28</v>
      </c>
      <c r="D408" s="101" t="s">
        <v>14</v>
      </c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26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5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</row>
    <row r="409" spans="1:40" ht="14" x14ac:dyDescent="0.2">
      <c r="A409" s="101" t="s">
        <v>231</v>
      </c>
      <c r="B409" s="47">
        <v>1657</v>
      </c>
      <c r="C409" s="101" t="s">
        <v>11</v>
      </c>
      <c r="D409" s="101" t="s">
        <v>509</v>
      </c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>
        <v>0.73</v>
      </c>
      <c r="P409" s="31">
        <v>0.73</v>
      </c>
      <c r="Q409" s="26">
        <v>0.73</v>
      </c>
      <c r="R409" s="31">
        <v>0.73</v>
      </c>
      <c r="S409" s="31"/>
      <c r="T409" s="31"/>
      <c r="U409" s="31"/>
      <c r="V409" s="31"/>
      <c r="W409" s="31">
        <v>0.6</v>
      </c>
      <c r="X409" s="31">
        <v>0.6</v>
      </c>
      <c r="Y409" s="31"/>
      <c r="Z409" s="31"/>
      <c r="AA409" s="31"/>
      <c r="AB409" s="5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</row>
    <row r="410" spans="1:40" ht="14" x14ac:dyDescent="0.2">
      <c r="A410" s="101" t="s">
        <v>233</v>
      </c>
      <c r="B410" s="47">
        <v>1659</v>
      </c>
      <c r="C410" s="101" t="s">
        <v>11</v>
      </c>
      <c r="D410" s="101" t="s">
        <v>509</v>
      </c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>
        <v>0.73</v>
      </c>
      <c r="P410" s="31">
        <v>0.73</v>
      </c>
      <c r="Q410" s="26">
        <v>0.73</v>
      </c>
      <c r="R410" s="31">
        <v>0.73</v>
      </c>
      <c r="S410" s="31"/>
      <c r="T410" s="31"/>
      <c r="U410" s="31"/>
      <c r="V410" s="31"/>
      <c r="W410" s="31">
        <v>0.6</v>
      </c>
      <c r="X410" s="31">
        <v>0.6</v>
      </c>
      <c r="Y410" s="31"/>
      <c r="Z410" s="31"/>
      <c r="AA410" s="31"/>
      <c r="AB410" s="5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</row>
    <row r="411" spans="1:40" ht="14" x14ac:dyDescent="0.2">
      <c r="A411" s="101" t="s">
        <v>473</v>
      </c>
      <c r="B411" s="47">
        <v>2039</v>
      </c>
      <c r="C411" s="101" t="s">
        <v>454</v>
      </c>
      <c r="D411" s="101" t="s">
        <v>20</v>
      </c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26"/>
      <c r="R411" s="31"/>
      <c r="S411" s="31"/>
      <c r="T411" s="31"/>
      <c r="U411" s="31"/>
      <c r="V411" s="31">
        <v>0.65</v>
      </c>
      <c r="W411" s="31">
        <v>0.85</v>
      </c>
      <c r="X411" s="31">
        <v>0.85</v>
      </c>
      <c r="Y411" s="31"/>
      <c r="Z411" s="31">
        <v>0.65</v>
      </c>
      <c r="AA411" s="31">
        <v>0.65</v>
      </c>
      <c r="AB411" s="52">
        <v>0.65</v>
      </c>
      <c r="AC411" s="112"/>
      <c r="AD411" s="112"/>
      <c r="AE411" s="112"/>
      <c r="AF411" s="112"/>
      <c r="AG411" s="112"/>
      <c r="AH411" s="112">
        <v>0.65</v>
      </c>
      <c r="AI411" s="112"/>
      <c r="AJ411" s="112"/>
      <c r="AK411" s="112"/>
      <c r="AL411" s="112"/>
      <c r="AM411" s="112"/>
      <c r="AN411" s="112"/>
    </row>
    <row r="412" spans="1:40" ht="14" x14ac:dyDescent="0.2">
      <c r="A412" s="101" t="s">
        <v>472</v>
      </c>
      <c r="B412" s="47">
        <v>1637</v>
      </c>
      <c r="C412" s="101" t="s">
        <v>11</v>
      </c>
      <c r="D412" s="101" t="s">
        <v>20</v>
      </c>
      <c r="E412" s="31"/>
      <c r="F412" s="31"/>
      <c r="G412" s="31"/>
      <c r="H412" s="31"/>
      <c r="I412" s="31"/>
      <c r="J412" s="31"/>
      <c r="K412" s="31"/>
      <c r="L412" s="31"/>
      <c r="M412" s="31"/>
      <c r="N412" s="31">
        <v>0.69</v>
      </c>
      <c r="O412" s="31">
        <v>0.69</v>
      </c>
      <c r="P412" s="31">
        <v>0.69</v>
      </c>
      <c r="Q412" s="26"/>
      <c r="R412" s="31">
        <v>0.69</v>
      </c>
      <c r="S412" s="31">
        <v>0.69</v>
      </c>
      <c r="T412" s="31">
        <v>0.68</v>
      </c>
      <c r="U412" s="31">
        <v>0.85</v>
      </c>
      <c r="V412" s="31">
        <v>0.85</v>
      </c>
      <c r="W412" s="31">
        <v>0.77785000000000004</v>
      </c>
      <c r="X412" s="31">
        <v>0.66</v>
      </c>
      <c r="Y412" s="31">
        <v>0.65</v>
      </c>
      <c r="Z412" s="31">
        <v>0.65</v>
      </c>
      <c r="AA412" s="31">
        <v>0.65</v>
      </c>
      <c r="AB412" s="52">
        <v>0.65</v>
      </c>
      <c r="AC412" s="52">
        <v>0.65</v>
      </c>
      <c r="AD412" s="112">
        <v>0.65</v>
      </c>
      <c r="AE412" s="112"/>
      <c r="AF412" s="112"/>
      <c r="AG412" s="112"/>
      <c r="AH412" s="112"/>
      <c r="AI412" s="112"/>
      <c r="AJ412" s="112">
        <v>0.625</v>
      </c>
      <c r="AK412" s="112"/>
      <c r="AL412" s="112"/>
      <c r="AM412" s="112"/>
      <c r="AN412" s="112"/>
    </row>
    <row r="413" spans="1:40" ht="14" x14ac:dyDescent="0.2">
      <c r="A413" s="101" t="s">
        <v>551</v>
      </c>
      <c r="B413" s="47">
        <v>2504</v>
      </c>
      <c r="C413" s="101" t="s">
        <v>497</v>
      </c>
      <c r="D413" s="101" t="s">
        <v>20</v>
      </c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26"/>
      <c r="R413" s="31"/>
      <c r="S413" s="31"/>
      <c r="T413" s="31"/>
      <c r="U413" s="31"/>
      <c r="V413" s="31"/>
      <c r="W413" s="31"/>
      <c r="X413" s="31"/>
      <c r="Y413" s="31"/>
      <c r="Z413" s="31">
        <v>0.75</v>
      </c>
      <c r="AA413" s="31">
        <v>0.75</v>
      </c>
      <c r="AB413" s="52">
        <v>0.75</v>
      </c>
      <c r="AC413" s="52">
        <v>0.75</v>
      </c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</row>
    <row r="414" spans="1:40" ht="14" x14ac:dyDescent="0.2">
      <c r="A414" s="101" t="s">
        <v>235</v>
      </c>
      <c r="B414" s="47">
        <v>1131</v>
      </c>
      <c r="C414" s="101" t="s">
        <v>9</v>
      </c>
      <c r="D414" s="101" t="s">
        <v>72</v>
      </c>
      <c r="E414" s="31"/>
      <c r="F414" s="31"/>
      <c r="G414" s="31">
        <v>0.65</v>
      </c>
      <c r="H414" s="31">
        <v>0.65</v>
      </c>
      <c r="I414" s="31">
        <v>0.65</v>
      </c>
      <c r="J414" s="31">
        <v>0.65</v>
      </c>
      <c r="K414" s="31">
        <v>0.65</v>
      </c>
      <c r="L414" s="31">
        <v>0.65</v>
      </c>
      <c r="M414" s="31">
        <v>0.65</v>
      </c>
      <c r="N414" s="31">
        <v>0.65</v>
      </c>
      <c r="O414" s="31"/>
      <c r="P414" s="31"/>
      <c r="Q414" s="26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5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</row>
    <row r="415" spans="1:40" ht="14" x14ac:dyDescent="0.2">
      <c r="A415" s="101" t="s">
        <v>341</v>
      </c>
      <c r="B415" s="47">
        <v>1540</v>
      </c>
      <c r="C415" s="101" t="s">
        <v>30</v>
      </c>
      <c r="D415" s="101" t="s">
        <v>15</v>
      </c>
      <c r="E415" s="31"/>
      <c r="F415" s="31"/>
      <c r="G415" s="31"/>
      <c r="H415" s="31">
        <v>0.8</v>
      </c>
      <c r="I415" s="31">
        <v>0.85</v>
      </c>
      <c r="J415" s="31">
        <v>0.8</v>
      </c>
      <c r="K415" s="31">
        <v>0.8</v>
      </c>
      <c r="L415" s="31">
        <v>0.8</v>
      </c>
      <c r="M415" s="31">
        <v>0.8</v>
      </c>
      <c r="N415" s="31">
        <v>0.8</v>
      </c>
      <c r="O415" s="31">
        <v>0.85</v>
      </c>
      <c r="P415" s="31">
        <v>0.85</v>
      </c>
      <c r="Q415" s="26">
        <v>0.85</v>
      </c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5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</row>
    <row r="416" spans="1:40" ht="14" x14ac:dyDescent="0.2">
      <c r="A416" s="101" t="s">
        <v>457</v>
      </c>
      <c r="B416" s="47">
        <v>2011</v>
      </c>
      <c r="C416" s="101" t="s">
        <v>454</v>
      </c>
      <c r="D416" s="101" t="s">
        <v>13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31">
        <v>0.83</v>
      </c>
      <c r="U416" s="31">
        <v>0.85</v>
      </c>
      <c r="V416" s="31">
        <v>0.85</v>
      </c>
      <c r="W416" s="31"/>
      <c r="X416" s="31"/>
      <c r="Y416" s="31"/>
      <c r="Z416" s="31"/>
      <c r="AA416" s="31"/>
      <c r="AB416" s="5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</row>
    <row r="417" spans="1:40" ht="14" x14ac:dyDescent="0.2">
      <c r="A417" s="101" t="s">
        <v>441</v>
      </c>
      <c r="B417" s="49">
        <v>1249</v>
      </c>
      <c r="C417" s="101" t="s">
        <v>9</v>
      </c>
      <c r="D417" s="101" t="s">
        <v>37</v>
      </c>
      <c r="E417" s="31">
        <v>0.75</v>
      </c>
      <c r="F417" s="31"/>
      <c r="G417" s="31"/>
      <c r="H417" s="31"/>
      <c r="I417" s="31"/>
      <c r="J417" s="31"/>
      <c r="K417" s="31">
        <v>0.7</v>
      </c>
      <c r="L417" s="31">
        <v>0.7</v>
      </c>
      <c r="M417" s="31">
        <v>0.7</v>
      </c>
      <c r="N417" s="31"/>
      <c r="O417" s="31"/>
      <c r="P417" s="31"/>
      <c r="Q417" s="26"/>
      <c r="R417" s="31"/>
      <c r="S417" s="31"/>
      <c r="T417" s="31">
        <v>0.65</v>
      </c>
      <c r="U417" s="31">
        <v>0.65</v>
      </c>
      <c r="V417" s="31">
        <v>0.65</v>
      </c>
      <c r="W417" s="31">
        <v>0.65</v>
      </c>
      <c r="X417" s="31">
        <v>0.65</v>
      </c>
      <c r="Y417" s="31"/>
      <c r="Z417" s="31"/>
      <c r="AA417" s="31">
        <v>0.65</v>
      </c>
      <c r="AB417" s="52">
        <v>0.65</v>
      </c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</row>
    <row r="418" spans="1:40" ht="14" x14ac:dyDescent="0.2">
      <c r="A418" s="101" t="s">
        <v>120</v>
      </c>
      <c r="B418" s="49">
        <v>1631</v>
      </c>
      <c r="C418" s="100" t="s">
        <v>36</v>
      </c>
      <c r="D418" s="101" t="s">
        <v>62</v>
      </c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26">
        <v>0.83</v>
      </c>
      <c r="R418" s="31">
        <v>0.83</v>
      </c>
      <c r="S418" s="31">
        <v>0.83</v>
      </c>
      <c r="T418" s="31"/>
      <c r="U418" s="31">
        <v>0.65</v>
      </c>
      <c r="V418" s="31">
        <v>0.65</v>
      </c>
      <c r="W418" s="31">
        <v>0.65</v>
      </c>
      <c r="X418" s="31">
        <v>0.65</v>
      </c>
      <c r="Y418" s="31"/>
      <c r="Z418" s="31">
        <v>0.65</v>
      </c>
      <c r="AA418" s="31">
        <v>0.65</v>
      </c>
      <c r="AB418" s="52">
        <v>0.65</v>
      </c>
      <c r="AC418" s="52">
        <v>0.54019539409999995</v>
      </c>
      <c r="AD418" s="113">
        <v>0.59799999999999998</v>
      </c>
      <c r="AE418" s="113">
        <v>0.59799999999999998</v>
      </c>
      <c r="AF418" s="112">
        <v>0.65</v>
      </c>
      <c r="AG418" s="112">
        <v>0.65</v>
      </c>
      <c r="AH418" s="112">
        <v>0.65</v>
      </c>
      <c r="AI418" s="112">
        <v>0.65</v>
      </c>
      <c r="AJ418" s="112">
        <v>0.625</v>
      </c>
      <c r="AK418" s="112"/>
      <c r="AL418" s="112"/>
      <c r="AM418" s="112"/>
      <c r="AN418" s="112"/>
    </row>
    <row r="419" spans="1:40" ht="14" x14ac:dyDescent="0.2">
      <c r="A419" s="101" t="s">
        <v>345</v>
      </c>
      <c r="B419" s="47">
        <v>1667</v>
      </c>
      <c r="C419" s="100" t="s">
        <v>11</v>
      </c>
      <c r="D419" s="101" t="s">
        <v>463</v>
      </c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>
        <v>0.83</v>
      </c>
      <c r="Q419" s="26">
        <v>0.83</v>
      </c>
      <c r="R419" s="31">
        <v>0.83</v>
      </c>
      <c r="S419" s="31">
        <v>0.83</v>
      </c>
      <c r="T419" s="31"/>
      <c r="U419" s="31"/>
      <c r="V419" s="31"/>
      <c r="W419" s="31"/>
      <c r="X419" s="31"/>
      <c r="Y419" s="31"/>
      <c r="Z419" s="31"/>
      <c r="AA419" s="31"/>
      <c r="AB419" s="5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</row>
    <row r="420" spans="1:40" ht="14" x14ac:dyDescent="0.2">
      <c r="A420" s="101" t="s">
        <v>412</v>
      </c>
      <c r="B420" s="47">
        <v>1330</v>
      </c>
      <c r="C420" s="101" t="s">
        <v>28</v>
      </c>
      <c r="D420" s="101" t="s">
        <v>62</v>
      </c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26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5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</row>
    <row r="421" spans="1:40" ht="14" x14ac:dyDescent="0.2">
      <c r="A421" s="101" t="s">
        <v>200</v>
      </c>
      <c r="B421" s="47">
        <v>1312</v>
      </c>
      <c r="C421" s="101" t="s">
        <v>9</v>
      </c>
      <c r="D421" s="101" t="s">
        <v>22</v>
      </c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26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5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</row>
    <row r="422" spans="1:40" ht="14" x14ac:dyDescent="0.2">
      <c r="A422" s="101" t="s">
        <v>524</v>
      </c>
      <c r="B422" s="47">
        <v>2538</v>
      </c>
      <c r="C422" s="101" t="s">
        <v>497</v>
      </c>
      <c r="D422" s="101" t="s">
        <v>95</v>
      </c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26"/>
      <c r="R422" s="31"/>
      <c r="S422" s="31"/>
      <c r="T422" s="31"/>
      <c r="U422" s="31"/>
      <c r="V422" s="31"/>
      <c r="W422" s="31"/>
      <c r="X422" s="31"/>
      <c r="Y422" s="31"/>
      <c r="Z422" s="31"/>
      <c r="AA422" s="31">
        <v>0.75</v>
      </c>
      <c r="AB422" s="52">
        <v>0.75</v>
      </c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</row>
    <row r="423" spans="1:40" ht="14" x14ac:dyDescent="0.2">
      <c r="A423" s="101" t="s">
        <v>348</v>
      </c>
      <c r="B423" s="47">
        <v>1184</v>
      </c>
      <c r="C423" s="101" t="s">
        <v>28</v>
      </c>
      <c r="D423" s="101" t="s">
        <v>32</v>
      </c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26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5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</row>
    <row r="424" spans="1:40" ht="14" x14ac:dyDescent="0.2">
      <c r="A424" s="101" t="s">
        <v>546</v>
      </c>
      <c r="B424" s="47">
        <v>2541</v>
      </c>
      <c r="C424" s="101" t="s">
        <v>542</v>
      </c>
      <c r="D424" s="101" t="s">
        <v>95</v>
      </c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26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52"/>
      <c r="AC424" s="52">
        <v>0.75</v>
      </c>
      <c r="AD424" s="112">
        <v>0.75</v>
      </c>
      <c r="AE424" s="112">
        <v>0.75</v>
      </c>
      <c r="AF424" s="112"/>
      <c r="AG424" s="112"/>
      <c r="AH424" s="112"/>
      <c r="AI424" s="112"/>
      <c r="AJ424" s="112"/>
      <c r="AK424" s="112"/>
      <c r="AL424" s="112"/>
      <c r="AM424" s="112"/>
      <c r="AN424" s="112"/>
    </row>
    <row r="425" spans="1:40" ht="14" x14ac:dyDescent="0.2">
      <c r="A425" s="101" t="s">
        <v>369</v>
      </c>
      <c r="B425" s="47">
        <v>1395</v>
      </c>
      <c r="C425" s="101" t="s">
        <v>9</v>
      </c>
      <c r="D425" s="101" t="s">
        <v>62</v>
      </c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26"/>
      <c r="R425" s="31">
        <v>0.83</v>
      </c>
      <c r="S425" s="31">
        <v>0.83</v>
      </c>
      <c r="T425" s="31">
        <v>0.75</v>
      </c>
      <c r="U425" s="31"/>
      <c r="V425" s="31"/>
      <c r="W425" s="31"/>
      <c r="X425" s="31"/>
      <c r="Y425" s="31"/>
      <c r="Z425" s="31"/>
      <c r="AA425" s="31"/>
      <c r="AB425" s="5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</row>
    <row r="426" spans="1:40" ht="14" x14ac:dyDescent="0.2">
      <c r="A426" s="101" t="s">
        <v>413</v>
      </c>
      <c r="B426" s="47">
        <v>1418</v>
      </c>
      <c r="C426" s="101" t="s">
        <v>9</v>
      </c>
      <c r="D426" s="101" t="s">
        <v>32</v>
      </c>
      <c r="E426" s="31">
        <v>0.8</v>
      </c>
      <c r="F426" s="31">
        <v>0.85</v>
      </c>
      <c r="G426" s="31">
        <v>0.85</v>
      </c>
      <c r="H426" s="31">
        <v>0.85</v>
      </c>
      <c r="I426" s="31"/>
      <c r="J426" s="31"/>
      <c r="K426" s="31"/>
      <c r="L426" s="31"/>
      <c r="M426" s="31"/>
      <c r="N426" s="31"/>
      <c r="O426" s="31"/>
      <c r="P426" s="31"/>
      <c r="Q426" s="26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5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</row>
    <row r="427" spans="1:40" ht="14" x14ac:dyDescent="0.2">
      <c r="A427" s="101" t="s">
        <v>437</v>
      </c>
      <c r="B427" s="47">
        <v>1470</v>
      </c>
      <c r="C427" s="101" t="s">
        <v>9</v>
      </c>
      <c r="D427" s="101" t="s">
        <v>462</v>
      </c>
      <c r="E427" s="30">
        <v>0.8</v>
      </c>
      <c r="F427" s="31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27"/>
      <c r="R427" s="31"/>
      <c r="S427" s="30"/>
      <c r="T427" s="30"/>
      <c r="U427" s="30"/>
      <c r="V427" s="30"/>
      <c r="W427" s="30"/>
      <c r="X427" s="30"/>
      <c r="Y427" s="30"/>
      <c r="Z427" s="30"/>
      <c r="AA427" s="30"/>
      <c r="AB427" s="51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</row>
    <row r="428" spans="1:40" ht="14" x14ac:dyDescent="0.2">
      <c r="A428" s="101" t="s">
        <v>486</v>
      </c>
      <c r="B428" s="47">
        <v>2503</v>
      </c>
      <c r="C428" s="101" t="s">
        <v>468</v>
      </c>
      <c r="D428" s="101" t="s">
        <v>22</v>
      </c>
      <c r="E428" s="30"/>
      <c r="F428" s="31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27"/>
      <c r="R428" s="31"/>
      <c r="S428" s="30"/>
      <c r="T428" s="30"/>
      <c r="U428" s="30"/>
      <c r="V428" s="30"/>
      <c r="W428" s="30"/>
      <c r="X428" s="30">
        <v>0.75</v>
      </c>
      <c r="Y428" s="30">
        <v>0.75</v>
      </c>
      <c r="Z428" s="30">
        <v>0.75</v>
      </c>
      <c r="AA428" s="30"/>
      <c r="AB428" s="51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</row>
    <row r="429" spans="1:40" ht="14" x14ac:dyDescent="0.2">
      <c r="A429" s="101" t="s">
        <v>414</v>
      </c>
      <c r="B429" s="47">
        <v>1094</v>
      </c>
      <c r="C429" s="101" t="s">
        <v>28</v>
      </c>
      <c r="D429" s="101" t="s">
        <v>24</v>
      </c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26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5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</row>
    <row r="430" spans="1:40" ht="14" x14ac:dyDescent="0.2">
      <c r="A430" s="101" t="s">
        <v>7</v>
      </c>
      <c r="B430" s="47">
        <v>1380</v>
      </c>
      <c r="C430" s="101" t="s">
        <v>28</v>
      </c>
      <c r="D430" s="101" t="s">
        <v>12</v>
      </c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26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5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</row>
    <row r="431" spans="1:40" ht="14" x14ac:dyDescent="0.2">
      <c r="A431" s="101" t="s">
        <v>439</v>
      </c>
      <c r="B431" s="47">
        <v>1450</v>
      </c>
      <c r="C431" s="101" t="s">
        <v>9</v>
      </c>
      <c r="D431" s="101" t="s">
        <v>15</v>
      </c>
      <c r="E431" s="31"/>
      <c r="F431" s="31"/>
      <c r="G431" s="31"/>
      <c r="H431" s="30"/>
      <c r="I431" s="30"/>
      <c r="J431" s="30"/>
      <c r="K431" s="30"/>
      <c r="L431" s="30"/>
      <c r="M431" s="30"/>
      <c r="N431" s="30"/>
      <c r="O431" s="30"/>
      <c r="P431" s="30"/>
      <c r="Q431" s="26"/>
      <c r="R431" s="31"/>
      <c r="S431" s="31"/>
      <c r="T431" s="30"/>
      <c r="U431" s="30"/>
      <c r="V431" s="30"/>
      <c r="W431" s="30"/>
      <c r="X431" s="30"/>
      <c r="Y431" s="30"/>
      <c r="Z431" s="30"/>
      <c r="AA431" s="30"/>
      <c r="AB431" s="51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</row>
    <row r="432" spans="1:40" ht="14" x14ac:dyDescent="0.2">
      <c r="A432" s="101" t="s">
        <v>415</v>
      </c>
      <c r="B432" s="47">
        <v>1233</v>
      </c>
      <c r="C432" s="101" t="s">
        <v>28</v>
      </c>
      <c r="D432" s="101" t="s">
        <v>22</v>
      </c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26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5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</row>
    <row r="433" spans="1:40" ht="14" x14ac:dyDescent="0.2">
      <c r="A433" s="101" t="s">
        <v>202</v>
      </c>
      <c r="B433" s="47">
        <v>1576</v>
      </c>
      <c r="C433" s="101" t="s">
        <v>30</v>
      </c>
      <c r="D433" s="101" t="s">
        <v>15</v>
      </c>
      <c r="E433" s="31"/>
      <c r="F433" s="31"/>
      <c r="G433" s="31"/>
      <c r="H433" s="31"/>
      <c r="I433" s="31"/>
      <c r="J433" s="31">
        <v>0.85</v>
      </c>
      <c r="K433" s="31">
        <v>0.85</v>
      </c>
      <c r="L433" s="31">
        <v>0.85</v>
      </c>
      <c r="M433" s="31">
        <v>0.85</v>
      </c>
      <c r="N433" s="31"/>
      <c r="O433" s="31">
        <v>0.85</v>
      </c>
      <c r="P433" s="31">
        <v>0.85</v>
      </c>
      <c r="Q433" s="26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5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</row>
    <row r="434" spans="1:40" ht="14" x14ac:dyDescent="0.2">
      <c r="A434" s="101" t="s">
        <v>99</v>
      </c>
      <c r="B434" s="47">
        <v>1359</v>
      </c>
      <c r="C434" s="101" t="s">
        <v>28</v>
      </c>
      <c r="D434" s="101" t="s">
        <v>20</v>
      </c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26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5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</row>
    <row r="435" spans="1:40" ht="14" x14ac:dyDescent="0.2">
      <c r="A435" s="101" t="s">
        <v>458</v>
      </c>
      <c r="B435" s="47">
        <v>2006</v>
      </c>
      <c r="C435" s="101" t="s">
        <v>454</v>
      </c>
      <c r="D435" s="101" t="s">
        <v>62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31">
        <v>0.8</v>
      </c>
      <c r="U435" s="31">
        <v>0.85</v>
      </c>
      <c r="V435" s="31">
        <v>0.8</v>
      </c>
      <c r="W435" s="31">
        <v>0.8</v>
      </c>
      <c r="X435" s="31"/>
      <c r="Y435" s="31"/>
      <c r="Z435" s="31"/>
      <c r="AA435" s="31"/>
      <c r="AB435" s="5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</row>
    <row r="436" spans="1:40" ht="14" x14ac:dyDescent="0.2">
      <c r="A436" s="101" t="s">
        <v>459</v>
      </c>
      <c r="B436" s="47">
        <v>2023</v>
      </c>
      <c r="C436" s="101" t="s">
        <v>454</v>
      </c>
      <c r="D436" s="101" t="s">
        <v>62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31">
        <v>0.75</v>
      </c>
      <c r="U436" s="31">
        <v>0.75</v>
      </c>
      <c r="V436" s="31">
        <v>0.75</v>
      </c>
      <c r="W436" s="31"/>
      <c r="X436" s="31"/>
      <c r="Y436" s="31"/>
      <c r="Z436" s="31"/>
      <c r="AA436" s="31">
        <v>0.75</v>
      </c>
      <c r="AB436" s="52">
        <v>0.75</v>
      </c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</row>
    <row r="437" spans="1:40" ht="14" x14ac:dyDescent="0.2">
      <c r="A437" s="101" t="s">
        <v>203</v>
      </c>
      <c r="B437" s="47">
        <v>1561</v>
      </c>
      <c r="C437" s="101" t="s">
        <v>30</v>
      </c>
      <c r="D437" s="101" t="s">
        <v>480</v>
      </c>
      <c r="E437" s="31"/>
      <c r="F437" s="31"/>
      <c r="G437" s="31"/>
      <c r="H437" s="31"/>
      <c r="I437" s="31">
        <v>0.8</v>
      </c>
      <c r="J437" s="31">
        <v>0.8</v>
      </c>
      <c r="K437" s="31"/>
      <c r="L437" s="31"/>
      <c r="M437" s="31"/>
      <c r="N437" s="31"/>
      <c r="O437" s="31"/>
      <c r="P437" s="31"/>
      <c r="Q437" s="26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5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</row>
    <row r="438" spans="1:40" ht="14" x14ac:dyDescent="0.2">
      <c r="A438" s="101" t="s">
        <v>442</v>
      </c>
      <c r="B438" s="47">
        <v>1188</v>
      </c>
      <c r="C438" s="101" t="s">
        <v>28</v>
      </c>
      <c r="D438" s="101" t="s">
        <v>22</v>
      </c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26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5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</row>
    <row r="439" spans="1:40" ht="14" x14ac:dyDescent="0.2">
      <c r="A439" s="101" t="s">
        <v>417</v>
      </c>
      <c r="B439" s="47">
        <v>1391</v>
      </c>
      <c r="C439" s="101" t="s">
        <v>28</v>
      </c>
      <c r="D439" s="101" t="s">
        <v>22</v>
      </c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26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5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</row>
    <row r="440" spans="1:40" ht="14" x14ac:dyDescent="0.2">
      <c r="A440" s="101" t="s">
        <v>418</v>
      </c>
      <c r="B440" s="47">
        <v>1391</v>
      </c>
      <c r="C440" s="101" t="s">
        <v>28</v>
      </c>
      <c r="D440" s="101" t="s">
        <v>22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26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5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</row>
    <row r="441" spans="1:40" ht="14" x14ac:dyDescent="0.2">
      <c r="A441" s="101" t="s">
        <v>316</v>
      </c>
      <c r="B441" s="47">
        <v>1435</v>
      </c>
      <c r="C441" s="101" t="s">
        <v>9</v>
      </c>
      <c r="D441" s="101" t="s">
        <v>62</v>
      </c>
      <c r="E441" s="31">
        <v>0.8</v>
      </c>
      <c r="F441" s="31">
        <v>0.85</v>
      </c>
      <c r="G441" s="31"/>
      <c r="H441" s="30"/>
      <c r="I441" s="30"/>
      <c r="J441" s="30"/>
      <c r="K441" s="31"/>
      <c r="L441" s="31"/>
      <c r="M441" s="31">
        <v>0.8</v>
      </c>
      <c r="N441" s="31">
        <v>0.85</v>
      </c>
      <c r="O441" s="31">
        <v>0.85</v>
      </c>
      <c r="P441" s="31"/>
      <c r="Q441" s="26"/>
      <c r="R441" s="31"/>
      <c r="S441" s="31"/>
      <c r="T441" s="30"/>
      <c r="U441" s="30"/>
      <c r="V441" s="30"/>
      <c r="W441" s="31"/>
      <c r="X441" s="31"/>
      <c r="Y441" s="31"/>
      <c r="Z441" s="31"/>
      <c r="AA441" s="31"/>
      <c r="AB441" s="5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</row>
    <row r="442" spans="1:40" ht="14" x14ac:dyDescent="0.2">
      <c r="A442" s="104" t="s">
        <v>319</v>
      </c>
      <c r="B442" s="47">
        <v>1342</v>
      </c>
      <c r="C442" s="101" t="s">
        <v>9</v>
      </c>
      <c r="D442" s="101" t="s">
        <v>62</v>
      </c>
      <c r="E442" s="31">
        <v>0.75</v>
      </c>
      <c r="F442" s="31"/>
      <c r="G442" s="31"/>
      <c r="H442" s="31"/>
      <c r="I442" s="31"/>
      <c r="J442" s="31">
        <v>0.8</v>
      </c>
      <c r="K442" s="31">
        <v>0.8</v>
      </c>
      <c r="L442" s="31"/>
      <c r="M442" s="31"/>
      <c r="N442" s="31"/>
      <c r="O442" s="31"/>
      <c r="P442" s="31"/>
      <c r="Q442" s="26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5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</row>
    <row r="443" spans="1:40" ht="14" x14ac:dyDescent="0.2">
      <c r="A443" s="104" t="s">
        <v>510</v>
      </c>
      <c r="B443" s="47">
        <v>2519</v>
      </c>
      <c r="C443" s="101" t="s">
        <v>497</v>
      </c>
      <c r="D443" s="101" t="s">
        <v>32</v>
      </c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26"/>
      <c r="R443" s="31"/>
      <c r="S443" s="31"/>
      <c r="T443" s="31"/>
      <c r="U443" s="31"/>
      <c r="V443" s="31"/>
      <c r="W443" s="31"/>
      <c r="X443" s="31"/>
      <c r="Y443" s="31"/>
      <c r="Z443" s="31">
        <v>0.75</v>
      </c>
      <c r="AA443" s="31">
        <v>0.75</v>
      </c>
      <c r="AB443" s="5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</row>
    <row r="444" spans="1:40" ht="14" x14ac:dyDescent="0.2">
      <c r="A444" s="101" t="s">
        <v>237</v>
      </c>
      <c r="B444" s="47">
        <v>1283</v>
      </c>
      <c r="C444" s="101" t="s">
        <v>28</v>
      </c>
      <c r="D444" s="101" t="s">
        <v>72</v>
      </c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26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5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</row>
    <row r="445" spans="1:40" ht="14" x14ac:dyDescent="0.2">
      <c r="A445" s="101" t="s">
        <v>349</v>
      </c>
      <c r="B445" s="47">
        <v>1548</v>
      </c>
      <c r="C445" s="101" t="s">
        <v>30</v>
      </c>
      <c r="D445" s="101" t="s">
        <v>32</v>
      </c>
      <c r="E445" s="31"/>
      <c r="F445" s="31"/>
      <c r="G445" s="31"/>
      <c r="H445" s="31">
        <v>0.8</v>
      </c>
      <c r="I445" s="31">
        <v>0.8</v>
      </c>
      <c r="J445" s="31">
        <v>0.8</v>
      </c>
      <c r="K445" s="31"/>
      <c r="L445" s="31"/>
      <c r="M445" s="31">
        <v>0.8</v>
      </c>
      <c r="N445" s="31">
        <v>0.8</v>
      </c>
      <c r="O445" s="31">
        <v>0.8</v>
      </c>
      <c r="P445" s="31">
        <v>0.8</v>
      </c>
      <c r="Q445" s="26">
        <v>0.8</v>
      </c>
      <c r="R445" s="31"/>
      <c r="S445" s="31"/>
      <c r="T445" s="31"/>
      <c r="U445" s="31"/>
      <c r="V445" s="31">
        <v>0.75</v>
      </c>
      <c r="W445" s="31">
        <v>0.75</v>
      </c>
      <c r="X445" s="31">
        <v>0.75</v>
      </c>
      <c r="Y445" s="31"/>
      <c r="Z445" s="31">
        <v>0.75</v>
      </c>
      <c r="AA445" s="31">
        <v>0.75</v>
      </c>
      <c r="AB445" s="52">
        <v>0.75</v>
      </c>
      <c r="AC445" s="112"/>
      <c r="AD445" s="112"/>
      <c r="AE445" s="112"/>
      <c r="AF445" s="113">
        <v>0.88690000000000002</v>
      </c>
      <c r="AG445" s="112">
        <v>1.27</v>
      </c>
      <c r="AH445" s="112">
        <v>1.27</v>
      </c>
      <c r="AI445" s="112"/>
      <c r="AJ445" s="112"/>
      <c r="AK445" s="112"/>
      <c r="AL445" s="112"/>
      <c r="AM445" s="112"/>
      <c r="AN445" s="112"/>
    </row>
    <row r="446" spans="1:40" ht="14" x14ac:dyDescent="0.2">
      <c r="A446" s="101" t="s">
        <v>101</v>
      </c>
      <c r="B446" s="47">
        <v>1280</v>
      </c>
      <c r="C446" s="101" t="s">
        <v>28</v>
      </c>
      <c r="D446" s="101" t="s">
        <v>20</v>
      </c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26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5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</row>
    <row r="447" spans="1:40" ht="14" x14ac:dyDescent="0.2">
      <c r="A447" s="101" t="s">
        <v>420</v>
      </c>
      <c r="B447" s="47">
        <v>1001</v>
      </c>
      <c r="C447" s="101" t="s">
        <v>28</v>
      </c>
      <c r="D447" s="101" t="s">
        <v>479</v>
      </c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26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5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</row>
    <row r="448" spans="1:40" ht="14" x14ac:dyDescent="0.2">
      <c r="A448" s="101" t="s">
        <v>444</v>
      </c>
      <c r="B448" s="47">
        <v>1429</v>
      </c>
      <c r="C448" s="101" t="s">
        <v>28</v>
      </c>
      <c r="D448" s="101" t="s">
        <v>95</v>
      </c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26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5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</row>
    <row r="449" spans="1:40" ht="14" x14ac:dyDescent="0.2">
      <c r="A449" s="101" t="s">
        <v>610</v>
      </c>
      <c r="B449" s="47">
        <v>2583</v>
      </c>
      <c r="C449" s="101" t="s">
        <v>561</v>
      </c>
      <c r="D449" s="101" t="s">
        <v>527</v>
      </c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26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52"/>
      <c r="AD449" s="112"/>
      <c r="AE449" s="112"/>
      <c r="AF449" s="112"/>
      <c r="AG449" s="112">
        <v>0.75</v>
      </c>
      <c r="AH449" s="112">
        <v>0.75</v>
      </c>
      <c r="AI449" s="112">
        <v>0.75</v>
      </c>
      <c r="AJ449" s="112">
        <v>0.75</v>
      </c>
      <c r="AK449" s="112"/>
      <c r="AL449" s="112"/>
      <c r="AM449" s="112"/>
      <c r="AN449" s="112"/>
    </row>
    <row r="450" spans="1:40" ht="14" x14ac:dyDescent="0.2">
      <c r="A450" s="101" t="s">
        <v>104</v>
      </c>
      <c r="B450" s="47">
        <v>1256</v>
      </c>
      <c r="C450" s="101" t="s">
        <v>28</v>
      </c>
      <c r="D450" s="101" t="s">
        <v>20</v>
      </c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26"/>
      <c r="R450" s="31"/>
      <c r="S450" s="31"/>
      <c r="T450" s="31"/>
      <c r="U450" s="31"/>
      <c r="V450" s="31"/>
      <c r="W450" s="31"/>
      <c r="X450" s="31">
        <v>0.65</v>
      </c>
      <c r="Y450" s="31">
        <v>0.65</v>
      </c>
      <c r="Z450" s="31"/>
      <c r="AA450" s="31"/>
      <c r="AB450" s="52"/>
      <c r="AC450" s="52">
        <v>0.75</v>
      </c>
      <c r="AD450" s="112">
        <v>0.75</v>
      </c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</row>
    <row r="451" spans="1:40" ht="14" x14ac:dyDescent="0.2">
      <c r="A451" s="101" t="s">
        <v>421</v>
      </c>
      <c r="B451" s="47">
        <v>1251</v>
      </c>
      <c r="C451" s="101" t="s">
        <v>28</v>
      </c>
      <c r="D451" s="101" t="s">
        <v>72</v>
      </c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26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5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</row>
    <row r="452" spans="1:40" ht="14" x14ac:dyDescent="0.2">
      <c r="A452" s="101" t="s">
        <v>239</v>
      </c>
      <c r="B452" s="47">
        <v>1461</v>
      </c>
      <c r="C452" s="101" t="s">
        <v>28</v>
      </c>
      <c r="D452" s="101" t="s">
        <v>22</v>
      </c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26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5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</row>
    <row r="453" spans="1:40" ht="14" x14ac:dyDescent="0.2">
      <c r="A453" s="101" t="s">
        <v>205</v>
      </c>
      <c r="B453" s="47">
        <v>1651</v>
      </c>
      <c r="C453" s="101" t="s">
        <v>11</v>
      </c>
      <c r="D453" s="101" t="s">
        <v>22</v>
      </c>
      <c r="E453" s="31"/>
      <c r="F453" s="31"/>
      <c r="G453" s="31"/>
      <c r="H453" s="31"/>
      <c r="I453" s="31"/>
      <c r="J453" s="31"/>
      <c r="K453" s="31"/>
      <c r="L453" s="31"/>
      <c r="M453" s="31"/>
      <c r="N453" s="31">
        <v>0.83</v>
      </c>
      <c r="O453" s="31"/>
      <c r="P453" s="31"/>
      <c r="Q453" s="26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5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</row>
    <row r="454" spans="1:40" ht="14" x14ac:dyDescent="0.2">
      <c r="A454" s="101" t="s">
        <v>525</v>
      </c>
      <c r="B454" s="47">
        <v>2552</v>
      </c>
      <c r="C454" s="101" t="s">
        <v>497</v>
      </c>
      <c r="D454" s="101" t="s">
        <v>95</v>
      </c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26"/>
      <c r="R454" s="31"/>
      <c r="S454" s="31"/>
      <c r="T454" s="31"/>
      <c r="U454" s="31"/>
      <c r="V454" s="31"/>
      <c r="W454" s="31"/>
      <c r="X454" s="31"/>
      <c r="Y454" s="31"/>
      <c r="Z454" s="31"/>
      <c r="AA454" s="31">
        <v>0.75</v>
      </c>
      <c r="AB454" s="52">
        <v>0.75</v>
      </c>
      <c r="AC454" s="52">
        <v>0.75</v>
      </c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</row>
    <row r="455" spans="1:40" ht="14" x14ac:dyDescent="0.2">
      <c r="A455" s="101" t="s">
        <v>180</v>
      </c>
      <c r="B455" s="47">
        <v>1516</v>
      </c>
      <c r="C455" s="101" t="s">
        <v>80</v>
      </c>
      <c r="D455" s="101" t="s">
        <v>13</v>
      </c>
      <c r="E455" s="31">
        <v>0.8</v>
      </c>
      <c r="F455" s="31">
        <v>0.8</v>
      </c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26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5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</row>
    <row r="456" spans="1:40" ht="14" x14ac:dyDescent="0.2">
      <c r="A456" s="101" t="s">
        <v>353</v>
      </c>
      <c r="B456" s="47">
        <v>1168</v>
      </c>
      <c r="C456" s="101" t="s">
        <v>28</v>
      </c>
      <c r="D456" s="101" t="s">
        <v>22</v>
      </c>
      <c r="E456" s="31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26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51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</row>
    <row r="457" spans="1:40" ht="14" x14ac:dyDescent="0.2">
      <c r="A457" s="101" t="s">
        <v>183</v>
      </c>
      <c r="B457" s="47">
        <v>1208</v>
      </c>
      <c r="C457" s="101" t="s">
        <v>9</v>
      </c>
      <c r="D457" s="101" t="s">
        <v>13</v>
      </c>
      <c r="E457" s="31"/>
      <c r="F457" s="31"/>
      <c r="G457" s="31"/>
      <c r="H457" s="31"/>
      <c r="I457" s="31">
        <v>0.7</v>
      </c>
      <c r="J457" s="31">
        <v>0.7</v>
      </c>
      <c r="K457" s="31">
        <v>0.7</v>
      </c>
      <c r="L457" s="31"/>
      <c r="M457" s="31"/>
      <c r="N457" s="31"/>
      <c r="O457" s="31"/>
      <c r="P457" s="31"/>
      <c r="Q457" s="26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5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</row>
    <row r="458" spans="1:40" ht="14" x14ac:dyDescent="0.2">
      <c r="A458" s="101" t="s">
        <v>423</v>
      </c>
      <c r="B458" s="47">
        <v>1462</v>
      </c>
      <c r="C458" s="101" t="s">
        <v>80</v>
      </c>
      <c r="D458" s="101" t="s">
        <v>14</v>
      </c>
      <c r="E458" s="31"/>
      <c r="F458" s="31">
        <v>0.8</v>
      </c>
      <c r="G458" s="31">
        <v>0.8</v>
      </c>
      <c r="H458" s="31"/>
      <c r="I458" s="31"/>
      <c r="J458" s="31"/>
      <c r="K458" s="31"/>
      <c r="L458" s="31"/>
      <c r="M458" s="31">
        <v>0.85</v>
      </c>
      <c r="N458" s="31">
        <v>0.8</v>
      </c>
      <c r="O458" s="31">
        <v>0.8</v>
      </c>
      <c r="P458" s="31">
        <v>0.8</v>
      </c>
      <c r="Q458" s="26"/>
      <c r="R458" s="31"/>
      <c r="S458" s="31"/>
      <c r="T458" s="31">
        <v>0.77</v>
      </c>
      <c r="U458" s="31">
        <v>0.77</v>
      </c>
      <c r="V458" s="31">
        <v>0.85</v>
      </c>
      <c r="W458" s="31">
        <v>0.77</v>
      </c>
      <c r="X458" s="31">
        <v>0.77</v>
      </c>
      <c r="Y458" s="31"/>
      <c r="Z458" s="31"/>
      <c r="AA458" s="31"/>
      <c r="AB458" s="5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</row>
    <row r="459" spans="1:40" ht="14" x14ac:dyDescent="0.2">
      <c r="A459" s="101" t="s">
        <v>445</v>
      </c>
      <c r="B459" s="47">
        <v>1058</v>
      </c>
      <c r="C459" s="101" t="s">
        <v>9</v>
      </c>
      <c r="D459" s="101" t="s">
        <v>480</v>
      </c>
      <c r="E459" s="31">
        <v>0.7</v>
      </c>
      <c r="F459" s="31">
        <v>0.65</v>
      </c>
      <c r="G459" s="31">
        <v>0.75</v>
      </c>
      <c r="H459" s="31"/>
      <c r="I459" s="31"/>
      <c r="J459" s="31"/>
      <c r="K459" s="31"/>
      <c r="L459" s="31"/>
      <c r="M459" s="31"/>
      <c r="N459" s="31"/>
      <c r="O459" s="31"/>
      <c r="P459" s="31"/>
      <c r="Q459" s="26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5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</row>
    <row r="460" spans="1:40" ht="14" x14ac:dyDescent="0.2">
      <c r="A460" s="101" t="s">
        <v>207</v>
      </c>
      <c r="B460" s="47">
        <v>1037</v>
      </c>
      <c r="C460" s="101" t="s">
        <v>9</v>
      </c>
      <c r="D460" s="101" t="s">
        <v>37</v>
      </c>
      <c r="E460" s="31"/>
      <c r="F460" s="31">
        <v>0.8</v>
      </c>
      <c r="G460" s="31">
        <v>0.8</v>
      </c>
      <c r="H460" s="31">
        <v>0.8</v>
      </c>
      <c r="I460" s="31">
        <v>0.8</v>
      </c>
      <c r="J460" s="31">
        <v>0.8</v>
      </c>
      <c r="K460" s="31">
        <v>0.8</v>
      </c>
      <c r="L460" s="31"/>
      <c r="M460" s="31"/>
      <c r="N460" s="31">
        <v>0.8</v>
      </c>
      <c r="O460" s="31">
        <v>0.8</v>
      </c>
      <c r="P460" s="31">
        <v>0.8</v>
      </c>
      <c r="Q460" s="26"/>
      <c r="R460" s="31"/>
      <c r="S460" s="31"/>
      <c r="T460" s="31"/>
      <c r="U460" s="31"/>
      <c r="V460" s="31"/>
      <c r="W460" s="31">
        <v>0.75</v>
      </c>
      <c r="X460" s="31">
        <v>0.75</v>
      </c>
      <c r="Y460" s="31">
        <v>0.85</v>
      </c>
      <c r="Z460" s="31"/>
      <c r="AA460" s="31"/>
      <c r="AB460" s="5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</row>
    <row r="461" spans="1:40" ht="14" x14ac:dyDescent="0.2">
      <c r="A461" s="101" t="s">
        <v>443</v>
      </c>
      <c r="B461" s="47">
        <v>1075</v>
      </c>
      <c r="C461" s="101" t="s">
        <v>28</v>
      </c>
      <c r="D461" s="101" t="s">
        <v>22</v>
      </c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26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5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</row>
    <row r="462" spans="1:40" ht="14" x14ac:dyDescent="0.2">
      <c r="A462" s="101" t="s">
        <v>354</v>
      </c>
      <c r="B462" s="47">
        <v>1628</v>
      </c>
      <c r="C462" s="101" t="s">
        <v>36</v>
      </c>
      <c r="D462" s="101" t="s">
        <v>32</v>
      </c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26"/>
      <c r="R462" s="31">
        <v>0.8</v>
      </c>
      <c r="S462" s="31">
        <v>0.8</v>
      </c>
      <c r="T462" s="31">
        <v>0.8</v>
      </c>
      <c r="U462" s="31">
        <v>0.8</v>
      </c>
      <c r="V462" s="31">
        <v>0.75</v>
      </c>
      <c r="W462" s="31">
        <v>0.75</v>
      </c>
      <c r="X462" s="31">
        <v>0.75</v>
      </c>
      <c r="Y462" s="31">
        <v>0.75</v>
      </c>
      <c r="Z462" s="31"/>
      <c r="AA462" s="31"/>
      <c r="AB462" s="5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</row>
    <row r="463" spans="1:40" ht="14" x14ac:dyDescent="0.2">
      <c r="A463" s="101" t="s">
        <v>210</v>
      </c>
      <c r="B463" s="47">
        <v>1302</v>
      </c>
      <c r="C463" s="101" t="s">
        <v>9</v>
      </c>
      <c r="D463" s="101" t="s">
        <v>479</v>
      </c>
      <c r="E463" s="31"/>
      <c r="F463" s="31"/>
      <c r="G463" s="31"/>
      <c r="H463" s="31"/>
      <c r="I463" s="31">
        <v>0.8</v>
      </c>
      <c r="J463" s="31">
        <v>0.8</v>
      </c>
      <c r="K463" s="31"/>
      <c r="L463" s="31"/>
      <c r="M463" s="31"/>
      <c r="N463" s="31"/>
      <c r="O463" s="31"/>
      <c r="P463" s="31"/>
      <c r="Q463" s="26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5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</row>
    <row r="464" spans="1:40" ht="14" x14ac:dyDescent="0.2">
      <c r="A464" s="101" t="s">
        <v>321</v>
      </c>
      <c r="B464" s="47">
        <v>1471</v>
      </c>
      <c r="C464" s="101" t="s">
        <v>28</v>
      </c>
      <c r="D464" s="101" t="s">
        <v>62</v>
      </c>
      <c r="E464" s="31"/>
      <c r="F464" s="30"/>
      <c r="G464" s="30"/>
      <c r="H464" s="30"/>
      <c r="I464" s="30"/>
      <c r="J464" s="31"/>
      <c r="K464" s="31"/>
      <c r="L464" s="31"/>
      <c r="M464" s="31"/>
      <c r="N464" s="31"/>
      <c r="O464" s="31"/>
      <c r="P464" s="31"/>
      <c r="Q464" s="26"/>
      <c r="R464" s="30"/>
      <c r="S464" s="30"/>
      <c r="T464" s="30"/>
      <c r="U464" s="30"/>
      <c r="V464" s="31"/>
      <c r="W464" s="31"/>
      <c r="X464" s="31"/>
      <c r="Y464" s="31"/>
      <c r="Z464" s="31"/>
      <c r="AA464" s="31"/>
      <c r="AB464" s="5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</row>
    <row r="465" spans="1:40" ht="14" x14ac:dyDescent="0.2">
      <c r="A465" s="101" t="s">
        <v>425</v>
      </c>
      <c r="B465" s="47">
        <v>1626</v>
      </c>
      <c r="C465" s="101" t="s">
        <v>9</v>
      </c>
      <c r="D465" s="101" t="s">
        <v>22</v>
      </c>
      <c r="E465" s="31"/>
      <c r="F465" s="31"/>
      <c r="G465" s="31"/>
      <c r="H465" s="31"/>
      <c r="I465" s="31"/>
      <c r="J465" s="31"/>
      <c r="K465" s="31"/>
      <c r="L465" s="31"/>
      <c r="M465" s="31">
        <v>0.83</v>
      </c>
      <c r="N465" s="31">
        <v>0.83</v>
      </c>
      <c r="O465" s="31">
        <v>0.85</v>
      </c>
      <c r="P465" s="31"/>
      <c r="Q465" s="26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5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</row>
    <row r="466" spans="1:40" ht="14" x14ac:dyDescent="0.2">
      <c r="A466" s="101" t="s">
        <v>323</v>
      </c>
      <c r="B466" s="47">
        <v>1115</v>
      </c>
      <c r="C466" s="101" t="s">
        <v>28</v>
      </c>
      <c r="D466" s="101" t="s">
        <v>62</v>
      </c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26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5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</row>
    <row r="467" spans="1:40" ht="14" x14ac:dyDescent="0.2">
      <c r="A467" s="101" t="s">
        <v>346</v>
      </c>
      <c r="B467" s="47">
        <v>1029</v>
      </c>
      <c r="C467" s="101" t="s">
        <v>9</v>
      </c>
      <c r="D467" s="101" t="s">
        <v>37</v>
      </c>
      <c r="E467" s="31"/>
      <c r="F467" s="31"/>
      <c r="G467" s="31"/>
      <c r="H467" s="31"/>
      <c r="I467" s="31"/>
      <c r="J467" s="31">
        <v>0.75</v>
      </c>
      <c r="K467" s="31">
        <v>0.75</v>
      </c>
      <c r="L467" s="31">
        <v>0.75</v>
      </c>
      <c r="M467" s="31"/>
      <c r="N467" s="31"/>
      <c r="O467" s="31"/>
      <c r="P467" s="31"/>
      <c r="Q467" s="26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5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</row>
    <row r="468" spans="1:40" ht="14" x14ac:dyDescent="0.2">
      <c r="A468" s="101" t="s">
        <v>436</v>
      </c>
      <c r="B468" s="47">
        <v>1288</v>
      </c>
      <c r="C468" s="101" t="s">
        <v>28</v>
      </c>
      <c r="D468" s="101" t="s">
        <v>20</v>
      </c>
      <c r="E468" s="31"/>
      <c r="F468" s="30"/>
      <c r="G468" s="31"/>
      <c r="H468" s="30"/>
      <c r="I468" s="30"/>
      <c r="J468" s="30"/>
      <c r="K468" s="31"/>
      <c r="L468" s="31"/>
      <c r="M468" s="31"/>
      <c r="N468" s="31"/>
      <c r="O468" s="31"/>
      <c r="P468" s="31"/>
      <c r="Q468" s="26"/>
      <c r="R468" s="30"/>
      <c r="S468" s="31"/>
      <c r="T468" s="30"/>
      <c r="U468" s="30"/>
      <c r="V468" s="30"/>
      <c r="W468" s="31"/>
      <c r="X468" s="31"/>
      <c r="Y468" s="31"/>
      <c r="Z468" s="31"/>
      <c r="AA468" s="31"/>
      <c r="AB468" s="5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</row>
    <row r="469" spans="1:40" ht="14" x14ac:dyDescent="0.2">
      <c r="A469" s="101" t="s">
        <v>547</v>
      </c>
      <c r="B469" s="47">
        <v>2560</v>
      </c>
      <c r="C469" s="101" t="s">
        <v>542</v>
      </c>
      <c r="D469" s="101" t="s">
        <v>32</v>
      </c>
      <c r="E469" s="31"/>
      <c r="F469" s="30"/>
      <c r="G469" s="31"/>
      <c r="H469" s="30"/>
      <c r="I469" s="30"/>
      <c r="J469" s="30"/>
      <c r="K469" s="31"/>
      <c r="L469" s="31"/>
      <c r="M469" s="31"/>
      <c r="N469" s="31"/>
      <c r="O469" s="31"/>
      <c r="P469" s="31"/>
      <c r="Q469" s="26"/>
      <c r="R469" s="30"/>
      <c r="S469" s="31"/>
      <c r="T469" s="30"/>
      <c r="U469" s="30"/>
      <c r="V469" s="30"/>
      <c r="W469" s="31"/>
      <c r="X469" s="31"/>
      <c r="Y469" s="31"/>
      <c r="Z469" s="31"/>
      <c r="AA469" s="31"/>
      <c r="AB469" s="52"/>
      <c r="AC469" s="52">
        <v>0.75</v>
      </c>
      <c r="AD469" s="112">
        <v>0.75</v>
      </c>
      <c r="AE469" s="112">
        <v>0.75</v>
      </c>
      <c r="AF469" s="112"/>
      <c r="AG469" s="112"/>
      <c r="AH469" s="112"/>
      <c r="AI469" s="112"/>
      <c r="AJ469" s="112"/>
      <c r="AK469" s="112"/>
      <c r="AL469" s="112"/>
      <c r="AM469" s="112"/>
      <c r="AN469" s="112"/>
    </row>
    <row r="470" spans="1:40" ht="14" x14ac:dyDescent="0.2">
      <c r="A470" s="101" t="s">
        <v>213</v>
      </c>
      <c r="B470" s="47">
        <v>1027</v>
      </c>
      <c r="C470" s="101" t="s">
        <v>9</v>
      </c>
      <c r="D470" s="101" t="s">
        <v>15</v>
      </c>
      <c r="E470" s="31"/>
      <c r="F470" s="31"/>
      <c r="G470" s="31"/>
      <c r="H470" s="30"/>
      <c r="I470" s="30"/>
      <c r="J470" s="30"/>
      <c r="K470" s="31"/>
      <c r="L470" s="31"/>
      <c r="M470" s="31"/>
      <c r="N470" s="31"/>
      <c r="O470" s="31">
        <v>0.75</v>
      </c>
      <c r="P470" s="31">
        <v>0.75</v>
      </c>
      <c r="Q470" s="26"/>
      <c r="R470" s="31"/>
      <c r="S470" s="31"/>
      <c r="T470" s="30"/>
      <c r="U470" s="30"/>
      <c r="V470" s="30"/>
      <c r="W470" s="31"/>
      <c r="X470" s="31"/>
      <c r="Y470" s="31"/>
      <c r="Z470" s="31"/>
      <c r="AA470" s="31"/>
      <c r="AB470" s="5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</row>
    <row r="471" spans="1:40" ht="14" x14ac:dyDescent="0.2">
      <c r="A471" s="101" t="s">
        <v>356</v>
      </c>
      <c r="B471" s="47">
        <v>1159</v>
      </c>
      <c r="C471" s="101" t="s">
        <v>28</v>
      </c>
      <c r="D471" s="101" t="s">
        <v>461</v>
      </c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26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5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</row>
    <row r="472" spans="1:40" ht="14" x14ac:dyDescent="0.2">
      <c r="A472" s="101" t="s">
        <v>359</v>
      </c>
      <c r="B472" s="47">
        <v>1234</v>
      </c>
      <c r="C472" s="101" t="s">
        <v>28</v>
      </c>
      <c r="D472" s="101" t="s">
        <v>95</v>
      </c>
      <c r="E472" s="31"/>
      <c r="F472" s="31"/>
      <c r="G472" s="31"/>
      <c r="H472" s="30"/>
      <c r="I472" s="30"/>
      <c r="J472" s="30"/>
      <c r="K472" s="31"/>
      <c r="L472" s="31"/>
      <c r="M472" s="31"/>
      <c r="N472" s="31"/>
      <c r="O472" s="31"/>
      <c r="P472" s="31"/>
      <c r="Q472" s="26"/>
      <c r="R472" s="31"/>
      <c r="S472" s="31"/>
      <c r="T472" s="30"/>
      <c r="U472" s="30"/>
      <c r="V472" s="30"/>
      <c r="W472" s="31"/>
      <c r="X472" s="31"/>
      <c r="Y472" s="31"/>
      <c r="Z472" s="31"/>
      <c r="AA472" s="31"/>
      <c r="AB472" s="5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</row>
    <row r="473" spans="1:40" ht="14" x14ac:dyDescent="0.2">
      <c r="A473" s="101" t="s">
        <v>324</v>
      </c>
      <c r="B473" s="47">
        <v>1154</v>
      </c>
      <c r="C473" s="101" t="s">
        <v>28</v>
      </c>
      <c r="D473" s="101" t="s">
        <v>479</v>
      </c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26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5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</row>
    <row r="474" spans="1:40" ht="14" x14ac:dyDescent="0.2">
      <c r="A474" s="101" t="s">
        <v>526</v>
      </c>
      <c r="B474" s="49">
        <v>2540</v>
      </c>
      <c r="C474" s="101" t="s">
        <v>497</v>
      </c>
      <c r="D474" s="101" t="s">
        <v>95</v>
      </c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26"/>
      <c r="R474" s="31"/>
      <c r="S474" s="31"/>
      <c r="T474" s="31"/>
      <c r="U474" s="31"/>
      <c r="V474" s="31"/>
      <c r="W474" s="31"/>
      <c r="X474" s="31"/>
      <c r="Y474" s="31"/>
      <c r="Z474" s="31"/>
      <c r="AA474" s="31">
        <v>0.75</v>
      </c>
      <c r="AB474" s="52"/>
      <c r="AC474" s="112"/>
      <c r="AD474" s="112">
        <v>0.75</v>
      </c>
      <c r="AE474" s="112">
        <v>0.75</v>
      </c>
      <c r="AF474" s="112">
        <v>0.75</v>
      </c>
      <c r="AG474" s="112">
        <v>0.75</v>
      </c>
      <c r="AH474" s="112">
        <v>0.75</v>
      </c>
      <c r="AI474" s="112">
        <v>0.75</v>
      </c>
      <c r="AJ474" s="112">
        <v>0.75</v>
      </c>
      <c r="AK474" s="112"/>
      <c r="AL474" s="112"/>
      <c r="AM474" s="112"/>
      <c r="AN474" s="112"/>
    </row>
    <row r="475" spans="1:40" ht="14" x14ac:dyDescent="0.2">
      <c r="A475" s="101" t="s">
        <v>446</v>
      </c>
      <c r="B475" s="49">
        <v>1177</v>
      </c>
      <c r="C475" s="101" t="s">
        <v>28</v>
      </c>
      <c r="D475" s="101" t="s">
        <v>461</v>
      </c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26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5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</row>
    <row r="476" spans="1:40" ht="14" x14ac:dyDescent="0.2">
      <c r="A476" s="101" t="s">
        <v>215</v>
      </c>
      <c r="B476" s="47">
        <v>1666</v>
      </c>
      <c r="C476" s="100" t="s">
        <v>11</v>
      </c>
      <c r="D476" s="101" t="s">
        <v>37</v>
      </c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>
        <v>0.83</v>
      </c>
      <c r="Q476" s="26">
        <v>0.83</v>
      </c>
      <c r="R476" s="31">
        <v>0.83</v>
      </c>
      <c r="S476" s="31">
        <v>0.83</v>
      </c>
      <c r="T476" s="31">
        <v>0.83</v>
      </c>
      <c r="U476" s="31">
        <v>0.83</v>
      </c>
      <c r="V476" s="31">
        <v>0.83</v>
      </c>
      <c r="W476" s="31">
        <v>0.83</v>
      </c>
      <c r="X476" s="31">
        <v>0.83</v>
      </c>
      <c r="Y476" s="31">
        <v>0.83</v>
      </c>
      <c r="Z476" s="31">
        <v>0.83</v>
      </c>
      <c r="AA476" s="31">
        <v>0.83</v>
      </c>
      <c r="AB476" s="52">
        <v>0.83</v>
      </c>
      <c r="AC476" s="52">
        <v>0.75</v>
      </c>
      <c r="AD476" s="112">
        <v>0.75</v>
      </c>
      <c r="AE476" s="112">
        <v>0.75</v>
      </c>
      <c r="AF476" s="112"/>
      <c r="AG476" s="112"/>
      <c r="AH476" s="112"/>
      <c r="AI476" s="112"/>
      <c r="AJ476" s="112"/>
      <c r="AK476" s="112"/>
      <c r="AL476" s="112"/>
      <c r="AM476" s="112"/>
      <c r="AN476" s="112"/>
    </row>
    <row r="477" spans="1:40" ht="14" x14ac:dyDescent="0.2">
      <c r="A477" s="101" t="s">
        <v>555</v>
      </c>
      <c r="B477" s="47">
        <v>2561</v>
      </c>
      <c r="C477" s="100" t="s">
        <v>542</v>
      </c>
      <c r="D477" s="101" t="s">
        <v>37</v>
      </c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26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52"/>
      <c r="AC477" s="52"/>
      <c r="AD477" s="112">
        <v>0.85</v>
      </c>
      <c r="AE477" s="112">
        <v>0.85</v>
      </c>
      <c r="AF477" s="112"/>
      <c r="AG477" s="112"/>
      <c r="AH477" s="112"/>
      <c r="AI477" s="112"/>
      <c r="AJ477" s="112"/>
      <c r="AK477" s="112"/>
      <c r="AL477" s="112"/>
      <c r="AM477" s="112"/>
      <c r="AN477" s="112"/>
    </row>
    <row r="478" spans="1:40" ht="14" x14ac:dyDescent="0.2">
      <c r="A478" s="101" t="s">
        <v>548</v>
      </c>
      <c r="B478" s="47">
        <v>2563</v>
      </c>
      <c r="C478" s="100" t="s">
        <v>542</v>
      </c>
      <c r="D478" s="101" t="s">
        <v>37</v>
      </c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26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52"/>
      <c r="AC478" s="52">
        <v>0.85</v>
      </c>
      <c r="AD478" s="112">
        <v>0.85</v>
      </c>
      <c r="AE478" s="112">
        <v>0.85</v>
      </c>
      <c r="AF478" s="112"/>
      <c r="AG478" s="112"/>
      <c r="AH478" s="112"/>
      <c r="AI478" s="112"/>
      <c r="AJ478" s="112"/>
      <c r="AK478" s="112"/>
      <c r="AL478" s="112"/>
      <c r="AM478" s="112"/>
      <c r="AN478" s="112"/>
    </row>
    <row r="479" spans="1:40" ht="14" x14ac:dyDescent="0.2">
      <c r="A479" s="101" t="s">
        <v>549</v>
      </c>
      <c r="B479" s="47">
        <v>2564</v>
      </c>
      <c r="C479" s="100" t="s">
        <v>542</v>
      </c>
      <c r="D479" s="101" t="s">
        <v>37</v>
      </c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26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52"/>
      <c r="AC479" s="52">
        <v>0.85</v>
      </c>
      <c r="AD479" s="112">
        <v>0.85</v>
      </c>
      <c r="AE479" s="112">
        <v>0.85</v>
      </c>
      <c r="AF479" s="112"/>
      <c r="AG479" s="112"/>
      <c r="AH479" s="112"/>
      <c r="AI479" s="112"/>
      <c r="AJ479" s="112"/>
      <c r="AK479" s="112"/>
      <c r="AL479" s="112"/>
      <c r="AM479" s="112"/>
      <c r="AN479" s="112"/>
    </row>
    <row r="480" spans="1:40" ht="14" x14ac:dyDescent="0.2">
      <c r="A480" s="101" t="s">
        <v>556</v>
      </c>
      <c r="B480" s="47">
        <v>2562</v>
      </c>
      <c r="C480" s="100" t="s">
        <v>542</v>
      </c>
      <c r="D480" s="101" t="s">
        <v>37</v>
      </c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26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52"/>
      <c r="AC480" s="34"/>
      <c r="AD480" s="112">
        <v>0.85</v>
      </c>
      <c r="AE480" s="112">
        <v>0.85</v>
      </c>
      <c r="AF480" s="112"/>
      <c r="AG480" s="112"/>
      <c r="AH480" s="112"/>
      <c r="AI480" s="112"/>
      <c r="AJ480" s="112"/>
      <c r="AK480" s="112"/>
      <c r="AL480" s="112"/>
      <c r="AM480" s="112"/>
      <c r="AN480" s="112"/>
    </row>
    <row r="481" spans="1:40" ht="14" x14ac:dyDescent="0.2">
      <c r="A481" s="101" t="s">
        <v>185</v>
      </c>
      <c r="B481" s="47">
        <v>1566</v>
      </c>
      <c r="C481" s="101" t="s">
        <v>30</v>
      </c>
      <c r="D481" s="101" t="s">
        <v>480</v>
      </c>
      <c r="E481" s="31"/>
      <c r="F481" s="31"/>
      <c r="G481" s="31"/>
      <c r="H481" s="31"/>
      <c r="I481" s="31">
        <v>0.85</v>
      </c>
      <c r="J481" s="31"/>
      <c r="K481" s="31">
        <v>0.85</v>
      </c>
      <c r="L481" s="31">
        <v>0.85</v>
      </c>
      <c r="M481" s="31">
        <v>0.85</v>
      </c>
      <c r="N481" s="31">
        <v>0.85</v>
      </c>
      <c r="O481" s="31">
        <v>0.85</v>
      </c>
      <c r="P481" s="31">
        <v>0.85</v>
      </c>
      <c r="Q481" s="26">
        <v>0.85</v>
      </c>
      <c r="R481" s="31"/>
      <c r="S481" s="31"/>
      <c r="T481" s="31"/>
      <c r="U481" s="31"/>
      <c r="V481" s="31"/>
      <c r="W481" s="31"/>
      <c r="X481" s="31">
        <v>0.83</v>
      </c>
      <c r="Y481" s="31">
        <v>0.83</v>
      </c>
      <c r="Z481" s="31">
        <v>0.83</v>
      </c>
      <c r="AA481" s="31"/>
      <c r="AB481" s="5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</row>
    <row r="482" spans="1:40" ht="14" x14ac:dyDescent="0.2">
      <c r="A482" s="101" t="s">
        <v>804</v>
      </c>
      <c r="B482" s="47">
        <v>2573</v>
      </c>
      <c r="C482" s="101" t="s">
        <v>561</v>
      </c>
      <c r="D482" s="101" t="s">
        <v>32</v>
      </c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26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52"/>
      <c r="AC482" s="112"/>
      <c r="AD482" s="112"/>
      <c r="AE482" s="112"/>
      <c r="AF482" s="112"/>
      <c r="AG482" s="112"/>
      <c r="AH482" s="112">
        <v>1.27</v>
      </c>
      <c r="AI482" s="112">
        <v>1.27</v>
      </c>
      <c r="AJ482" s="112">
        <v>1.27</v>
      </c>
      <c r="AK482" s="112"/>
      <c r="AL482" s="112"/>
      <c r="AM482" s="112"/>
      <c r="AN482" s="112"/>
    </row>
    <row r="483" spans="1:40" ht="14" x14ac:dyDescent="0.2">
      <c r="A483" s="101" t="s">
        <v>386</v>
      </c>
      <c r="B483" s="47">
        <v>1440</v>
      </c>
      <c r="C483" s="101" t="s">
        <v>9</v>
      </c>
      <c r="D483" s="101" t="s">
        <v>22</v>
      </c>
      <c r="E483" s="31">
        <v>0.7</v>
      </c>
      <c r="F483" s="31">
        <v>0.7</v>
      </c>
      <c r="G483" s="31">
        <v>0.8</v>
      </c>
      <c r="H483" s="31">
        <v>0.8</v>
      </c>
      <c r="I483" s="31">
        <v>0.8</v>
      </c>
      <c r="J483" s="31"/>
      <c r="K483" s="31"/>
      <c r="L483" s="31"/>
      <c r="M483" s="31"/>
      <c r="N483" s="31"/>
      <c r="O483" s="31"/>
      <c r="P483" s="31"/>
      <c r="Q483" s="26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5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</row>
    <row r="484" spans="1:40" ht="14" x14ac:dyDescent="0.2">
      <c r="A484" s="101" t="s">
        <v>370</v>
      </c>
      <c r="B484" s="47">
        <v>1092</v>
      </c>
      <c r="C484" s="101" t="s">
        <v>28</v>
      </c>
      <c r="D484" s="101" t="s">
        <v>32</v>
      </c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26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5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</row>
    <row r="485" spans="1:40" ht="14" x14ac:dyDescent="0.2">
      <c r="A485" s="101" t="s">
        <v>474</v>
      </c>
      <c r="B485" s="47">
        <v>2041</v>
      </c>
      <c r="C485" s="101" t="s">
        <v>468</v>
      </c>
      <c r="D485" s="101" t="s">
        <v>462</v>
      </c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26"/>
      <c r="R485" s="31"/>
      <c r="S485" s="31"/>
      <c r="T485" s="31"/>
      <c r="U485" s="31"/>
      <c r="V485" s="31"/>
      <c r="W485" s="31">
        <v>0.75</v>
      </c>
      <c r="X485" s="31">
        <v>0.75</v>
      </c>
      <c r="Y485" s="31">
        <v>0.75</v>
      </c>
      <c r="Z485" s="31"/>
      <c r="AA485" s="31"/>
      <c r="AB485" s="5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</row>
    <row r="486" spans="1:40" ht="14" x14ac:dyDescent="0.2">
      <c r="A486" s="101" t="s">
        <v>426</v>
      </c>
      <c r="B486" s="47">
        <v>1095</v>
      </c>
      <c r="C486" s="101" t="s">
        <v>28</v>
      </c>
      <c r="D486" s="101" t="s">
        <v>22</v>
      </c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26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5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</row>
    <row r="487" spans="1:40" ht="14" x14ac:dyDescent="0.2">
      <c r="A487" s="101" t="s">
        <v>428</v>
      </c>
      <c r="B487" s="47">
        <v>1451</v>
      </c>
      <c r="C487" s="101" t="s">
        <v>9</v>
      </c>
      <c r="D487" s="101" t="s">
        <v>14</v>
      </c>
      <c r="E487" s="31">
        <v>0.8</v>
      </c>
      <c r="F487" s="31">
        <v>0.8</v>
      </c>
      <c r="G487" s="31"/>
      <c r="H487" s="31"/>
      <c r="I487" s="31"/>
      <c r="J487" s="31"/>
      <c r="K487" s="31"/>
      <c r="L487" s="31"/>
      <c r="M487" s="31"/>
      <c r="N487" s="31"/>
      <c r="O487" s="31">
        <v>0.75</v>
      </c>
      <c r="P487" s="31">
        <v>0.75</v>
      </c>
      <c r="Q487" s="26"/>
      <c r="R487" s="31">
        <v>0.8</v>
      </c>
      <c r="S487" s="31">
        <v>0.8</v>
      </c>
      <c r="T487" s="31"/>
      <c r="U487" s="31">
        <v>0.75</v>
      </c>
      <c r="V487" s="31">
        <v>0.75</v>
      </c>
      <c r="W487" s="31">
        <v>0.75</v>
      </c>
      <c r="X487" s="31"/>
      <c r="Y487" s="31"/>
      <c r="Z487" s="31">
        <v>0.75</v>
      </c>
      <c r="AA487" s="31">
        <v>0.75</v>
      </c>
      <c r="AB487" s="5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</row>
    <row r="488" spans="1:40" ht="14" x14ac:dyDescent="0.2">
      <c r="A488" s="101" t="s">
        <v>326</v>
      </c>
      <c r="B488" s="47">
        <v>1064</v>
      </c>
      <c r="C488" s="101" t="s">
        <v>28</v>
      </c>
      <c r="D488" s="101" t="s">
        <v>62</v>
      </c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26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5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</row>
    <row r="489" spans="1:40" ht="14" x14ac:dyDescent="0.2">
      <c r="A489" s="101" t="s">
        <v>430</v>
      </c>
      <c r="B489" s="47">
        <v>1277</v>
      </c>
      <c r="C489" s="101" t="s">
        <v>28</v>
      </c>
      <c r="D489" s="101" t="s">
        <v>463</v>
      </c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26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5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</row>
    <row r="490" spans="1:40" ht="14" x14ac:dyDescent="0.2">
      <c r="A490" s="101" t="s">
        <v>431</v>
      </c>
      <c r="B490" s="47">
        <v>1091</v>
      </c>
      <c r="C490" s="101" t="s">
        <v>28</v>
      </c>
      <c r="D490" s="101" t="s">
        <v>32</v>
      </c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26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5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</row>
    <row r="491" spans="1:40" ht="14" x14ac:dyDescent="0.2">
      <c r="A491" s="101" t="s">
        <v>241</v>
      </c>
      <c r="B491" s="47">
        <v>1106</v>
      </c>
      <c r="C491" s="101" t="s">
        <v>28</v>
      </c>
      <c r="D491" s="101" t="s">
        <v>72</v>
      </c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26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5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</row>
    <row r="492" spans="1:40" ht="14" x14ac:dyDescent="0.2">
      <c r="A492" s="101" t="s">
        <v>466</v>
      </c>
      <c r="B492" s="47">
        <v>2032</v>
      </c>
      <c r="C492" s="101" t="s">
        <v>454</v>
      </c>
      <c r="D492" s="101" t="s">
        <v>62</v>
      </c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26"/>
      <c r="R492" s="31"/>
      <c r="S492" s="31"/>
      <c r="T492" s="31"/>
      <c r="U492" s="31"/>
      <c r="V492" s="31">
        <v>0.65</v>
      </c>
      <c r="W492" s="31">
        <v>0.65</v>
      </c>
      <c r="X492" s="31">
        <v>0.65</v>
      </c>
      <c r="Y492" s="31"/>
      <c r="Z492" s="31"/>
      <c r="AA492" s="31"/>
      <c r="AB492" s="5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</row>
    <row r="493" spans="1:40" ht="14" x14ac:dyDescent="0.2">
      <c r="A493" s="101" t="s">
        <v>328</v>
      </c>
      <c r="B493" s="47">
        <v>1589</v>
      </c>
      <c r="C493" s="101" t="s">
        <v>30</v>
      </c>
      <c r="D493" s="101" t="s">
        <v>62</v>
      </c>
      <c r="E493" s="31"/>
      <c r="F493" s="31"/>
      <c r="G493" s="31"/>
      <c r="H493" s="31"/>
      <c r="I493" s="31"/>
      <c r="J493" s="31">
        <v>0.7</v>
      </c>
      <c r="K493" s="31">
        <v>0.67120000000000002</v>
      </c>
      <c r="L493" s="31">
        <v>0.65</v>
      </c>
      <c r="M493" s="31">
        <v>0.67</v>
      </c>
      <c r="N493" s="31">
        <v>0.69399900000000003</v>
      </c>
      <c r="O493" s="31">
        <v>0.67</v>
      </c>
      <c r="P493" s="31">
        <v>0.67</v>
      </c>
      <c r="Q493" s="26">
        <v>0.67</v>
      </c>
      <c r="R493" s="31">
        <v>0.67647999999999997</v>
      </c>
      <c r="S493" s="31">
        <v>0.79449000000000003</v>
      </c>
      <c r="T493" s="31">
        <v>0.67</v>
      </c>
      <c r="U493" s="31">
        <v>0.67</v>
      </c>
      <c r="V493" s="31">
        <v>0.65</v>
      </c>
      <c r="W493" s="31">
        <v>0.65</v>
      </c>
      <c r="X493" s="31">
        <v>0.67</v>
      </c>
      <c r="Y493" s="31"/>
      <c r="Z493" s="31"/>
      <c r="AA493" s="31">
        <v>0.65</v>
      </c>
      <c r="AB493" s="52">
        <v>0.65</v>
      </c>
      <c r="AC493" s="112"/>
      <c r="AD493" s="112">
        <v>0.67</v>
      </c>
      <c r="AE493" s="112">
        <v>0.67</v>
      </c>
      <c r="AF493" s="112">
        <v>0.67</v>
      </c>
      <c r="AG493" s="112">
        <v>0.67</v>
      </c>
      <c r="AH493" s="112">
        <v>0.67</v>
      </c>
      <c r="AI493" s="112">
        <v>0.67</v>
      </c>
      <c r="AJ493" s="112">
        <v>0.67</v>
      </c>
      <c r="AK493" s="112"/>
      <c r="AL493" s="112"/>
      <c r="AM493" s="112"/>
      <c r="AN493" s="112"/>
    </row>
    <row r="494" spans="1:40" ht="14" x14ac:dyDescent="0.2">
      <c r="A494" s="101" t="s">
        <v>360</v>
      </c>
      <c r="B494" s="47">
        <v>1321</v>
      </c>
      <c r="C494" s="101" t="s">
        <v>9</v>
      </c>
      <c r="D494" s="101" t="s">
        <v>32</v>
      </c>
      <c r="E494" s="31"/>
      <c r="F494" s="31">
        <v>0.85</v>
      </c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26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5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</row>
    <row r="495" spans="1:40" ht="14" x14ac:dyDescent="0.2">
      <c r="A495" s="101" t="s">
        <v>511</v>
      </c>
      <c r="B495" s="47">
        <v>2542</v>
      </c>
      <c r="C495" s="101" t="s">
        <v>497</v>
      </c>
      <c r="D495" s="101" t="s">
        <v>95</v>
      </c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26"/>
      <c r="R495" s="31"/>
      <c r="S495" s="31"/>
      <c r="T495" s="31"/>
      <c r="U495" s="31"/>
      <c r="V495" s="31"/>
      <c r="W495" s="31"/>
      <c r="X495" s="31"/>
      <c r="Y495" s="31"/>
      <c r="Z495" s="31">
        <v>0.75</v>
      </c>
      <c r="AA495" s="31">
        <v>0.75</v>
      </c>
      <c r="AB495" s="52">
        <v>0.75</v>
      </c>
      <c r="AC495" s="52">
        <v>0.75</v>
      </c>
      <c r="AD495" s="112">
        <v>0.75</v>
      </c>
      <c r="AE495" s="112">
        <v>0.75</v>
      </c>
      <c r="AF495" s="112">
        <v>0.75</v>
      </c>
      <c r="AG495" s="112"/>
      <c r="AH495" s="112"/>
      <c r="AI495" s="112"/>
      <c r="AJ495" s="112"/>
      <c r="AK495" s="112"/>
      <c r="AL495" s="112"/>
      <c r="AM495" s="112"/>
      <c r="AN495" s="112"/>
    </row>
    <row r="496" spans="1:40" ht="14" x14ac:dyDescent="0.2">
      <c r="A496" s="101" t="s">
        <v>243</v>
      </c>
      <c r="B496" s="47">
        <v>1096</v>
      </c>
      <c r="C496" s="101" t="s">
        <v>28</v>
      </c>
      <c r="D496" s="101" t="s">
        <v>72</v>
      </c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26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5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</row>
    <row r="497" spans="1:40" ht="14" x14ac:dyDescent="0.2">
      <c r="A497" s="101" t="s">
        <v>217</v>
      </c>
      <c r="B497" s="47">
        <v>1247</v>
      </c>
      <c r="C497" s="101" t="s">
        <v>9</v>
      </c>
      <c r="D497" s="101" t="s">
        <v>15</v>
      </c>
      <c r="E497" s="31"/>
      <c r="F497" s="31">
        <v>0.8</v>
      </c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26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5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</row>
    <row r="498" spans="1:40" ht="14" x14ac:dyDescent="0.2">
      <c r="A498" s="101" t="s">
        <v>220</v>
      </c>
      <c r="B498" s="47">
        <v>1574</v>
      </c>
      <c r="C498" s="101" t="s">
        <v>61</v>
      </c>
      <c r="D498" s="101" t="s">
        <v>37</v>
      </c>
      <c r="E498" s="31"/>
      <c r="F498" s="31"/>
      <c r="G498" s="31"/>
      <c r="H498" s="31"/>
      <c r="I498" s="31"/>
      <c r="J498" s="31"/>
      <c r="K498" s="31">
        <v>0.85</v>
      </c>
      <c r="L498" s="31">
        <v>0.85</v>
      </c>
      <c r="M498" s="31">
        <v>0.85</v>
      </c>
      <c r="N498" s="31">
        <v>0.85</v>
      </c>
      <c r="O498" s="31">
        <v>0.85</v>
      </c>
      <c r="P498" s="31">
        <v>0.85</v>
      </c>
      <c r="Q498" s="26">
        <v>0.85</v>
      </c>
      <c r="R498" s="31">
        <v>0.85</v>
      </c>
      <c r="S498" s="31">
        <v>0.85</v>
      </c>
      <c r="T498" s="31">
        <v>0.85</v>
      </c>
      <c r="U498" s="31">
        <v>0.85</v>
      </c>
      <c r="V498" s="31">
        <v>0.85</v>
      </c>
      <c r="W498" s="31"/>
      <c r="X498" s="31">
        <v>0.75</v>
      </c>
      <c r="Y498" s="31">
        <v>0.85</v>
      </c>
      <c r="Z498" s="31">
        <v>0.85</v>
      </c>
      <c r="AA498" s="31">
        <v>0.85</v>
      </c>
      <c r="AB498" s="52">
        <v>0.85</v>
      </c>
      <c r="AC498" s="52">
        <v>0.85</v>
      </c>
      <c r="AD498" s="112">
        <v>0.85</v>
      </c>
      <c r="AE498" s="112">
        <v>0.85</v>
      </c>
      <c r="AF498" s="112"/>
      <c r="AG498" s="112"/>
      <c r="AH498" s="112"/>
      <c r="AI498" s="112"/>
      <c r="AJ498" s="112"/>
      <c r="AK498" s="112"/>
      <c r="AL498" s="112"/>
      <c r="AM498" s="112"/>
      <c r="AN498" s="112"/>
    </row>
    <row r="499" spans="1:40" ht="14" x14ac:dyDescent="0.2">
      <c r="A499" s="101" t="s">
        <v>330</v>
      </c>
      <c r="B499" s="47">
        <v>1533</v>
      </c>
      <c r="C499" s="101" t="s">
        <v>30</v>
      </c>
      <c r="D499" s="101" t="s">
        <v>62</v>
      </c>
      <c r="E499" s="31"/>
      <c r="F499" s="31"/>
      <c r="G499" s="31"/>
      <c r="H499" s="31"/>
      <c r="I499" s="31"/>
      <c r="J499" s="31">
        <v>0.8</v>
      </c>
      <c r="K499" s="31">
        <v>0.8</v>
      </c>
      <c r="L499" s="31"/>
      <c r="M499" s="31"/>
      <c r="N499" s="31"/>
      <c r="O499" s="31"/>
      <c r="P499" s="31"/>
      <c r="Q499" s="26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5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</row>
    <row r="500" spans="1:40" ht="14" x14ac:dyDescent="0.2">
      <c r="A500" s="101" t="s">
        <v>333</v>
      </c>
      <c r="B500" s="47">
        <v>1267</v>
      </c>
      <c r="C500" s="101" t="s">
        <v>28</v>
      </c>
      <c r="D500" s="101" t="s">
        <v>62</v>
      </c>
      <c r="E500" s="31"/>
      <c r="F500" s="31"/>
      <c r="G500" s="31"/>
      <c r="H500" s="30"/>
      <c r="I500" s="30"/>
      <c r="J500" s="30"/>
      <c r="K500" s="30"/>
      <c r="L500" s="30"/>
      <c r="M500" s="30"/>
      <c r="N500" s="30"/>
      <c r="O500" s="30"/>
      <c r="P500" s="30"/>
      <c r="Q500" s="26"/>
      <c r="R500" s="31"/>
      <c r="S500" s="31"/>
      <c r="T500" s="30"/>
      <c r="U500" s="30"/>
      <c r="V500" s="30"/>
      <c r="W500" s="30"/>
      <c r="X500" s="30"/>
      <c r="Y500" s="30"/>
      <c r="Z500" s="30"/>
      <c r="AA500" s="30"/>
      <c r="AB500" s="51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</row>
    <row r="501" spans="1:40" ht="14" x14ac:dyDescent="0.2">
      <c r="A501" s="101" t="s">
        <v>387</v>
      </c>
      <c r="B501" s="47">
        <v>1062</v>
      </c>
      <c r="C501" s="101" t="s">
        <v>28</v>
      </c>
      <c r="D501" s="101" t="s">
        <v>22</v>
      </c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26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5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</row>
    <row r="502" spans="1:40" ht="14" x14ac:dyDescent="0.2">
      <c r="A502" s="101" t="s">
        <v>334</v>
      </c>
      <c r="B502" s="47">
        <v>1278</v>
      </c>
      <c r="C502" s="101" t="s">
        <v>28</v>
      </c>
      <c r="D502" s="101" t="s">
        <v>62</v>
      </c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26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5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</row>
    <row r="503" spans="1:40" ht="14" x14ac:dyDescent="0.2">
      <c r="A503" s="101" t="s">
        <v>478</v>
      </c>
      <c r="B503" s="47">
        <v>1246</v>
      </c>
      <c r="C503" s="101" t="s">
        <v>28</v>
      </c>
      <c r="D503" s="101" t="s">
        <v>461</v>
      </c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26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5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</row>
    <row r="504" spans="1:40" ht="14" x14ac:dyDescent="0.2">
      <c r="A504" s="101" t="s">
        <v>388</v>
      </c>
      <c r="B504" s="47">
        <v>1655</v>
      </c>
      <c r="C504" s="101" t="s">
        <v>11</v>
      </c>
      <c r="D504" s="101" t="s">
        <v>461</v>
      </c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>
        <v>0.8</v>
      </c>
      <c r="P504" s="31">
        <v>0.85</v>
      </c>
      <c r="Q504" s="26">
        <v>0.85</v>
      </c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5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</row>
    <row r="505" spans="1:40" ht="14" x14ac:dyDescent="0.2">
      <c r="A505" s="101" t="s">
        <v>244</v>
      </c>
      <c r="B505" s="47">
        <v>1607</v>
      </c>
      <c r="C505" s="101" t="s">
        <v>11</v>
      </c>
      <c r="D505" s="101" t="s">
        <v>509</v>
      </c>
      <c r="E505" s="31"/>
      <c r="F505" s="31"/>
      <c r="G505" s="31"/>
      <c r="H505" s="31"/>
      <c r="I505" s="31"/>
      <c r="J505" s="31"/>
      <c r="K505" s="31"/>
      <c r="L505" s="31"/>
      <c r="M505" s="31"/>
      <c r="N505" s="31">
        <v>0.67</v>
      </c>
      <c r="O505" s="31">
        <v>0.67</v>
      </c>
      <c r="P505" s="31"/>
      <c r="Q505" s="26">
        <v>0.64</v>
      </c>
      <c r="R505" s="31">
        <v>0.64</v>
      </c>
      <c r="S505" s="31">
        <v>0.64</v>
      </c>
      <c r="T505" s="31">
        <v>0.64</v>
      </c>
      <c r="U505" s="31">
        <v>0.64</v>
      </c>
      <c r="V505" s="31">
        <v>0.64</v>
      </c>
      <c r="W505" s="31">
        <v>0.64</v>
      </c>
      <c r="X505" s="31"/>
      <c r="Y505" s="31"/>
      <c r="Z505" s="31"/>
      <c r="AA505" s="31"/>
      <c r="AB505" s="5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</row>
    <row r="506" spans="1:40" ht="14" x14ac:dyDescent="0.2">
      <c r="A506" s="101" t="s">
        <v>433</v>
      </c>
      <c r="B506" s="47">
        <v>1614</v>
      </c>
      <c r="C506" s="101" t="s">
        <v>9</v>
      </c>
      <c r="D506" s="101" t="s">
        <v>37</v>
      </c>
      <c r="E506" s="31"/>
      <c r="F506" s="31"/>
      <c r="G506" s="31"/>
      <c r="H506" s="31"/>
      <c r="I506" s="31"/>
      <c r="J506" s="31"/>
      <c r="K506" s="31"/>
      <c r="L506" s="31"/>
      <c r="M506" s="31">
        <v>0.85</v>
      </c>
      <c r="N506" s="31">
        <v>0.85</v>
      </c>
      <c r="O506" s="31">
        <v>0.85</v>
      </c>
      <c r="P506" s="31">
        <v>0.85</v>
      </c>
      <c r="Q506" s="26">
        <v>0.83</v>
      </c>
      <c r="R506" s="31">
        <v>0.85</v>
      </c>
      <c r="S506" s="31">
        <v>0.85</v>
      </c>
      <c r="T506" s="31">
        <v>0.85</v>
      </c>
      <c r="U506" s="31">
        <v>0.85</v>
      </c>
      <c r="V506" s="31">
        <v>0.85</v>
      </c>
      <c r="W506" s="31">
        <v>0.85</v>
      </c>
      <c r="X506" s="31">
        <v>0.85</v>
      </c>
      <c r="Y506" s="31">
        <v>0.85</v>
      </c>
      <c r="Z506" s="31">
        <v>0.85</v>
      </c>
      <c r="AA506" s="31"/>
      <c r="AB506" s="5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</row>
    <row r="507" spans="1:40" ht="14" x14ac:dyDescent="0.2">
      <c r="A507" s="101" t="s">
        <v>434</v>
      </c>
      <c r="B507" s="47">
        <v>1103</v>
      </c>
      <c r="C507" s="101" t="s">
        <v>28</v>
      </c>
      <c r="D507" s="101" t="s">
        <v>22</v>
      </c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26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5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</row>
    <row r="508" spans="1:40" ht="14" x14ac:dyDescent="0.2">
      <c r="A508" s="101" t="s">
        <v>106</v>
      </c>
      <c r="B508" s="47">
        <v>1646</v>
      </c>
      <c r="C508" s="101" t="s">
        <v>11</v>
      </c>
      <c r="D508" s="101" t="s">
        <v>20</v>
      </c>
      <c r="E508" s="31"/>
      <c r="F508" s="31"/>
      <c r="G508" s="31"/>
      <c r="H508" s="31"/>
      <c r="I508" s="31"/>
      <c r="J508" s="31"/>
      <c r="K508" s="31"/>
      <c r="L508" s="31"/>
      <c r="M508" s="31"/>
      <c r="N508" s="31">
        <v>0.83</v>
      </c>
      <c r="O508" s="31">
        <v>0.83</v>
      </c>
      <c r="P508" s="31">
        <v>0.83</v>
      </c>
      <c r="Q508" s="26">
        <v>0.83</v>
      </c>
      <c r="R508" s="31">
        <v>0.83</v>
      </c>
      <c r="S508" s="31">
        <v>0.83</v>
      </c>
      <c r="T508" s="31">
        <v>0.83</v>
      </c>
      <c r="U508" s="31">
        <v>0.83</v>
      </c>
      <c r="V508" s="31">
        <v>0.83</v>
      </c>
      <c r="W508" s="31"/>
      <c r="X508" s="31">
        <v>0.75</v>
      </c>
      <c r="Y508" s="31">
        <v>0.75</v>
      </c>
      <c r="Z508" s="31">
        <v>0.75</v>
      </c>
      <c r="AA508" s="31">
        <v>0.75</v>
      </c>
      <c r="AB508" s="52">
        <v>0.75</v>
      </c>
      <c r="AC508" s="52">
        <v>0.75</v>
      </c>
      <c r="AD508" s="112">
        <v>0.75</v>
      </c>
      <c r="AE508" s="112">
        <v>0.75</v>
      </c>
      <c r="AF508" s="112">
        <v>0.75</v>
      </c>
      <c r="AG508" s="112"/>
      <c r="AH508" s="112"/>
      <c r="AI508" s="112"/>
      <c r="AJ508" s="112"/>
      <c r="AK508" s="112"/>
      <c r="AL508" s="112"/>
      <c r="AM508" s="112"/>
      <c r="AN508" s="112"/>
    </row>
    <row r="509" spans="1:40" ht="14" x14ac:dyDescent="0.2">
      <c r="A509" s="101" t="s">
        <v>460</v>
      </c>
      <c r="B509" s="47">
        <v>2030</v>
      </c>
      <c r="C509" s="101" t="s">
        <v>454</v>
      </c>
      <c r="D509" s="101" t="s">
        <v>95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31">
        <v>0.75</v>
      </c>
      <c r="U509" s="31">
        <v>0.75</v>
      </c>
      <c r="V509" s="31">
        <v>0.75</v>
      </c>
      <c r="W509" s="31"/>
      <c r="X509" s="31"/>
      <c r="Y509" s="31"/>
      <c r="Z509" s="31"/>
      <c r="AA509" s="31"/>
      <c r="AB509" s="5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</row>
    <row r="510" spans="1:40" ht="14" x14ac:dyDescent="0.2">
      <c r="A510" s="101" t="s">
        <v>487</v>
      </c>
      <c r="B510" s="47">
        <v>2509</v>
      </c>
      <c r="C510" s="101" t="s">
        <v>468</v>
      </c>
      <c r="D510" s="101" t="s">
        <v>14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31"/>
      <c r="U510" s="31"/>
      <c r="V510" s="31"/>
      <c r="W510" s="31"/>
      <c r="X510" s="31">
        <v>0.75</v>
      </c>
      <c r="Y510" s="31">
        <v>0.75</v>
      </c>
      <c r="Z510" s="31">
        <v>0.75</v>
      </c>
      <c r="AA510" s="31">
        <v>0.75</v>
      </c>
      <c r="AB510" s="52"/>
      <c r="AC510" s="31">
        <v>0.75</v>
      </c>
      <c r="AD510" s="112">
        <v>0.75</v>
      </c>
      <c r="AE510" s="112">
        <v>0.75</v>
      </c>
      <c r="AF510" s="112"/>
      <c r="AG510" s="112"/>
      <c r="AH510" s="112"/>
      <c r="AI510" s="112"/>
      <c r="AJ510" s="112"/>
      <c r="AK510" s="112"/>
      <c r="AL510" s="112"/>
      <c r="AM510" s="112"/>
      <c r="AN510" s="112"/>
    </row>
    <row r="511" spans="1:40" ht="14" x14ac:dyDescent="0.2">
      <c r="A511" s="101" t="s">
        <v>337</v>
      </c>
      <c r="B511" s="47">
        <v>1602</v>
      </c>
      <c r="C511" s="101" t="s">
        <v>61</v>
      </c>
      <c r="D511" s="101" t="s">
        <v>62</v>
      </c>
      <c r="E511" s="31"/>
      <c r="F511" s="31"/>
      <c r="G511" s="31"/>
      <c r="H511" s="31"/>
      <c r="I511" s="31"/>
      <c r="J511" s="31"/>
      <c r="K511" s="31">
        <v>0.8</v>
      </c>
      <c r="L511" s="31">
        <v>0.8</v>
      </c>
      <c r="M511" s="31">
        <v>0.85</v>
      </c>
      <c r="N511" s="31">
        <v>0.8</v>
      </c>
      <c r="O511" s="31">
        <v>0.8</v>
      </c>
      <c r="P511" s="31"/>
      <c r="Q511" s="26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5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</row>
    <row r="512" spans="1:40" ht="14" x14ac:dyDescent="0.2">
      <c r="A512" s="101" t="s">
        <v>440</v>
      </c>
      <c r="B512" s="47">
        <v>1466</v>
      </c>
      <c r="C512" s="101" t="s">
        <v>9</v>
      </c>
      <c r="D512" s="101" t="s">
        <v>15</v>
      </c>
      <c r="E512" s="31">
        <v>0.8</v>
      </c>
      <c r="F512" s="31">
        <v>0.8</v>
      </c>
      <c r="G512" s="31"/>
      <c r="H512" s="31"/>
      <c r="I512" s="31"/>
      <c r="J512" s="31"/>
      <c r="K512" s="31"/>
      <c r="L512" s="31"/>
      <c r="M512" s="31"/>
      <c r="N512" s="31"/>
      <c r="O512" s="31"/>
      <c r="P512" s="31">
        <v>0.83</v>
      </c>
      <c r="Q512" s="26">
        <v>0.83</v>
      </c>
      <c r="R512" s="31">
        <v>0.83</v>
      </c>
      <c r="S512" s="31"/>
      <c r="T512" s="31"/>
      <c r="U512" s="31"/>
      <c r="V512" s="31"/>
      <c r="W512" s="31"/>
      <c r="X512" s="31"/>
      <c r="Y512" s="31"/>
      <c r="Z512" s="31"/>
      <c r="AA512" s="31"/>
      <c r="AB512" s="5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</row>
    <row r="513" spans="1:40" ht="14" x14ac:dyDescent="0.2">
      <c r="A513" s="101" t="s">
        <v>338</v>
      </c>
      <c r="B513" s="47">
        <v>1099</v>
      </c>
      <c r="C513" s="101" t="s">
        <v>28</v>
      </c>
      <c r="D513" s="101" t="s">
        <v>463</v>
      </c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26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5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</row>
    <row r="514" spans="1:40" ht="14" x14ac:dyDescent="0.2">
      <c r="A514" s="101" t="s">
        <v>222</v>
      </c>
      <c r="B514" s="47">
        <v>1126</v>
      </c>
      <c r="C514" s="101" t="s">
        <v>28</v>
      </c>
      <c r="D514" s="101" t="s">
        <v>15</v>
      </c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26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5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</row>
    <row r="515" spans="1:40" ht="14" x14ac:dyDescent="0.2">
      <c r="A515" s="101" t="s">
        <v>224</v>
      </c>
      <c r="B515" s="47">
        <v>1640</v>
      </c>
      <c r="C515" s="101" t="s">
        <v>11</v>
      </c>
      <c r="D515" s="101" t="s">
        <v>461</v>
      </c>
      <c r="E515" s="31"/>
      <c r="F515" s="31"/>
      <c r="G515" s="31"/>
      <c r="H515" s="31"/>
      <c r="I515" s="31"/>
      <c r="J515" s="31"/>
      <c r="K515" s="31"/>
      <c r="L515" s="31"/>
      <c r="M515" s="31"/>
      <c r="N515" s="31">
        <v>0.83</v>
      </c>
      <c r="O515" s="31">
        <v>0.83</v>
      </c>
      <c r="P515" s="31">
        <v>0.83</v>
      </c>
      <c r="Q515" s="26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5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</row>
    <row r="516" spans="1:40" ht="14" x14ac:dyDescent="0.2">
      <c r="A516" s="101" t="s">
        <v>339</v>
      </c>
      <c r="B516" s="47">
        <v>1341</v>
      </c>
      <c r="C516" s="101" t="s">
        <v>9</v>
      </c>
      <c r="D516" s="101" t="s">
        <v>62</v>
      </c>
      <c r="E516" s="31">
        <v>0.75</v>
      </c>
      <c r="F516" s="31">
        <v>0.75</v>
      </c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26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5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</row>
    <row r="517" spans="1:40" ht="14" x14ac:dyDescent="0.2">
      <c r="A517" s="101" t="s">
        <v>225</v>
      </c>
      <c r="B517" s="47">
        <v>1080</v>
      </c>
      <c r="C517" s="101" t="s">
        <v>28</v>
      </c>
      <c r="D517" s="101" t="s">
        <v>22</v>
      </c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26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5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</row>
    <row r="518" spans="1:40" ht="14" x14ac:dyDescent="0.2">
      <c r="A518" s="101" t="s">
        <v>342</v>
      </c>
      <c r="B518" s="47">
        <v>1008</v>
      </c>
      <c r="C518" s="101" t="s">
        <v>28</v>
      </c>
      <c r="D518" s="101" t="s">
        <v>463</v>
      </c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26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5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</row>
    <row r="519" spans="1:40" ht="14" x14ac:dyDescent="0.2">
      <c r="A519" s="101" t="s">
        <v>447</v>
      </c>
      <c r="B519" s="47">
        <v>1117</v>
      </c>
      <c r="C519" s="101" t="s">
        <v>28</v>
      </c>
      <c r="D519" s="101" t="s">
        <v>22</v>
      </c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26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5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</row>
    <row r="520" spans="1:40" ht="14" x14ac:dyDescent="0.2">
      <c r="A520" s="101" t="s">
        <v>187</v>
      </c>
      <c r="B520" s="47">
        <v>1173</v>
      </c>
      <c r="C520" s="101" t="s">
        <v>28</v>
      </c>
      <c r="D520" s="101" t="s">
        <v>13</v>
      </c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26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5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</row>
    <row r="521" spans="1:40" ht="14" x14ac:dyDescent="0.2">
      <c r="A521" s="101" t="s">
        <v>495</v>
      </c>
      <c r="B521" s="47">
        <v>2507</v>
      </c>
      <c r="C521" s="101" t="s">
        <v>468</v>
      </c>
      <c r="D521" s="101" t="s">
        <v>95</v>
      </c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26"/>
      <c r="R521" s="31"/>
      <c r="S521" s="31"/>
      <c r="T521" s="31"/>
      <c r="U521" s="31"/>
      <c r="V521" s="31"/>
      <c r="W521" s="31"/>
      <c r="X521" s="31"/>
      <c r="Y521" s="31">
        <v>0.75</v>
      </c>
      <c r="Z521" s="31">
        <v>0.75</v>
      </c>
      <c r="AA521" s="31">
        <v>0.75</v>
      </c>
      <c r="AB521" s="52">
        <v>0.75</v>
      </c>
      <c r="AC521" s="52">
        <v>0.75</v>
      </c>
      <c r="AD521" s="112">
        <v>0.75</v>
      </c>
      <c r="AE521" s="112">
        <v>0.75</v>
      </c>
      <c r="AF521" s="112">
        <v>0.75</v>
      </c>
      <c r="AG521" s="112">
        <v>0.75</v>
      </c>
      <c r="AH521" s="112">
        <v>0.75</v>
      </c>
      <c r="AI521" s="112">
        <v>0.75</v>
      </c>
      <c r="AJ521" s="112">
        <v>0.56699999999999995</v>
      </c>
      <c r="AK521" s="112"/>
      <c r="AL521" s="112"/>
      <c r="AM521" s="112"/>
      <c r="AN521" s="112"/>
    </row>
    <row r="522" spans="1:40" ht="14" x14ac:dyDescent="0.2">
      <c r="A522" s="101" t="s">
        <v>435</v>
      </c>
      <c r="B522" s="47">
        <v>1147</v>
      </c>
      <c r="C522" s="101" t="s">
        <v>28</v>
      </c>
      <c r="D522" s="101" t="s">
        <v>62</v>
      </c>
      <c r="E522" s="31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26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51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</row>
    <row r="523" spans="1:40" ht="14" x14ac:dyDescent="0.2">
      <c r="A523" s="101" t="s">
        <v>228</v>
      </c>
      <c r="B523" s="47">
        <v>1619</v>
      </c>
      <c r="C523" s="101" t="s">
        <v>9</v>
      </c>
      <c r="D523" s="101" t="s">
        <v>22</v>
      </c>
      <c r="E523" s="31"/>
      <c r="F523" s="31"/>
      <c r="G523" s="31"/>
      <c r="H523" s="31"/>
      <c r="I523" s="31"/>
      <c r="J523" s="31"/>
      <c r="K523" s="31"/>
      <c r="L523" s="31"/>
      <c r="M523" s="31">
        <v>0.83</v>
      </c>
      <c r="N523" s="31"/>
      <c r="O523" s="31"/>
      <c r="P523" s="31"/>
      <c r="Q523" s="26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5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</row>
    <row r="524" spans="1:40" ht="14" x14ac:dyDescent="0.2">
      <c r="A524" s="101" t="s">
        <v>108</v>
      </c>
      <c r="B524" s="47">
        <v>1307</v>
      </c>
      <c r="C524" s="101" t="s">
        <v>28</v>
      </c>
      <c r="D524" s="101" t="s">
        <v>20</v>
      </c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26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5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</row>
    <row r="525" spans="1:40" ht="14" x14ac:dyDescent="0.2">
      <c r="A525" s="13"/>
      <c r="B525" s="13"/>
      <c r="C525" s="13"/>
      <c r="D525" s="13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28"/>
      <c r="R525" s="32"/>
      <c r="S525" s="14"/>
      <c r="T525" s="32"/>
      <c r="U525" s="32"/>
      <c r="V525" s="32"/>
      <c r="W525" s="32"/>
      <c r="X525" s="32"/>
      <c r="Y525" s="32"/>
      <c r="Z525" s="32"/>
      <c r="AA525" s="32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</row>
    <row r="526" spans="1:40" ht="14" x14ac:dyDescent="0.2">
      <c r="E526" s="87"/>
      <c r="J526" s="12"/>
      <c r="V526" s="12"/>
    </row>
    <row r="527" spans="1:40" ht="14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</row>
    <row r="528" spans="1:40" ht="14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</row>
    <row r="529" spans="5:22" ht="14" x14ac:dyDescent="0.2">
      <c r="E529" s="87"/>
      <c r="J529" s="12"/>
      <c r="P529" s="12"/>
      <c r="V529" s="12"/>
    </row>
    <row r="530" spans="5:22" ht="14" x14ac:dyDescent="0.2">
      <c r="E530" s="87"/>
      <c r="J530" s="12"/>
      <c r="V530" s="12"/>
    </row>
    <row r="531" spans="5:22" ht="14" x14ac:dyDescent="0.2">
      <c r="E531" s="87"/>
      <c r="J531" s="12"/>
      <c r="V531" s="12"/>
    </row>
    <row r="532" spans="5:22" ht="14" x14ac:dyDescent="0.2">
      <c r="E532" s="87"/>
      <c r="J532" s="12"/>
      <c r="V532" s="12"/>
    </row>
    <row r="533" spans="5:22" ht="14" x14ac:dyDescent="0.2">
      <c r="E533" s="87"/>
      <c r="J533" s="12"/>
      <c r="V533" s="12"/>
    </row>
    <row r="534" spans="5:22" ht="14" x14ac:dyDescent="0.2">
      <c r="E534" s="87"/>
      <c r="J534" s="12"/>
      <c r="V534" s="12"/>
    </row>
    <row r="535" spans="5:22" ht="14" x14ac:dyDescent="0.2">
      <c r="E535" s="87"/>
      <c r="J535" s="12"/>
      <c r="V535" s="12"/>
    </row>
    <row r="536" spans="5:22" ht="14" x14ac:dyDescent="0.2">
      <c r="E536" s="87"/>
      <c r="J536" s="12"/>
      <c r="V536" s="12"/>
    </row>
    <row r="537" spans="5:22" ht="14" x14ac:dyDescent="0.2">
      <c r="E537" s="87"/>
      <c r="J537" s="12"/>
      <c r="V537" s="12"/>
    </row>
    <row r="538" spans="5:22" ht="14" x14ac:dyDescent="0.2">
      <c r="E538" s="87"/>
      <c r="J538" s="12"/>
      <c r="V538" s="12"/>
    </row>
    <row r="539" spans="5:22" ht="14" x14ac:dyDescent="0.2">
      <c r="E539" s="87"/>
      <c r="J539" s="12"/>
      <c r="V539" s="12"/>
    </row>
    <row r="540" spans="5:22" ht="14" x14ac:dyDescent="0.2">
      <c r="E540" s="87"/>
      <c r="J540" s="12"/>
      <c r="V540" s="12"/>
    </row>
    <row r="541" spans="5:22" ht="14" x14ac:dyDescent="0.2">
      <c r="E541" s="87"/>
      <c r="J541" s="12"/>
      <c r="V541" s="12"/>
    </row>
    <row r="542" spans="5:22" ht="14" x14ac:dyDescent="0.2">
      <c r="E542" s="87"/>
      <c r="J542" s="12"/>
      <c r="V542" s="12"/>
    </row>
    <row r="543" spans="5:22" ht="14" x14ac:dyDescent="0.2">
      <c r="E543" s="87"/>
      <c r="J543" s="12"/>
      <c r="V543" s="12"/>
    </row>
    <row r="544" spans="5:22" ht="14" x14ac:dyDescent="0.2">
      <c r="E544" s="87"/>
      <c r="J544" s="12"/>
      <c r="V544" s="12"/>
    </row>
    <row r="545" spans="5:22" ht="14" x14ac:dyDescent="0.2">
      <c r="E545" s="87"/>
      <c r="J545" s="12"/>
      <c r="V545" s="12"/>
    </row>
    <row r="546" spans="5:22" ht="14" x14ac:dyDescent="0.2">
      <c r="E546" s="87"/>
      <c r="J546" s="12"/>
      <c r="V546" s="12"/>
    </row>
    <row r="547" spans="5:22" ht="14" x14ac:dyDescent="0.2">
      <c r="E547" s="87"/>
      <c r="J547" s="12"/>
      <c r="V547" s="12"/>
    </row>
    <row r="548" spans="5:22" ht="14" x14ac:dyDescent="0.2">
      <c r="E548" s="87"/>
      <c r="J548" s="12"/>
      <c r="V548" s="12"/>
    </row>
    <row r="549" spans="5:22" ht="14" x14ac:dyDescent="0.2">
      <c r="E549" s="87"/>
      <c r="J549" s="12"/>
      <c r="V549" s="12"/>
    </row>
    <row r="550" spans="5:22" ht="14" x14ac:dyDescent="0.2">
      <c r="E550" s="87"/>
      <c r="J550" s="12"/>
      <c r="V550" s="12"/>
    </row>
    <row r="551" spans="5:22" ht="14" x14ac:dyDescent="0.2">
      <c r="E551" s="87"/>
      <c r="J551" s="12"/>
      <c r="V551" s="12"/>
    </row>
    <row r="552" spans="5:22" ht="14" x14ac:dyDescent="0.2">
      <c r="E552" s="87"/>
      <c r="J552" s="12"/>
      <c r="V552" s="12"/>
    </row>
    <row r="553" spans="5:22" ht="14" x14ac:dyDescent="0.2">
      <c r="E553" s="87"/>
      <c r="J553" s="12"/>
      <c r="V553" s="12"/>
    </row>
    <row r="554" spans="5:22" ht="14" x14ac:dyDescent="0.2">
      <c r="E554" s="87"/>
      <c r="J554" s="12"/>
      <c r="V554" s="12"/>
    </row>
    <row r="555" spans="5:22" ht="14" x14ac:dyDescent="0.2">
      <c r="E555" s="87"/>
      <c r="J555" s="12"/>
      <c r="V555" s="12"/>
    </row>
    <row r="556" spans="5:22" ht="14" x14ac:dyDescent="0.2">
      <c r="E556" s="87"/>
      <c r="J556" s="12"/>
      <c r="V556" s="12"/>
    </row>
    <row r="557" spans="5:22" ht="14" x14ac:dyDescent="0.2">
      <c r="E557" s="87"/>
      <c r="J557" s="12"/>
      <c r="V557" s="12"/>
    </row>
    <row r="558" spans="5:22" ht="14" x14ac:dyDescent="0.2">
      <c r="E558" s="87"/>
      <c r="J558" s="12"/>
      <c r="V558" s="12"/>
    </row>
    <row r="559" spans="5:22" ht="14" x14ac:dyDescent="0.2">
      <c r="E559" s="87"/>
      <c r="J559" s="12"/>
      <c r="V559" s="12"/>
    </row>
    <row r="560" spans="5:22" ht="14" x14ac:dyDescent="0.2">
      <c r="E560" s="87"/>
      <c r="J560" s="12"/>
      <c r="V560" s="12"/>
    </row>
    <row r="561" spans="5:22" ht="14" x14ac:dyDescent="0.2">
      <c r="E561" s="87"/>
      <c r="J561" s="12"/>
      <c r="V561" s="12"/>
    </row>
    <row r="562" spans="5:22" ht="14" x14ac:dyDescent="0.2">
      <c r="E562" s="87"/>
      <c r="J562" s="12"/>
      <c r="V562" s="12"/>
    </row>
    <row r="563" spans="5:22" ht="14" x14ac:dyDescent="0.2">
      <c r="E563" s="87"/>
      <c r="J563" s="12"/>
      <c r="V563" s="12"/>
    </row>
    <row r="564" spans="5:22" ht="14" x14ac:dyDescent="0.2">
      <c r="E564" s="87"/>
      <c r="J564" s="12"/>
      <c r="V564" s="12"/>
    </row>
    <row r="565" spans="5:22" ht="14" x14ac:dyDescent="0.2">
      <c r="E565" s="87"/>
      <c r="J565" s="12"/>
      <c r="V565" s="12"/>
    </row>
    <row r="566" spans="5:22" ht="14" x14ac:dyDescent="0.2">
      <c r="E566" s="87"/>
      <c r="J566" s="12"/>
      <c r="V566" s="12"/>
    </row>
    <row r="567" spans="5:22" ht="14" x14ac:dyDescent="0.2">
      <c r="E567" s="87"/>
      <c r="J567" s="12"/>
      <c r="V567" s="12"/>
    </row>
    <row r="568" spans="5:22" ht="14" x14ac:dyDescent="0.2">
      <c r="E568" s="87"/>
      <c r="J568" s="12"/>
      <c r="V568" s="12"/>
    </row>
    <row r="569" spans="5:22" ht="14" x14ac:dyDescent="0.2">
      <c r="E569" s="87"/>
      <c r="J569" s="12"/>
      <c r="V569" s="12"/>
    </row>
    <row r="570" spans="5:22" ht="14" x14ac:dyDescent="0.2">
      <c r="E570" s="87"/>
      <c r="J570" s="12"/>
      <c r="V570" s="12"/>
    </row>
    <row r="571" spans="5:22" ht="14" x14ac:dyDescent="0.2">
      <c r="E571" s="87"/>
      <c r="J571" s="12"/>
      <c r="V571" s="12"/>
    </row>
    <row r="572" spans="5:22" ht="14" x14ac:dyDescent="0.2">
      <c r="E572" s="87"/>
      <c r="J572" s="12"/>
      <c r="V572" s="12"/>
    </row>
    <row r="573" spans="5:22" ht="14" x14ac:dyDescent="0.2">
      <c r="E573" s="87"/>
      <c r="J573" s="12"/>
      <c r="V573" s="12"/>
    </row>
    <row r="574" spans="5:22" ht="14" x14ac:dyDescent="0.2">
      <c r="E574" s="87"/>
      <c r="J574" s="12"/>
      <c r="V574" s="12"/>
    </row>
    <row r="575" spans="5:22" ht="14" x14ac:dyDescent="0.2">
      <c r="E575" s="87"/>
      <c r="J575" s="12"/>
      <c r="V575" s="12"/>
    </row>
    <row r="576" spans="5:22" ht="14" x14ac:dyDescent="0.2">
      <c r="E576" s="87"/>
      <c r="J576" s="12"/>
      <c r="V576" s="12"/>
    </row>
    <row r="577" spans="5:22" ht="14" x14ac:dyDescent="0.2">
      <c r="E577" s="87"/>
      <c r="J577" s="12"/>
      <c r="V577" s="12"/>
    </row>
    <row r="578" spans="5:22" ht="14" x14ac:dyDescent="0.2">
      <c r="E578" s="87"/>
      <c r="J578" s="12"/>
      <c r="V578" s="12"/>
    </row>
    <row r="579" spans="5:22" ht="14" x14ac:dyDescent="0.2">
      <c r="E579" s="87"/>
      <c r="J579" s="12"/>
      <c r="V579" s="12"/>
    </row>
    <row r="580" spans="5:22" ht="14" x14ac:dyDescent="0.2">
      <c r="E580" s="87"/>
      <c r="J580" s="12"/>
      <c r="V580" s="12"/>
    </row>
    <row r="581" spans="5:22" ht="14" x14ac:dyDescent="0.2">
      <c r="E581" s="87"/>
      <c r="J581" s="12"/>
      <c r="V581" s="12"/>
    </row>
    <row r="582" spans="5:22" ht="14" x14ac:dyDescent="0.2">
      <c r="E582" s="87"/>
      <c r="J582" s="12"/>
      <c r="V582" s="12"/>
    </row>
    <row r="583" spans="5:22" ht="14" x14ac:dyDescent="0.2">
      <c r="E583" s="87"/>
      <c r="J583" s="12"/>
      <c r="V583" s="12"/>
    </row>
    <row r="584" spans="5:22" ht="14" x14ac:dyDescent="0.2">
      <c r="E584" s="87"/>
      <c r="J584" s="12"/>
      <c r="V584" s="12"/>
    </row>
    <row r="585" spans="5:22" ht="14" x14ac:dyDescent="0.2">
      <c r="E585" s="87"/>
      <c r="J585" s="12"/>
      <c r="V585" s="12"/>
    </row>
    <row r="586" spans="5:22" ht="14" x14ac:dyDescent="0.2">
      <c r="E586" s="87"/>
      <c r="J586" s="12"/>
      <c r="V586" s="12"/>
    </row>
    <row r="587" spans="5:22" ht="14" x14ac:dyDescent="0.2">
      <c r="E587" s="87"/>
      <c r="J587" s="12"/>
      <c r="V587" s="12"/>
    </row>
    <row r="588" spans="5:22" ht="14" x14ac:dyDescent="0.2">
      <c r="E588" s="87"/>
      <c r="J588" s="12"/>
      <c r="V588" s="12"/>
    </row>
    <row r="589" spans="5:22" ht="14" x14ac:dyDescent="0.2">
      <c r="E589" s="87"/>
      <c r="J589" s="12"/>
      <c r="V589" s="12"/>
    </row>
    <row r="590" spans="5:22" ht="14" x14ac:dyDescent="0.2">
      <c r="E590" s="87"/>
      <c r="J590" s="12"/>
      <c r="V590" s="12"/>
    </row>
    <row r="591" spans="5:22" ht="14" x14ac:dyDescent="0.2">
      <c r="E591" s="87"/>
      <c r="J591" s="12"/>
      <c r="V591" s="12"/>
    </row>
    <row r="592" spans="5:22" ht="14" x14ac:dyDescent="0.2">
      <c r="E592" s="87"/>
      <c r="J592" s="12"/>
      <c r="V592" s="12"/>
    </row>
    <row r="593" spans="5:22" ht="14" x14ac:dyDescent="0.2">
      <c r="E593" s="87"/>
      <c r="J593" s="12"/>
      <c r="V593" s="12"/>
    </row>
    <row r="594" spans="5:22" ht="14" x14ac:dyDescent="0.2">
      <c r="E594" s="87"/>
      <c r="J594" s="12"/>
      <c r="V594" s="12"/>
    </row>
    <row r="595" spans="5:22" ht="14" x14ac:dyDescent="0.2">
      <c r="E595" s="87"/>
      <c r="J595" s="12"/>
      <c r="V595" s="12"/>
    </row>
    <row r="596" spans="5:22" ht="14" x14ac:dyDescent="0.2">
      <c r="E596" s="87"/>
      <c r="J596" s="12"/>
      <c r="V596" s="12"/>
    </row>
    <row r="597" spans="5:22" ht="14" x14ac:dyDescent="0.2">
      <c r="E597" s="87"/>
      <c r="J597" s="12"/>
      <c r="V597" s="12"/>
    </row>
    <row r="598" spans="5:22" ht="14" x14ac:dyDescent="0.2">
      <c r="E598" s="87"/>
      <c r="J598" s="12"/>
      <c r="V598" s="12"/>
    </row>
    <row r="599" spans="5:22" ht="14" x14ac:dyDescent="0.2">
      <c r="E599" s="87"/>
      <c r="J599" s="12"/>
      <c r="V599" s="12"/>
    </row>
    <row r="600" spans="5:22" ht="14" x14ac:dyDescent="0.2">
      <c r="E600" s="87"/>
      <c r="J600" s="12"/>
      <c r="V600" s="12"/>
    </row>
    <row r="601" spans="5:22" ht="14" x14ac:dyDescent="0.2">
      <c r="E601" s="87"/>
      <c r="J601" s="12"/>
      <c r="V601" s="12"/>
    </row>
    <row r="602" spans="5:22" ht="14" x14ac:dyDescent="0.2">
      <c r="E602" s="87"/>
      <c r="J602" s="12"/>
      <c r="V602" s="12"/>
    </row>
    <row r="603" spans="5:22" ht="14" x14ac:dyDescent="0.2">
      <c r="E603" s="87"/>
      <c r="J603" s="12"/>
      <c r="V603" s="12"/>
    </row>
    <row r="604" spans="5:22" ht="14" x14ac:dyDescent="0.2">
      <c r="E604" s="87"/>
      <c r="J604" s="12"/>
      <c r="V604" s="12"/>
    </row>
    <row r="605" spans="5:22" ht="14" x14ac:dyDescent="0.2">
      <c r="E605" s="87"/>
      <c r="J605" s="12"/>
      <c r="V605" s="12"/>
    </row>
    <row r="606" spans="5:22" ht="14" x14ac:dyDescent="0.2">
      <c r="E606" s="87"/>
      <c r="J606" s="12"/>
      <c r="V606" s="12"/>
    </row>
    <row r="607" spans="5:22" ht="14" x14ac:dyDescent="0.2">
      <c r="E607" s="87"/>
      <c r="J607" s="12"/>
      <c r="V607" s="12"/>
    </row>
    <row r="608" spans="5:22" ht="14" x14ac:dyDescent="0.2">
      <c r="E608" s="87"/>
      <c r="J608" s="12"/>
      <c r="V608" s="12"/>
    </row>
    <row r="609" spans="5:22" ht="14" x14ac:dyDescent="0.2">
      <c r="E609" s="87"/>
      <c r="J609" s="12"/>
      <c r="V609" s="12"/>
    </row>
    <row r="610" spans="5:22" ht="14" x14ac:dyDescent="0.2">
      <c r="E610" s="87"/>
      <c r="J610" s="12"/>
      <c r="V610" s="12"/>
    </row>
    <row r="611" spans="5:22" ht="14" x14ac:dyDescent="0.2">
      <c r="E611" s="87"/>
      <c r="J611" s="12"/>
      <c r="V611" s="12"/>
    </row>
    <row r="612" spans="5:22" ht="14" x14ac:dyDescent="0.2">
      <c r="E612" s="87"/>
      <c r="J612" s="12"/>
      <c r="V612" s="12"/>
    </row>
    <row r="613" spans="5:22" ht="14" x14ac:dyDescent="0.2">
      <c r="E613" s="87"/>
      <c r="J613" s="12"/>
      <c r="V613" s="12"/>
    </row>
    <row r="614" spans="5:22" ht="14" x14ac:dyDescent="0.2">
      <c r="E614" s="87"/>
      <c r="J614" s="12"/>
      <c r="V614" s="12"/>
    </row>
    <row r="615" spans="5:22" ht="14" x14ac:dyDescent="0.2">
      <c r="E615" s="87"/>
      <c r="J615" s="12"/>
      <c r="V615" s="12"/>
    </row>
    <row r="616" spans="5:22" ht="14" x14ac:dyDescent="0.2">
      <c r="E616" s="87"/>
      <c r="J616" s="12"/>
      <c r="V616" s="12"/>
    </row>
    <row r="617" spans="5:22" ht="14" x14ac:dyDescent="0.2">
      <c r="E617" s="87"/>
      <c r="J617" s="12"/>
      <c r="V617" s="12"/>
    </row>
    <row r="618" spans="5:22" ht="14" x14ac:dyDescent="0.2">
      <c r="E618" s="87"/>
      <c r="J618" s="12"/>
      <c r="V618" s="12"/>
    </row>
    <row r="619" spans="5:22" ht="14" x14ac:dyDescent="0.2">
      <c r="E619" s="87"/>
      <c r="J619" s="12"/>
      <c r="V619" s="12"/>
    </row>
    <row r="620" spans="5:22" ht="14" x14ac:dyDescent="0.2">
      <c r="E620" s="87"/>
      <c r="J620" s="12"/>
      <c r="V620" s="12"/>
    </row>
    <row r="621" spans="5:22" ht="14" x14ac:dyDescent="0.2">
      <c r="E621" s="87"/>
      <c r="J621" s="12"/>
      <c r="V621" s="12"/>
    </row>
    <row r="622" spans="5:22" ht="14" x14ac:dyDescent="0.2">
      <c r="E622" s="87"/>
      <c r="J622" s="12"/>
      <c r="V622" s="12"/>
    </row>
    <row r="623" spans="5:22" ht="14" x14ac:dyDescent="0.2">
      <c r="E623" s="87"/>
      <c r="J623" s="12"/>
      <c r="V623" s="12"/>
    </row>
    <row r="624" spans="5:22" ht="14" x14ac:dyDescent="0.2">
      <c r="E624" s="87"/>
      <c r="J624" s="12"/>
      <c r="V624" s="12"/>
    </row>
    <row r="625" spans="5:22" ht="14" x14ac:dyDescent="0.2">
      <c r="E625" s="87"/>
      <c r="J625" s="12"/>
      <c r="V625" s="12"/>
    </row>
    <row r="626" spans="5:22" ht="14" x14ac:dyDescent="0.2">
      <c r="E626" s="87"/>
      <c r="J626" s="12"/>
      <c r="V626" s="12"/>
    </row>
    <row r="627" spans="5:22" ht="14" x14ac:dyDescent="0.2">
      <c r="E627" s="87"/>
      <c r="J627" s="12"/>
      <c r="V627" s="12"/>
    </row>
    <row r="628" spans="5:22" ht="14" x14ac:dyDescent="0.2">
      <c r="E628" s="87"/>
      <c r="J628" s="12"/>
      <c r="V628" s="12"/>
    </row>
    <row r="629" spans="5:22" ht="14" x14ac:dyDescent="0.2">
      <c r="E629" s="87"/>
      <c r="J629" s="12"/>
      <c r="V629" s="12"/>
    </row>
    <row r="630" spans="5:22" ht="14" x14ac:dyDescent="0.2">
      <c r="E630" s="87"/>
      <c r="J630" s="12"/>
      <c r="V630" s="12"/>
    </row>
    <row r="631" spans="5:22" ht="14" x14ac:dyDescent="0.2">
      <c r="E631" s="87"/>
      <c r="J631" s="12"/>
      <c r="V631" s="12"/>
    </row>
    <row r="632" spans="5:22" ht="14" x14ac:dyDescent="0.2">
      <c r="E632" s="87"/>
      <c r="J632" s="12"/>
      <c r="V632" s="12"/>
    </row>
    <row r="633" spans="5:22" ht="14" x14ac:dyDescent="0.2">
      <c r="E633" s="87"/>
      <c r="J633" s="12"/>
      <c r="V633" s="12"/>
    </row>
    <row r="634" spans="5:22" ht="14" x14ac:dyDescent="0.2">
      <c r="E634" s="87"/>
      <c r="J634" s="12"/>
      <c r="V634" s="12"/>
    </row>
    <row r="635" spans="5:22" ht="14" x14ac:dyDescent="0.2">
      <c r="E635" s="87"/>
      <c r="J635" s="12"/>
      <c r="V635" s="12"/>
    </row>
    <row r="636" spans="5:22" ht="14" x14ac:dyDescent="0.2">
      <c r="E636" s="87"/>
      <c r="J636" s="12"/>
      <c r="V636" s="12"/>
    </row>
    <row r="637" spans="5:22" ht="14" x14ac:dyDescent="0.2">
      <c r="E637" s="87"/>
      <c r="J637" s="12"/>
      <c r="V637" s="12"/>
    </row>
    <row r="638" spans="5:22" ht="14" x14ac:dyDescent="0.2">
      <c r="E638" s="87"/>
      <c r="J638" s="12"/>
      <c r="V638" s="12"/>
    </row>
    <row r="639" spans="5:22" ht="14" x14ac:dyDescent="0.2">
      <c r="E639" s="87"/>
      <c r="J639" s="12"/>
      <c r="V639" s="12"/>
    </row>
    <row r="640" spans="5:22" ht="14" x14ac:dyDescent="0.2">
      <c r="E640" s="87"/>
      <c r="J640" s="12"/>
      <c r="V640" s="12"/>
    </row>
    <row r="641" spans="5:22" ht="14" x14ac:dyDescent="0.2">
      <c r="E641" s="87"/>
      <c r="J641" s="12"/>
      <c r="V641" s="12"/>
    </row>
    <row r="642" spans="5:22" ht="14" x14ac:dyDescent="0.2">
      <c r="E642" s="87"/>
      <c r="J642" s="12"/>
      <c r="V642" s="12"/>
    </row>
    <row r="643" spans="5:22" ht="14" x14ac:dyDescent="0.2">
      <c r="E643" s="87"/>
      <c r="J643" s="12"/>
      <c r="V643" s="12"/>
    </row>
    <row r="644" spans="5:22" ht="14" x14ac:dyDescent="0.2">
      <c r="E644" s="87"/>
      <c r="J644" s="12"/>
      <c r="V644" s="12"/>
    </row>
    <row r="645" spans="5:22" ht="14" x14ac:dyDescent="0.2">
      <c r="E645" s="87"/>
      <c r="J645" s="12"/>
      <c r="V645" s="12"/>
    </row>
    <row r="646" spans="5:22" ht="14" x14ac:dyDescent="0.2">
      <c r="E646" s="87"/>
      <c r="J646" s="12"/>
      <c r="V646" s="12"/>
    </row>
    <row r="647" spans="5:22" ht="14" x14ac:dyDescent="0.2">
      <c r="E647" s="87"/>
      <c r="J647" s="12"/>
      <c r="V647" s="12"/>
    </row>
    <row r="648" spans="5:22" ht="14" x14ac:dyDescent="0.2">
      <c r="E648" s="87"/>
      <c r="J648" s="12"/>
      <c r="V648" s="12"/>
    </row>
    <row r="649" spans="5:22" ht="14" x14ac:dyDescent="0.2">
      <c r="E649" s="87"/>
      <c r="J649" s="12"/>
      <c r="V649" s="12"/>
    </row>
    <row r="650" spans="5:22" ht="14" x14ac:dyDescent="0.2">
      <c r="E650" s="87"/>
      <c r="J650" s="12"/>
      <c r="V650" s="12"/>
    </row>
    <row r="651" spans="5:22" ht="14" x14ac:dyDescent="0.2">
      <c r="E651" s="87"/>
      <c r="J651" s="12"/>
      <c r="V651" s="12"/>
    </row>
    <row r="652" spans="5:22" ht="14" x14ac:dyDescent="0.2">
      <c r="E652" s="87"/>
      <c r="J652" s="12"/>
      <c r="V652" s="12"/>
    </row>
    <row r="653" spans="5:22" ht="14" x14ac:dyDescent="0.2">
      <c r="E653" s="87"/>
      <c r="J653" s="12"/>
      <c r="V653" s="12"/>
    </row>
    <row r="654" spans="5:22" ht="14" x14ac:dyDescent="0.2">
      <c r="E654" s="87"/>
      <c r="J654" s="12"/>
      <c r="V654" s="12"/>
    </row>
    <row r="655" spans="5:22" ht="14" x14ac:dyDescent="0.2">
      <c r="E655" s="87"/>
      <c r="J655" s="12"/>
      <c r="V655" s="12"/>
    </row>
    <row r="656" spans="5:22" ht="14" x14ac:dyDescent="0.2">
      <c r="E656" s="87"/>
      <c r="J656" s="12"/>
      <c r="V656" s="12"/>
    </row>
    <row r="657" spans="5:22" ht="14" x14ac:dyDescent="0.2">
      <c r="E657" s="87"/>
      <c r="J657" s="12"/>
      <c r="V657" s="12"/>
    </row>
    <row r="658" spans="5:22" ht="14" x14ac:dyDescent="0.2">
      <c r="E658" s="87"/>
      <c r="J658" s="12"/>
      <c r="V658" s="12"/>
    </row>
    <row r="659" spans="5:22" ht="14" x14ac:dyDescent="0.2">
      <c r="E659" s="87"/>
      <c r="J659" s="12"/>
      <c r="V659" s="12"/>
    </row>
    <row r="660" spans="5:22" ht="14" x14ac:dyDescent="0.2">
      <c r="E660" s="87"/>
      <c r="J660" s="12"/>
      <c r="V660" s="12"/>
    </row>
    <row r="661" spans="5:22" ht="14" x14ac:dyDescent="0.2">
      <c r="E661" s="87"/>
      <c r="J661" s="12"/>
      <c r="V661" s="12"/>
    </row>
    <row r="662" spans="5:22" ht="14" x14ac:dyDescent="0.2">
      <c r="E662" s="87"/>
      <c r="J662" s="12"/>
      <c r="V662" s="12"/>
    </row>
    <row r="663" spans="5:22" ht="14" x14ac:dyDescent="0.2">
      <c r="E663" s="87"/>
      <c r="J663" s="12"/>
      <c r="V663" s="12"/>
    </row>
    <row r="664" spans="5:22" ht="14" x14ac:dyDescent="0.2">
      <c r="E664" s="87"/>
      <c r="J664" s="12"/>
      <c r="V664" s="12"/>
    </row>
    <row r="665" spans="5:22" ht="14" x14ac:dyDescent="0.2">
      <c r="E665" s="87"/>
      <c r="J665" s="12"/>
      <c r="V665" s="12"/>
    </row>
    <row r="666" spans="5:22" ht="14" x14ac:dyDescent="0.2">
      <c r="E666" s="87"/>
      <c r="J666" s="12"/>
      <c r="V666" s="12"/>
    </row>
    <row r="667" spans="5:22" ht="14" x14ac:dyDescent="0.2">
      <c r="E667" s="87"/>
      <c r="J667" s="12"/>
      <c r="V667" s="12"/>
    </row>
    <row r="668" spans="5:22" ht="14" x14ac:dyDescent="0.2">
      <c r="E668" s="87"/>
      <c r="J668" s="12"/>
      <c r="V668" s="12"/>
    </row>
    <row r="669" spans="5:22" ht="14" x14ac:dyDescent="0.2">
      <c r="E669" s="87"/>
      <c r="J669" s="12"/>
      <c r="V669" s="12"/>
    </row>
    <row r="670" spans="5:22" ht="14" x14ac:dyDescent="0.2">
      <c r="E670" s="87"/>
      <c r="J670" s="12"/>
      <c r="V670" s="12"/>
    </row>
    <row r="671" spans="5:22" ht="14" x14ac:dyDescent="0.2">
      <c r="E671" s="87"/>
      <c r="J671" s="12"/>
      <c r="V671" s="12"/>
    </row>
    <row r="672" spans="5:22" ht="14" x14ac:dyDescent="0.2">
      <c r="E672" s="87"/>
      <c r="J672" s="12"/>
      <c r="V672" s="12"/>
    </row>
    <row r="673" spans="5:22" ht="14" x14ac:dyDescent="0.2">
      <c r="E673" s="87"/>
      <c r="J673" s="12"/>
      <c r="V673" s="12"/>
    </row>
    <row r="674" spans="5:22" ht="14" x14ac:dyDescent="0.2">
      <c r="E674" s="87"/>
      <c r="J674" s="12"/>
      <c r="V674" s="12"/>
    </row>
    <row r="675" spans="5:22" ht="14" x14ac:dyDescent="0.2">
      <c r="E675" s="87"/>
      <c r="J675" s="12"/>
      <c r="V675" s="12"/>
    </row>
    <row r="676" spans="5:22" ht="14" x14ac:dyDescent="0.2">
      <c r="E676" s="87"/>
      <c r="J676" s="12"/>
      <c r="V676" s="12"/>
    </row>
    <row r="677" spans="5:22" ht="14" x14ac:dyDescent="0.2">
      <c r="E677" s="87"/>
      <c r="J677" s="12"/>
      <c r="V677" s="12"/>
    </row>
    <row r="678" spans="5:22" ht="14" x14ac:dyDescent="0.2">
      <c r="E678" s="87"/>
      <c r="J678" s="12"/>
      <c r="V678" s="12"/>
    </row>
    <row r="679" spans="5:22" ht="14" x14ac:dyDescent="0.2">
      <c r="E679" s="87"/>
      <c r="J679" s="12"/>
      <c r="V679" s="12"/>
    </row>
    <row r="680" spans="5:22" ht="14" x14ac:dyDescent="0.2">
      <c r="E680" s="87"/>
      <c r="J680" s="12"/>
      <c r="V680" s="12"/>
    </row>
    <row r="681" spans="5:22" ht="14" x14ac:dyDescent="0.2">
      <c r="E681" s="87"/>
      <c r="J681" s="12"/>
      <c r="V681" s="12"/>
    </row>
    <row r="682" spans="5:22" ht="14" x14ac:dyDescent="0.2">
      <c r="E682" s="87"/>
      <c r="J682" s="12"/>
      <c r="V682" s="12"/>
    </row>
    <row r="683" spans="5:22" ht="14" x14ac:dyDescent="0.2">
      <c r="E683" s="87"/>
      <c r="J683" s="12"/>
      <c r="V683" s="12"/>
    </row>
    <row r="684" spans="5:22" ht="14" x14ac:dyDescent="0.2">
      <c r="E684" s="87"/>
      <c r="J684" s="12"/>
      <c r="V684" s="12"/>
    </row>
    <row r="685" spans="5:22" ht="14" x14ac:dyDescent="0.2">
      <c r="E685" s="87"/>
      <c r="J685" s="12"/>
      <c r="V685" s="12"/>
    </row>
    <row r="686" spans="5:22" ht="14" x14ac:dyDescent="0.2">
      <c r="E686" s="87"/>
      <c r="J686" s="12"/>
      <c r="V686" s="12"/>
    </row>
    <row r="687" spans="5:22" ht="14" x14ac:dyDescent="0.2">
      <c r="E687" s="87"/>
      <c r="J687" s="12"/>
      <c r="V687" s="12"/>
    </row>
    <row r="688" spans="5:22" ht="14" x14ac:dyDescent="0.2">
      <c r="E688" s="87"/>
      <c r="J688" s="12"/>
      <c r="V688" s="12"/>
    </row>
    <row r="689" spans="5:22" ht="14" x14ac:dyDescent="0.2">
      <c r="E689" s="87"/>
      <c r="J689" s="12"/>
      <c r="V689" s="12"/>
    </row>
    <row r="690" spans="5:22" ht="14" x14ac:dyDescent="0.2">
      <c r="E690" s="87"/>
      <c r="J690" s="12"/>
      <c r="V690" s="12"/>
    </row>
    <row r="691" spans="5:22" ht="14" x14ac:dyDescent="0.2">
      <c r="E691" s="87"/>
      <c r="J691" s="12"/>
      <c r="V691" s="12"/>
    </row>
    <row r="692" spans="5:22" ht="14" x14ac:dyDescent="0.2">
      <c r="E692" s="87"/>
      <c r="J692" s="12"/>
      <c r="V692" s="12"/>
    </row>
    <row r="693" spans="5:22" ht="14" x14ac:dyDescent="0.2">
      <c r="E693" s="87"/>
      <c r="J693" s="12"/>
      <c r="V693" s="12"/>
    </row>
    <row r="694" spans="5:22" ht="14" x14ac:dyDescent="0.2">
      <c r="E694" s="87"/>
      <c r="J694" s="12"/>
      <c r="V694" s="12"/>
    </row>
    <row r="695" spans="5:22" ht="14" x14ac:dyDescent="0.2">
      <c r="E695" s="87"/>
      <c r="J695" s="12"/>
      <c r="V695" s="12"/>
    </row>
    <row r="696" spans="5:22" ht="14" x14ac:dyDescent="0.2">
      <c r="E696" s="87"/>
      <c r="J696" s="12"/>
      <c r="V696" s="12"/>
    </row>
    <row r="697" spans="5:22" ht="14" x14ac:dyDescent="0.2">
      <c r="E697" s="87"/>
      <c r="J697" s="12"/>
      <c r="V697" s="12"/>
    </row>
    <row r="698" spans="5:22" ht="14" x14ac:dyDescent="0.2">
      <c r="E698" s="87"/>
      <c r="J698" s="12"/>
      <c r="V698" s="12"/>
    </row>
    <row r="699" spans="5:22" ht="14" x14ac:dyDescent="0.2">
      <c r="E699" s="87"/>
      <c r="J699" s="12"/>
      <c r="V699" s="12"/>
    </row>
    <row r="700" spans="5:22" ht="14" x14ac:dyDescent="0.2">
      <c r="E700" s="87"/>
      <c r="J700" s="12"/>
      <c r="V700" s="12"/>
    </row>
    <row r="701" spans="5:22" ht="14" x14ac:dyDescent="0.2">
      <c r="E701" s="87"/>
      <c r="J701" s="12"/>
      <c r="V701" s="12"/>
    </row>
    <row r="702" spans="5:22" ht="14" x14ac:dyDescent="0.2">
      <c r="E702" s="87"/>
      <c r="J702" s="12"/>
      <c r="V702" s="12"/>
    </row>
    <row r="703" spans="5:22" ht="14" x14ac:dyDescent="0.2">
      <c r="E703" s="87"/>
      <c r="J703" s="12"/>
      <c r="V703" s="12"/>
    </row>
    <row r="704" spans="5:22" ht="14" x14ac:dyDescent="0.2">
      <c r="E704" s="87"/>
      <c r="J704" s="12"/>
      <c r="V704" s="12"/>
    </row>
    <row r="705" spans="5:22" ht="14" x14ac:dyDescent="0.2">
      <c r="E705" s="87"/>
      <c r="J705" s="12"/>
      <c r="V705" s="12"/>
    </row>
    <row r="706" spans="5:22" ht="14" x14ac:dyDescent="0.2">
      <c r="E706" s="87"/>
      <c r="J706" s="12"/>
      <c r="V706" s="12"/>
    </row>
    <row r="707" spans="5:22" ht="14" x14ac:dyDescent="0.2">
      <c r="E707" s="87"/>
      <c r="J707" s="12"/>
      <c r="V707" s="12"/>
    </row>
    <row r="708" spans="5:22" ht="14" x14ac:dyDescent="0.2">
      <c r="E708" s="87"/>
      <c r="J708" s="12"/>
      <c r="V708" s="12"/>
    </row>
    <row r="709" spans="5:22" ht="14" x14ac:dyDescent="0.2">
      <c r="E709" s="87"/>
      <c r="J709" s="12"/>
      <c r="V709" s="12"/>
    </row>
    <row r="710" spans="5:22" ht="14" x14ac:dyDescent="0.2">
      <c r="E710" s="87"/>
      <c r="J710" s="12"/>
      <c r="V710" s="12"/>
    </row>
    <row r="711" spans="5:22" ht="14" x14ac:dyDescent="0.2">
      <c r="E711" s="87"/>
      <c r="J711" s="12"/>
      <c r="V711" s="12"/>
    </row>
    <row r="712" spans="5:22" ht="14" x14ac:dyDescent="0.2">
      <c r="E712" s="87"/>
      <c r="J712" s="12"/>
      <c r="V712" s="12"/>
    </row>
    <row r="713" spans="5:22" ht="14" x14ac:dyDescent="0.2">
      <c r="E713" s="87"/>
      <c r="J713" s="12"/>
      <c r="V713" s="12"/>
    </row>
    <row r="714" spans="5:22" ht="14" x14ac:dyDescent="0.2">
      <c r="E714" s="87"/>
      <c r="J714" s="12"/>
      <c r="V714" s="12"/>
    </row>
    <row r="715" spans="5:22" ht="14" x14ac:dyDescent="0.2">
      <c r="E715" s="87"/>
      <c r="J715" s="12"/>
      <c r="V715" s="12"/>
    </row>
    <row r="716" spans="5:22" ht="14" x14ac:dyDescent="0.2">
      <c r="E716" s="87"/>
      <c r="J716" s="12"/>
      <c r="V716" s="12"/>
    </row>
    <row r="717" spans="5:22" ht="14" x14ac:dyDescent="0.2">
      <c r="E717" s="87"/>
      <c r="J717" s="12"/>
      <c r="V717" s="12"/>
    </row>
    <row r="718" spans="5:22" ht="14" x14ac:dyDescent="0.2">
      <c r="E718" s="87"/>
      <c r="J718" s="12"/>
      <c r="V718" s="12"/>
    </row>
    <row r="719" spans="5:22" ht="14" x14ac:dyDescent="0.2">
      <c r="E719" s="87"/>
      <c r="J719" s="12"/>
      <c r="V719" s="12"/>
    </row>
    <row r="720" spans="5:22" ht="14" x14ac:dyDescent="0.2">
      <c r="E720" s="87"/>
      <c r="J720" s="12"/>
      <c r="V720" s="12"/>
    </row>
    <row r="721" spans="5:22" ht="14" x14ac:dyDescent="0.2">
      <c r="E721" s="87"/>
      <c r="J721" s="12"/>
      <c r="V721" s="12"/>
    </row>
    <row r="722" spans="5:22" ht="14" x14ac:dyDescent="0.2">
      <c r="E722" s="87"/>
      <c r="J722" s="12"/>
      <c r="V722" s="12"/>
    </row>
    <row r="723" spans="5:22" ht="14" x14ac:dyDescent="0.2">
      <c r="E723" s="87"/>
      <c r="J723" s="12"/>
      <c r="V723" s="12"/>
    </row>
    <row r="724" spans="5:22" ht="14" x14ac:dyDescent="0.2">
      <c r="E724" s="87"/>
      <c r="J724" s="12"/>
      <c r="V724" s="12"/>
    </row>
    <row r="725" spans="5:22" ht="14" x14ac:dyDescent="0.2">
      <c r="E725" s="87"/>
      <c r="J725" s="12"/>
      <c r="V725" s="12"/>
    </row>
    <row r="726" spans="5:22" ht="14" x14ac:dyDescent="0.2">
      <c r="E726" s="87"/>
      <c r="J726" s="12"/>
      <c r="V726" s="12"/>
    </row>
    <row r="727" spans="5:22" ht="14" x14ac:dyDescent="0.2">
      <c r="E727" s="87"/>
      <c r="J727" s="12"/>
      <c r="V727" s="12"/>
    </row>
    <row r="728" spans="5:22" ht="14" x14ac:dyDescent="0.2">
      <c r="E728" s="87"/>
      <c r="J728" s="12"/>
      <c r="V728" s="12"/>
    </row>
    <row r="729" spans="5:22" ht="14" x14ac:dyDescent="0.2">
      <c r="E729" s="87"/>
      <c r="J729" s="12"/>
      <c r="V729" s="12"/>
    </row>
    <row r="730" spans="5:22" ht="14" x14ac:dyDescent="0.2">
      <c r="E730" s="87"/>
      <c r="J730" s="12"/>
      <c r="V730" s="12"/>
    </row>
    <row r="731" spans="5:22" ht="14" x14ac:dyDescent="0.2">
      <c r="E731" s="87"/>
      <c r="J731" s="12"/>
      <c r="V731" s="12"/>
    </row>
    <row r="732" spans="5:22" ht="14" x14ac:dyDescent="0.2">
      <c r="E732" s="87"/>
      <c r="J732" s="12"/>
      <c r="V732" s="12"/>
    </row>
    <row r="733" spans="5:22" ht="14" x14ac:dyDescent="0.2">
      <c r="E733" s="87"/>
      <c r="J733" s="12"/>
      <c r="V733" s="12"/>
    </row>
    <row r="734" spans="5:22" ht="14" x14ac:dyDescent="0.2">
      <c r="E734" s="87"/>
      <c r="J734" s="12"/>
      <c r="V734" s="12"/>
    </row>
    <row r="735" spans="5:22" ht="14" x14ac:dyDescent="0.2">
      <c r="E735" s="87"/>
      <c r="J735" s="12"/>
      <c r="V735" s="12"/>
    </row>
    <row r="736" spans="5:22" ht="14" x14ac:dyDescent="0.2">
      <c r="E736" s="87"/>
      <c r="J736" s="12"/>
      <c r="V736" s="12"/>
    </row>
    <row r="737" spans="5:22" ht="14" x14ac:dyDescent="0.2">
      <c r="E737" s="87"/>
      <c r="J737" s="12"/>
      <c r="V737" s="12"/>
    </row>
    <row r="738" spans="5:22" ht="14" x14ac:dyDescent="0.2">
      <c r="E738" s="87"/>
      <c r="J738" s="12"/>
      <c r="V738" s="12"/>
    </row>
    <row r="739" spans="5:22" ht="14" x14ac:dyDescent="0.2">
      <c r="E739" s="87"/>
      <c r="J739" s="12"/>
      <c r="V739" s="12"/>
    </row>
    <row r="740" spans="5:22" ht="14" x14ac:dyDescent="0.2">
      <c r="E740" s="87"/>
      <c r="J740" s="12"/>
      <c r="V740" s="12"/>
    </row>
    <row r="741" spans="5:22" ht="14" x14ac:dyDescent="0.2">
      <c r="E741" s="87"/>
      <c r="J741" s="12"/>
      <c r="V741" s="12"/>
    </row>
    <row r="742" spans="5:22" ht="14" x14ac:dyDescent="0.2">
      <c r="E742" s="87"/>
      <c r="J742" s="12"/>
      <c r="V742" s="12"/>
    </row>
    <row r="743" spans="5:22" ht="14" x14ac:dyDescent="0.2">
      <c r="E743" s="87"/>
      <c r="J743" s="12"/>
      <c r="V743" s="12"/>
    </row>
    <row r="744" spans="5:22" ht="14" x14ac:dyDescent="0.2">
      <c r="E744" s="87"/>
      <c r="J744" s="12"/>
      <c r="V744" s="12"/>
    </row>
    <row r="745" spans="5:22" ht="14" x14ac:dyDescent="0.2">
      <c r="E745" s="87"/>
      <c r="J745" s="12"/>
      <c r="V745" s="12"/>
    </row>
    <row r="746" spans="5:22" ht="14" x14ac:dyDescent="0.2">
      <c r="E746" s="87"/>
      <c r="J746" s="12"/>
      <c r="V746" s="12"/>
    </row>
    <row r="747" spans="5:22" ht="14" x14ac:dyDescent="0.2">
      <c r="E747" s="87"/>
      <c r="J747" s="12"/>
      <c r="V747" s="12"/>
    </row>
    <row r="748" spans="5:22" ht="14" x14ac:dyDescent="0.2">
      <c r="E748" s="87"/>
      <c r="J748" s="12"/>
      <c r="V748" s="12"/>
    </row>
    <row r="749" spans="5:22" ht="14" x14ac:dyDescent="0.2">
      <c r="E749" s="87"/>
      <c r="J749" s="12"/>
      <c r="V749" s="12"/>
    </row>
    <row r="750" spans="5:22" ht="14" x14ac:dyDescent="0.2">
      <c r="E750" s="87"/>
      <c r="J750" s="12"/>
      <c r="V750" s="12"/>
    </row>
    <row r="751" spans="5:22" ht="14" x14ac:dyDescent="0.2">
      <c r="E751" s="87"/>
      <c r="J751" s="12"/>
      <c r="V751" s="12"/>
    </row>
    <row r="752" spans="5:22" ht="14" x14ac:dyDescent="0.2">
      <c r="E752" s="87"/>
      <c r="J752" s="12"/>
      <c r="V752" s="12"/>
    </row>
    <row r="753" spans="5:22" ht="14" x14ac:dyDescent="0.2">
      <c r="E753" s="87"/>
      <c r="J753" s="12"/>
      <c r="V753" s="12"/>
    </row>
    <row r="754" spans="5:22" ht="14" x14ac:dyDescent="0.2">
      <c r="E754" s="87"/>
      <c r="J754" s="12"/>
      <c r="V754" s="12"/>
    </row>
    <row r="755" spans="5:22" ht="14" x14ac:dyDescent="0.2">
      <c r="E755" s="87"/>
      <c r="J755" s="12"/>
      <c r="V755" s="12"/>
    </row>
    <row r="756" spans="5:22" ht="14" x14ac:dyDescent="0.2">
      <c r="E756" s="87"/>
      <c r="J756" s="12"/>
      <c r="V756" s="12"/>
    </row>
    <row r="757" spans="5:22" ht="14" x14ac:dyDescent="0.2">
      <c r="E757" s="87"/>
      <c r="J757" s="12"/>
      <c r="V757" s="12"/>
    </row>
    <row r="758" spans="5:22" ht="14" x14ac:dyDescent="0.2">
      <c r="E758" s="87"/>
      <c r="J758" s="12"/>
      <c r="V758" s="12"/>
    </row>
    <row r="759" spans="5:22" ht="14" x14ac:dyDescent="0.2">
      <c r="E759" s="87"/>
      <c r="J759" s="12"/>
      <c r="V759" s="12"/>
    </row>
    <row r="760" spans="5:22" ht="14" x14ac:dyDescent="0.2">
      <c r="E760" s="87"/>
      <c r="J760" s="12"/>
      <c r="V760" s="12"/>
    </row>
    <row r="761" spans="5:22" ht="14" x14ac:dyDescent="0.2">
      <c r="E761" s="87"/>
      <c r="J761" s="12"/>
      <c r="V761" s="12"/>
    </row>
    <row r="762" spans="5:22" ht="14" x14ac:dyDescent="0.2">
      <c r="E762" s="87"/>
      <c r="J762" s="12"/>
      <c r="V762" s="12"/>
    </row>
    <row r="763" spans="5:22" ht="14" x14ac:dyDescent="0.2">
      <c r="E763" s="87"/>
      <c r="J763" s="12"/>
      <c r="V763" s="12"/>
    </row>
    <row r="764" spans="5:22" ht="14" x14ac:dyDescent="0.2">
      <c r="E764" s="87"/>
      <c r="J764" s="12"/>
      <c r="V764" s="12"/>
    </row>
    <row r="765" spans="5:22" ht="14" x14ac:dyDescent="0.2">
      <c r="E765" s="87"/>
      <c r="J765" s="12"/>
      <c r="V765" s="12"/>
    </row>
    <row r="766" spans="5:22" ht="14" x14ac:dyDescent="0.2">
      <c r="E766" s="87"/>
      <c r="J766" s="12"/>
      <c r="V766" s="12"/>
    </row>
    <row r="767" spans="5:22" ht="14" x14ac:dyDescent="0.2">
      <c r="E767" s="87"/>
      <c r="J767" s="12"/>
      <c r="V767" s="12"/>
    </row>
    <row r="768" spans="5:22" ht="14" x14ac:dyDescent="0.2">
      <c r="E768" s="87"/>
      <c r="J768" s="12"/>
      <c r="V768" s="12"/>
    </row>
    <row r="769" spans="5:22" ht="14" x14ac:dyDescent="0.2">
      <c r="E769" s="87"/>
      <c r="J769" s="12"/>
      <c r="V769" s="12"/>
    </row>
    <row r="770" spans="5:22" ht="14" x14ac:dyDescent="0.2">
      <c r="E770" s="87"/>
      <c r="J770" s="12"/>
      <c r="V770" s="12"/>
    </row>
    <row r="771" spans="5:22" ht="14" x14ac:dyDescent="0.2">
      <c r="E771" s="87"/>
      <c r="J771" s="12"/>
      <c r="V771" s="12"/>
    </row>
    <row r="772" spans="5:22" ht="14" x14ac:dyDescent="0.2">
      <c r="E772" s="87"/>
      <c r="J772" s="12"/>
      <c r="V772" s="12"/>
    </row>
    <row r="773" spans="5:22" ht="14" x14ac:dyDescent="0.2">
      <c r="E773" s="87"/>
      <c r="J773" s="12"/>
      <c r="V773" s="12"/>
    </row>
    <row r="774" spans="5:22" ht="14" x14ac:dyDescent="0.2">
      <c r="E774" s="87"/>
      <c r="J774" s="12"/>
      <c r="V774" s="12"/>
    </row>
    <row r="775" spans="5:22" ht="14" x14ac:dyDescent="0.2">
      <c r="E775" s="87"/>
      <c r="J775" s="12"/>
      <c r="V775" s="12"/>
    </row>
    <row r="776" spans="5:22" ht="14" x14ac:dyDescent="0.2">
      <c r="E776" s="87"/>
      <c r="J776" s="12"/>
      <c r="V776" s="12"/>
    </row>
    <row r="777" spans="5:22" ht="14" x14ac:dyDescent="0.2">
      <c r="E777" s="87"/>
      <c r="J777" s="12"/>
      <c r="V777" s="12"/>
    </row>
    <row r="778" spans="5:22" ht="14" x14ac:dyDescent="0.2">
      <c r="E778" s="87"/>
      <c r="J778" s="12"/>
      <c r="V778" s="12"/>
    </row>
    <row r="779" spans="5:22" ht="14" x14ac:dyDescent="0.2">
      <c r="E779" s="87"/>
      <c r="J779" s="12"/>
      <c r="V779" s="12"/>
    </row>
    <row r="780" spans="5:22" ht="14" x14ac:dyDescent="0.2">
      <c r="E780" s="87"/>
      <c r="J780" s="12"/>
      <c r="V780" s="12"/>
    </row>
    <row r="781" spans="5:22" ht="14" x14ac:dyDescent="0.2">
      <c r="E781" s="87"/>
      <c r="J781" s="12"/>
      <c r="V781" s="12"/>
    </row>
    <row r="782" spans="5:22" ht="14" x14ac:dyDescent="0.2">
      <c r="E782" s="87"/>
      <c r="J782" s="12"/>
      <c r="V782" s="12"/>
    </row>
    <row r="783" spans="5:22" ht="14" x14ac:dyDescent="0.2">
      <c r="E783" s="87"/>
      <c r="J783" s="12"/>
      <c r="V783" s="12"/>
    </row>
    <row r="784" spans="5:22" ht="14" x14ac:dyDescent="0.2">
      <c r="E784" s="87"/>
      <c r="J784" s="12"/>
      <c r="V784" s="12"/>
    </row>
    <row r="785" spans="5:22" ht="14" x14ac:dyDescent="0.2">
      <c r="E785" s="87"/>
      <c r="J785" s="12"/>
      <c r="V785" s="12"/>
    </row>
    <row r="786" spans="5:22" ht="14" x14ac:dyDescent="0.2">
      <c r="E786" s="87"/>
      <c r="J786" s="12"/>
      <c r="V786" s="12"/>
    </row>
    <row r="787" spans="5:22" ht="14" x14ac:dyDescent="0.2">
      <c r="E787" s="87"/>
      <c r="J787" s="12"/>
      <c r="V787" s="12"/>
    </row>
    <row r="788" spans="5:22" ht="14" x14ac:dyDescent="0.2">
      <c r="E788" s="87"/>
      <c r="J788" s="12"/>
      <c r="V788" s="12"/>
    </row>
    <row r="789" spans="5:22" ht="14" x14ac:dyDescent="0.2">
      <c r="E789" s="87"/>
      <c r="J789" s="12"/>
      <c r="V789" s="12"/>
    </row>
    <row r="790" spans="5:22" ht="14" x14ac:dyDescent="0.2">
      <c r="E790" s="87"/>
      <c r="J790" s="12"/>
      <c r="V790" s="12"/>
    </row>
    <row r="791" spans="5:22" ht="14" x14ac:dyDescent="0.2">
      <c r="E791" s="87"/>
      <c r="J791" s="12"/>
      <c r="V791" s="12"/>
    </row>
    <row r="792" spans="5:22" ht="14" x14ac:dyDescent="0.2">
      <c r="E792" s="87"/>
      <c r="J792" s="12"/>
      <c r="V792" s="12"/>
    </row>
    <row r="793" spans="5:22" ht="14" x14ac:dyDescent="0.2">
      <c r="E793" s="87"/>
      <c r="J793" s="12"/>
      <c r="V793" s="12"/>
    </row>
    <row r="794" spans="5:22" ht="14" x14ac:dyDescent="0.2">
      <c r="E794" s="87"/>
      <c r="J794" s="12"/>
      <c r="V794" s="12"/>
    </row>
    <row r="795" spans="5:22" ht="14" x14ac:dyDescent="0.2">
      <c r="E795" s="87"/>
      <c r="J795" s="12"/>
      <c r="V795" s="12"/>
    </row>
    <row r="796" spans="5:22" ht="14" x14ac:dyDescent="0.2">
      <c r="E796" s="87"/>
      <c r="J796" s="12"/>
      <c r="V796" s="12"/>
    </row>
    <row r="797" spans="5:22" ht="14" x14ac:dyDescent="0.2">
      <c r="E797" s="87"/>
      <c r="J797" s="12"/>
      <c r="V797" s="12"/>
    </row>
    <row r="798" spans="5:22" ht="14" x14ac:dyDescent="0.2">
      <c r="E798" s="87"/>
      <c r="J798" s="12"/>
      <c r="V798" s="12"/>
    </row>
    <row r="799" spans="5:22" ht="14" x14ac:dyDescent="0.2">
      <c r="E799" s="87"/>
      <c r="J799" s="12"/>
      <c r="V799" s="12"/>
    </row>
    <row r="800" spans="5:22" ht="14" x14ac:dyDescent="0.2">
      <c r="E800" s="87"/>
      <c r="J800" s="12"/>
      <c r="V800" s="12"/>
    </row>
    <row r="801" spans="5:22" ht="14" x14ac:dyDescent="0.2">
      <c r="E801" s="87"/>
      <c r="J801" s="12"/>
      <c r="V801" s="12"/>
    </row>
    <row r="802" spans="5:22" ht="14" x14ac:dyDescent="0.2">
      <c r="E802" s="87"/>
      <c r="J802" s="12"/>
      <c r="V802" s="12"/>
    </row>
    <row r="803" spans="5:22" ht="14" x14ac:dyDescent="0.2">
      <c r="E803" s="87"/>
      <c r="J803" s="12"/>
      <c r="V803" s="12"/>
    </row>
    <row r="804" spans="5:22" ht="14" x14ac:dyDescent="0.2">
      <c r="E804" s="87"/>
      <c r="J804" s="12"/>
      <c r="V804" s="12"/>
    </row>
    <row r="805" spans="5:22" ht="14" x14ac:dyDescent="0.2">
      <c r="E805" s="87"/>
      <c r="J805" s="12"/>
      <c r="V805" s="12"/>
    </row>
    <row r="806" spans="5:22" ht="14" x14ac:dyDescent="0.2">
      <c r="E806" s="87"/>
      <c r="J806" s="12"/>
      <c r="V806" s="12"/>
    </row>
    <row r="807" spans="5:22" ht="14" x14ac:dyDescent="0.2">
      <c r="E807" s="87"/>
      <c r="J807" s="12"/>
      <c r="V807" s="12"/>
    </row>
    <row r="808" spans="5:22" ht="14" x14ac:dyDescent="0.2">
      <c r="E808" s="87"/>
      <c r="J808" s="12"/>
      <c r="V808" s="12"/>
    </row>
    <row r="809" spans="5:22" ht="14" x14ac:dyDescent="0.2">
      <c r="E809" s="87"/>
      <c r="J809" s="12"/>
      <c r="V809" s="12"/>
    </row>
    <row r="810" spans="5:22" ht="14" x14ac:dyDescent="0.2">
      <c r="E810" s="87"/>
      <c r="J810" s="12"/>
      <c r="V810" s="12"/>
    </row>
    <row r="811" spans="5:22" ht="14" x14ac:dyDescent="0.2">
      <c r="E811" s="87"/>
      <c r="J811" s="12"/>
      <c r="V811" s="12"/>
    </row>
    <row r="812" spans="5:22" ht="14" x14ac:dyDescent="0.2">
      <c r="E812" s="87"/>
      <c r="J812" s="12"/>
      <c r="V812" s="12"/>
    </row>
    <row r="813" spans="5:22" ht="14" x14ac:dyDescent="0.2">
      <c r="E813" s="87"/>
      <c r="J813" s="12"/>
      <c r="V813" s="12"/>
    </row>
    <row r="814" spans="5:22" ht="14" x14ac:dyDescent="0.2">
      <c r="E814" s="87"/>
      <c r="J814" s="12"/>
      <c r="V814" s="12"/>
    </row>
    <row r="815" spans="5:22" ht="14" x14ac:dyDescent="0.2">
      <c r="E815" s="87"/>
      <c r="J815" s="12"/>
      <c r="V815" s="12"/>
    </row>
    <row r="816" spans="5:22" ht="14" x14ac:dyDescent="0.2">
      <c r="E816" s="87"/>
      <c r="J816" s="12"/>
      <c r="V816" s="12"/>
    </row>
    <row r="817" spans="5:22" ht="14" x14ac:dyDescent="0.2">
      <c r="E817" s="87"/>
      <c r="J817" s="12"/>
      <c r="V817" s="12"/>
    </row>
    <row r="818" spans="5:22" ht="14" x14ac:dyDescent="0.2">
      <c r="E818" s="87"/>
      <c r="J818" s="12"/>
      <c r="V818" s="12"/>
    </row>
    <row r="819" spans="5:22" ht="14" x14ac:dyDescent="0.2">
      <c r="E819" s="87"/>
      <c r="J819" s="12"/>
      <c r="V819" s="12"/>
    </row>
    <row r="820" spans="5:22" ht="14" x14ac:dyDescent="0.2">
      <c r="E820" s="87"/>
      <c r="J820" s="12"/>
      <c r="V820" s="12"/>
    </row>
    <row r="821" spans="5:22" ht="14" x14ac:dyDescent="0.2">
      <c r="E821" s="87"/>
      <c r="J821" s="12"/>
      <c r="V821" s="12"/>
    </row>
    <row r="822" spans="5:22" ht="14" x14ac:dyDescent="0.2">
      <c r="E822" s="87"/>
      <c r="J822" s="12"/>
      <c r="V822" s="12"/>
    </row>
    <row r="823" spans="5:22" ht="14" x14ac:dyDescent="0.2">
      <c r="E823" s="87"/>
      <c r="J823" s="12"/>
      <c r="V823" s="12"/>
    </row>
    <row r="824" spans="5:22" ht="14" x14ac:dyDescent="0.2">
      <c r="E824" s="87"/>
      <c r="J824" s="12"/>
      <c r="V824" s="12"/>
    </row>
    <row r="825" spans="5:22" ht="14" x14ac:dyDescent="0.2">
      <c r="E825" s="87"/>
      <c r="J825" s="12"/>
      <c r="V825" s="12"/>
    </row>
    <row r="826" spans="5:22" ht="14" x14ac:dyDescent="0.2">
      <c r="E826" s="87"/>
      <c r="J826" s="12"/>
      <c r="V826" s="12"/>
    </row>
    <row r="827" spans="5:22" ht="14" x14ac:dyDescent="0.2">
      <c r="E827" s="87"/>
      <c r="J827" s="12"/>
      <c r="V827" s="12"/>
    </row>
    <row r="828" spans="5:22" ht="14" x14ac:dyDescent="0.2">
      <c r="E828" s="87"/>
      <c r="J828" s="12"/>
      <c r="V828" s="12"/>
    </row>
    <row r="829" spans="5:22" ht="14" x14ac:dyDescent="0.2">
      <c r="E829" s="87"/>
      <c r="J829" s="12"/>
      <c r="V829" s="12"/>
    </row>
    <row r="830" spans="5:22" ht="14" x14ac:dyDescent="0.2">
      <c r="E830" s="87"/>
      <c r="J830" s="12"/>
      <c r="V830" s="12"/>
    </row>
    <row r="831" spans="5:22" ht="14" x14ac:dyDescent="0.2">
      <c r="E831" s="87"/>
      <c r="J831" s="12"/>
      <c r="V831" s="12"/>
    </row>
    <row r="832" spans="5:22" ht="14" x14ac:dyDescent="0.2">
      <c r="E832" s="87"/>
      <c r="J832" s="12"/>
      <c r="V832" s="12"/>
    </row>
    <row r="833" spans="5:22" ht="14" x14ac:dyDescent="0.2">
      <c r="E833" s="87"/>
      <c r="J833" s="12"/>
      <c r="V833" s="12"/>
    </row>
    <row r="834" spans="5:22" ht="14" x14ac:dyDescent="0.2">
      <c r="E834" s="87"/>
      <c r="J834" s="12"/>
      <c r="V834" s="12"/>
    </row>
    <row r="835" spans="5:22" ht="14" x14ac:dyDescent="0.2">
      <c r="E835" s="87"/>
      <c r="J835" s="12"/>
      <c r="V835" s="12"/>
    </row>
    <row r="836" spans="5:22" ht="14" x14ac:dyDescent="0.2">
      <c r="E836" s="87"/>
      <c r="J836" s="12"/>
      <c r="V836" s="12"/>
    </row>
    <row r="837" spans="5:22" ht="14" x14ac:dyDescent="0.2">
      <c r="E837" s="87"/>
      <c r="J837" s="12"/>
      <c r="V837" s="12"/>
    </row>
    <row r="838" spans="5:22" ht="14" x14ac:dyDescent="0.2">
      <c r="E838" s="87"/>
      <c r="J838" s="12"/>
      <c r="V838" s="12"/>
    </row>
    <row r="839" spans="5:22" ht="14" x14ac:dyDescent="0.2">
      <c r="E839" s="87"/>
      <c r="J839" s="12"/>
      <c r="V839" s="12"/>
    </row>
    <row r="840" spans="5:22" ht="14" x14ac:dyDescent="0.2">
      <c r="E840" s="87"/>
      <c r="J840" s="12"/>
      <c r="V840" s="12"/>
    </row>
    <row r="841" spans="5:22" ht="14" x14ac:dyDescent="0.2">
      <c r="E841" s="87"/>
      <c r="J841" s="12"/>
      <c r="V841" s="12"/>
    </row>
    <row r="842" spans="5:22" ht="14" x14ac:dyDescent="0.2">
      <c r="E842" s="87"/>
      <c r="J842" s="12"/>
      <c r="V842" s="12"/>
    </row>
    <row r="843" spans="5:22" ht="14" x14ac:dyDescent="0.2">
      <c r="E843" s="87"/>
      <c r="J843" s="12"/>
      <c r="V843" s="12"/>
    </row>
    <row r="844" spans="5:22" ht="14" x14ac:dyDescent="0.2">
      <c r="E844" s="87"/>
      <c r="J844" s="12"/>
      <c r="V844" s="12"/>
    </row>
    <row r="845" spans="5:22" ht="14" x14ac:dyDescent="0.2">
      <c r="E845" s="87"/>
      <c r="J845" s="12"/>
      <c r="V845" s="12"/>
    </row>
    <row r="846" spans="5:22" ht="14" x14ac:dyDescent="0.2">
      <c r="E846" s="87"/>
      <c r="J846" s="12"/>
      <c r="V846" s="12"/>
    </row>
    <row r="847" spans="5:22" ht="14" x14ac:dyDescent="0.2">
      <c r="E847" s="87"/>
      <c r="J847" s="12"/>
      <c r="V847" s="12"/>
    </row>
    <row r="848" spans="5:22" ht="14" x14ac:dyDescent="0.2">
      <c r="E848" s="87"/>
      <c r="J848" s="12"/>
      <c r="V848" s="12"/>
    </row>
    <row r="849" spans="5:22" ht="14" x14ac:dyDescent="0.2">
      <c r="E849" s="87"/>
      <c r="J849" s="12"/>
      <c r="V849" s="12"/>
    </row>
    <row r="850" spans="5:22" ht="14" x14ac:dyDescent="0.2">
      <c r="E850" s="87"/>
      <c r="J850" s="12"/>
      <c r="V850" s="12"/>
    </row>
    <row r="851" spans="5:22" ht="14" x14ac:dyDescent="0.2">
      <c r="E851" s="87"/>
      <c r="J851" s="12"/>
      <c r="V851" s="12"/>
    </row>
    <row r="852" spans="5:22" ht="14" x14ac:dyDescent="0.2">
      <c r="E852" s="87"/>
      <c r="J852" s="12"/>
      <c r="V852" s="12"/>
    </row>
    <row r="853" spans="5:22" ht="14" x14ac:dyDescent="0.2">
      <c r="E853" s="87"/>
      <c r="J853" s="12"/>
      <c r="V853" s="12"/>
    </row>
    <row r="854" spans="5:22" ht="14" x14ac:dyDescent="0.2">
      <c r="E854" s="87"/>
      <c r="J854" s="12"/>
      <c r="V854" s="12"/>
    </row>
    <row r="855" spans="5:22" ht="14" x14ac:dyDescent="0.2">
      <c r="E855" s="87"/>
      <c r="J855" s="12"/>
      <c r="V855" s="12"/>
    </row>
    <row r="856" spans="5:22" ht="14" x14ac:dyDescent="0.2">
      <c r="E856" s="87"/>
      <c r="J856" s="12"/>
      <c r="V856" s="12"/>
    </row>
    <row r="857" spans="5:22" ht="14" x14ac:dyDescent="0.2">
      <c r="E857" s="87"/>
      <c r="J857" s="12"/>
      <c r="V857" s="12"/>
    </row>
    <row r="858" spans="5:22" ht="14" x14ac:dyDescent="0.2">
      <c r="E858" s="87"/>
      <c r="J858" s="12"/>
      <c r="V858" s="12"/>
    </row>
    <row r="859" spans="5:22" ht="14" x14ac:dyDescent="0.2">
      <c r="E859" s="87"/>
      <c r="J859" s="12"/>
      <c r="V859" s="12"/>
    </row>
    <row r="860" spans="5:22" ht="14" x14ac:dyDescent="0.2">
      <c r="E860" s="87"/>
      <c r="J860" s="12"/>
      <c r="V860" s="12"/>
    </row>
    <row r="861" spans="5:22" ht="14" x14ac:dyDescent="0.2">
      <c r="E861" s="87"/>
      <c r="J861" s="12"/>
      <c r="V861" s="12"/>
    </row>
    <row r="862" spans="5:22" ht="14" x14ac:dyDescent="0.2">
      <c r="E862" s="87"/>
      <c r="J862" s="12"/>
      <c r="V862" s="12"/>
    </row>
    <row r="863" spans="5:22" ht="14" x14ac:dyDescent="0.2">
      <c r="E863" s="87"/>
      <c r="J863" s="12"/>
      <c r="V863" s="12"/>
    </row>
    <row r="864" spans="5:22" ht="14" x14ac:dyDescent="0.2">
      <c r="E864" s="87"/>
      <c r="J864" s="12"/>
      <c r="V864" s="12"/>
    </row>
    <row r="865" ht="14" x14ac:dyDescent="0.2"/>
    <row r="866" ht="14" x14ac:dyDescent="0.2"/>
    <row r="867" ht="14" x14ac:dyDescent="0.2"/>
    <row r="868" ht="14" x14ac:dyDescent="0.2"/>
    <row r="869" ht="14" x14ac:dyDescent="0.2"/>
    <row r="870" ht="14" x14ac:dyDescent="0.2"/>
    <row r="871" ht="14" x14ac:dyDescent="0.2"/>
    <row r="872" ht="14" x14ac:dyDescent="0.2"/>
    <row r="873" ht="14" x14ac:dyDescent="0.2"/>
    <row r="874" ht="14" x14ac:dyDescent="0.2"/>
    <row r="875" ht="14" x14ac:dyDescent="0.2"/>
    <row r="876" ht="14" x14ac:dyDescent="0.2"/>
    <row r="877" ht="14" x14ac:dyDescent="0.2"/>
    <row r="878" ht="14" x14ac:dyDescent="0.2"/>
    <row r="879" ht="14" x14ac:dyDescent="0.2"/>
    <row r="880" ht="14" x14ac:dyDescent="0.2"/>
    <row r="881" ht="14" x14ac:dyDescent="0.2"/>
    <row r="882" ht="14" x14ac:dyDescent="0.2"/>
    <row r="883" ht="14" x14ac:dyDescent="0.2"/>
    <row r="884" ht="14" x14ac:dyDescent="0.2"/>
    <row r="885" ht="14" x14ac:dyDescent="0.2"/>
    <row r="886" ht="14" x14ac:dyDescent="0.2"/>
    <row r="887" ht="14" x14ac:dyDescent="0.2"/>
    <row r="888" ht="14" x14ac:dyDescent="0.2"/>
    <row r="889" ht="14" x14ac:dyDescent="0.2"/>
    <row r="890" ht="14" x14ac:dyDescent="0.2"/>
    <row r="891" ht="14" x14ac:dyDescent="0.2"/>
    <row r="892" ht="14" x14ac:dyDescent="0.2"/>
    <row r="893" ht="14" x14ac:dyDescent="0.2"/>
    <row r="894" ht="14" x14ac:dyDescent="0.2"/>
    <row r="895" ht="14" x14ac:dyDescent="0.2"/>
    <row r="896" ht="14" x14ac:dyDescent="0.2"/>
    <row r="897" ht="14" x14ac:dyDescent="0.2"/>
    <row r="898" ht="14" x14ac:dyDescent="0.2"/>
    <row r="899" ht="14" x14ac:dyDescent="0.2"/>
    <row r="900" ht="14" x14ac:dyDescent="0.2"/>
    <row r="901" ht="14" x14ac:dyDescent="0.2"/>
    <row r="902" ht="14" x14ac:dyDescent="0.2"/>
    <row r="903" ht="14" x14ac:dyDescent="0.2"/>
    <row r="904" ht="14" x14ac:dyDescent="0.2"/>
    <row r="905" ht="14" x14ac:dyDescent="0.2"/>
    <row r="906" ht="14" x14ac:dyDescent="0.2"/>
    <row r="907" ht="14" x14ac:dyDescent="0.2"/>
    <row r="908" ht="14" x14ac:dyDescent="0.2"/>
    <row r="909" ht="14" x14ac:dyDescent="0.2"/>
    <row r="910" ht="14" x14ac:dyDescent="0.2"/>
    <row r="911" ht="14" x14ac:dyDescent="0.2"/>
    <row r="912" ht="14" x14ac:dyDescent="0.2"/>
    <row r="913" ht="14" x14ac:dyDescent="0.2"/>
    <row r="914" ht="14" x14ac:dyDescent="0.2"/>
    <row r="915" ht="14" x14ac:dyDescent="0.2"/>
    <row r="916" ht="14" x14ac:dyDescent="0.2"/>
    <row r="917" ht="14" x14ac:dyDescent="0.2"/>
    <row r="918" ht="14" x14ac:dyDescent="0.2"/>
    <row r="919" ht="14" x14ac:dyDescent="0.2"/>
    <row r="920" ht="14" x14ac:dyDescent="0.2"/>
    <row r="921" ht="14" x14ac:dyDescent="0.2"/>
    <row r="922" ht="14" x14ac:dyDescent="0.2"/>
    <row r="923" ht="14" x14ac:dyDescent="0.2"/>
    <row r="924" ht="14" x14ac:dyDescent="0.2"/>
    <row r="925" ht="14" x14ac:dyDescent="0.2"/>
    <row r="926" ht="14" x14ac:dyDescent="0.2"/>
    <row r="927" ht="14" x14ac:dyDescent="0.2"/>
    <row r="928" ht="14" x14ac:dyDescent="0.2"/>
    <row r="929" ht="14" x14ac:dyDescent="0.2"/>
    <row r="930" ht="14" x14ac:dyDescent="0.2"/>
    <row r="931" ht="14" x14ac:dyDescent="0.2"/>
    <row r="932" ht="14" x14ac:dyDescent="0.2"/>
    <row r="933" ht="14" x14ac:dyDescent="0.2"/>
    <row r="934" ht="14" x14ac:dyDescent="0.2"/>
    <row r="935" ht="14" x14ac:dyDescent="0.2"/>
    <row r="936" ht="14" x14ac:dyDescent="0.2"/>
    <row r="937" ht="14" x14ac:dyDescent="0.2"/>
    <row r="938" ht="14" x14ac:dyDescent="0.2"/>
    <row r="939" ht="14" x14ac:dyDescent="0.2"/>
    <row r="940" ht="14" x14ac:dyDescent="0.2"/>
    <row r="941" ht="14" x14ac:dyDescent="0.2"/>
    <row r="942" ht="14" x14ac:dyDescent="0.2"/>
    <row r="943" ht="14" x14ac:dyDescent="0.2"/>
    <row r="944" ht="14" x14ac:dyDescent="0.2"/>
    <row r="945" ht="14" x14ac:dyDescent="0.2"/>
    <row r="946" ht="14" x14ac:dyDescent="0.2"/>
    <row r="947" ht="14" x14ac:dyDescent="0.2"/>
    <row r="948" ht="14" x14ac:dyDescent="0.2"/>
    <row r="949" ht="14" x14ac:dyDescent="0.2"/>
    <row r="950" ht="14" x14ac:dyDescent="0.2"/>
    <row r="951" ht="14" x14ac:dyDescent="0.2"/>
    <row r="952" ht="14" x14ac:dyDescent="0.2"/>
    <row r="953" ht="14" x14ac:dyDescent="0.2"/>
    <row r="954" ht="14" x14ac:dyDescent="0.2"/>
    <row r="955" ht="14" x14ac:dyDescent="0.2"/>
    <row r="956" ht="14" x14ac:dyDescent="0.2"/>
    <row r="957" ht="14" x14ac:dyDescent="0.2"/>
    <row r="958" ht="14" x14ac:dyDescent="0.2"/>
    <row r="959" ht="14" x14ac:dyDescent="0.2"/>
    <row r="960" ht="14" x14ac:dyDescent="0.2"/>
    <row r="961" ht="14" x14ac:dyDescent="0.2"/>
    <row r="962" ht="14" x14ac:dyDescent="0.2"/>
    <row r="963" ht="14" x14ac:dyDescent="0.2"/>
    <row r="964" ht="14" x14ac:dyDescent="0.2"/>
    <row r="965" ht="14" x14ac:dyDescent="0.2"/>
    <row r="966" ht="14" x14ac:dyDescent="0.2"/>
    <row r="967" ht="14" x14ac:dyDescent="0.2"/>
    <row r="968" ht="14" x14ac:dyDescent="0.2"/>
    <row r="969" ht="14" x14ac:dyDescent="0.2"/>
    <row r="970" ht="14" x14ac:dyDescent="0.2"/>
    <row r="971" ht="14" x14ac:dyDescent="0.2"/>
    <row r="972" ht="14" x14ac:dyDescent="0.2"/>
    <row r="973" ht="14" x14ac:dyDescent="0.2"/>
    <row r="974" ht="14" x14ac:dyDescent="0.2"/>
    <row r="975" ht="14" x14ac:dyDescent="0.2"/>
    <row r="976" ht="14" x14ac:dyDescent="0.2"/>
    <row r="977" ht="14" x14ac:dyDescent="0.2"/>
    <row r="978" ht="14" x14ac:dyDescent="0.2"/>
    <row r="979" ht="14" x14ac:dyDescent="0.2"/>
    <row r="980" ht="14" x14ac:dyDescent="0.2"/>
    <row r="981" ht="14" x14ac:dyDescent="0.2"/>
    <row r="982" ht="14" x14ac:dyDescent="0.2"/>
    <row r="983" ht="14" x14ac:dyDescent="0.2"/>
    <row r="984" ht="14" x14ac:dyDescent="0.2"/>
    <row r="985" ht="14" x14ac:dyDescent="0.2"/>
    <row r="986" ht="14" x14ac:dyDescent="0.2"/>
    <row r="987" ht="14" x14ac:dyDescent="0.2"/>
    <row r="988" ht="14" x14ac:dyDescent="0.2"/>
    <row r="989" ht="14" x14ac:dyDescent="0.2"/>
    <row r="990" ht="14" x14ac:dyDescent="0.2"/>
    <row r="991" ht="14" x14ac:dyDescent="0.2"/>
    <row r="992" ht="14" x14ac:dyDescent="0.2"/>
    <row r="993" ht="14" x14ac:dyDescent="0.2"/>
    <row r="994" ht="14" x14ac:dyDescent="0.2"/>
    <row r="995" ht="14" x14ac:dyDescent="0.2"/>
    <row r="996" ht="14" x14ac:dyDescent="0.2"/>
    <row r="997" ht="14" x14ac:dyDescent="0.2"/>
    <row r="998" ht="14" x14ac:dyDescent="0.2"/>
    <row r="999" ht="14" x14ac:dyDescent="0.2"/>
    <row r="1000" ht="14" x14ac:dyDescent="0.2"/>
    <row r="1001" ht="14" x14ac:dyDescent="0.2"/>
    <row r="1002" ht="14" x14ac:dyDescent="0.2"/>
    <row r="1003" ht="14" x14ac:dyDescent="0.2"/>
    <row r="1004" ht="14" x14ac:dyDescent="0.2"/>
    <row r="1005" ht="14" x14ac:dyDescent="0.2"/>
    <row r="1006" ht="14" x14ac:dyDescent="0.2"/>
    <row r="1007" ht="14" x14ac:dyDescent="0.2"/>
    <row r="1008" ht="14" x14ac:dyDescent="0.2"/>
    <row r="1009" ht="14" x14ac:dyDescent="0.2"/>
    <row r="1010" ht="14" x14ac:dyDescent="0.2"/>
    <row r="1011" ht="14" x14ac:dyDescent="0.2"/>
    <row r="1012" ht="14" x14ac:dyDescent="0.2"/>
    <row r="1013" ht="14" x14ac:dyDescent="0.2"/>
    <row r="1014" ht="14" x14ac:dyDescent="0.2"/>
    <row r="1015" ht="14" x14ac:dyDescent="0.2"/>
    <row r="1016" ht="14" x14ac:dyDescent="0.2"/>
    <row r="1017" ht="14" x14ac:dyDescent="0.2"/>
    <row r="1018" ht="14" x14ac:dyDescent="0.2"/>
    <row r="1019" ht="14" x14ac:dyDescent="0.2"/>
    <row r="1020" ht="14" x14ac:dyDescent="0.2"/>
    <row r="1021" ht="14" x14ac:dyDescent="0.2"/>
    <row r="1022" ht="14" x14ac:dyDescent="0.2"/>
    <row r="1023" ht="14" x14ac:dyDescent="0.2"/>
    <row r="1024" ht="14" x14ac:dyDescent="0.2"/>
    <row r="1025" ht="14" x14ac:dyDescent="0.2"/>
    <row r="1026" ht="14" x14ac:dyDescent="0.2"/>
    <row r="1027" ht="14" x14ac:dyDescent="0.2"/>
    <row r="1028" ht="14" x14ac:dyDescent="0.2"/>
    <row r="1029" ht="14" x14ac:dyDescent="0.2"/>
    <row r="1030" ht="14" x14ac:dyDescent="0.2"/>
    <row r="1031" ht="14" x14ac:dyDescent="0.2"/>
    <row r="1032" ht="14" x14ac:dyDescent="0.2"/>
    <row r="1033" ht="14" x14ac:dyDescent="0.2"/>
    <row r="1034" ht="14" x14ac:dyDescent="0.2"/>
    <row r="1035" ht="14" x14ac:dyDescent="0.2"/>
    <row r="1036" ht="14" x14ac:dyDescent="0.2"/>
    <row r="1037" ht="14" x14ac:dyDescent="0.2"/>
    <row r="1038" ht="14" x14ac:dyDescent="0.2"/>
    <row r="1039" ht="14" x14ac:dyDescent="0.2"/>
    <row r="1040" ht="14" x14ac:dyDescent="0.2"/>
    <row r="1041" ht="14" x14ac:dyDescent="0.2"/>
    <row r="1042" ht="14" x14ac:dyDescent="0.2"/>
    <row r="1043" ht="14" x14ac:dyDescent="0.2"/>
    <row r="1044" ht="14" x14ac:dyDescent="0.2"/>
    <row r="1045" ht="14" x14ac:dyDescent="0.2"/>
    <row r="1046" ht="14" x14ac:dyDescent="0.2"/>
    <row r="1047" ht="14" x14ac:dyDescent="0.2"/>
    <row r="1048" ht="14" x14ac:dyDescent="0.2"/>
    <row r="1049" ht="14" x14ac:dyDescent="0.2"/>
    <row r="1050" ht="14" x14ac:dyDescent="0.2"/>
    <row r="1051" ht="14" x14ac:dyDescent="0.2"/>
    <row r="1052" ht="14" x14ac:dyDescent="0.2"/>
    <row r="1053" ht="14" x14ac:dyDescent="0.2"/>
    <row r="1054" ht="14" x14ac:dyDescent="0.2"/>
    <row r="1055" ht="14" x14ac:dyDescent="0.2"/>
    <row r="1056" ht="14" x14ac:dyDescent="0.2"/>
    <row r="1057" ht="14" x14ac:dyDescent="0.2"/>
    <row r="1058" ht="14" x14ac:dyDescent="0.2"/>
    <row r="1059" ht="14" x14ac:dyDescent="0.2"/>
    <row r="1060" ht="14" x14ac:dyDescent="0.2"/>
    <row r="1061" ht="14" x14ac:dyDescent="0.2"/>
    <row r="1062" ht="14" x14ac:dyDescent="0.2"/>
    <row r="1063" ht="14" x14ac:dyDescent="0.2"/>
    <row r="1064" ht="14" x14ac:dyDescent="0.2"/>
    <row r="1065" ht="14" x14ac:dyDescent="0.2"/>
    <row r="1066" ht="14" x14ac:dyDescent="0.2"/>
    <row r="1067" ht="14" x14ac:dyDescent="0.2"/>
    <row r="1068" ht="14" x14ac:dyDescent="0.2"/>
    <row r="1069" ht="14" x14ac:dyDescent="0.2"/>
    <row r="1070" ht="14" x14ac:dyDescent="0.2"/>
    <row r="1071" ht="14" x14ac:dyDescent="0.2"/>
    <row r="1072" ht="14" x14ac:dyDescent="0.2"/>
    <row r="1073" ht="14" x14ac:dyDescent="0.2"/>
    <row r="1074" ht="14" x14ac:dyDescent="0.2"/>
    <row r="1075" ht="14" x14ac:dyDescent="0.2"/>
    <row r="1076" ht="14" x14ac:dyDescent="0.2"/>
    <row r="1077" ht="14" x14ac:dyDescent="0.2"/>
    <row r="1078" ht="14" x14ac:dyDescent="0.2"/>
    <row r="1079" ht="14" x14ac:dyDescent="0.2"/>
    <row r="1080" ht="14" x14ac:dyDescent="0.2"/>
    <row r="1081" ht="14" x14ac:dyDescent="0.2"/>
    <row r="1082" ht="14" x14ac:dyDescent="0.2"/>
    <row r="1083" ht="14" x14ac:dyDescent="0.2"/>
    <row r="1084" ht="14" x14ac:dyDescent="0.2"/>
    <row r="1085" ht="14" x14ac:dyDescent="0.2"/>
    <row r="1086" ht="14" x14ac:dyDescent="0.2"/>
    <row r="1087" ht="14" x14ac:dyDescent="0.2"/>
    <row r="1088" ht="14" x14ac:dyDescent="0.2"/>
    <row r="1089" ht="14" x14ac:dyDescent="0.2"/>
    <row r="1090" ht="14" x14ac:dyDescent="0.2"/>
    <row r="1091" ht="14" x14ac:dyDescent="0.2"/>
    <row r="1092" ht="14" x14ac:dyDescent="0.2"/>
    <row r="1093" ht="14" x14ac:dyDescent="0.2"/>
    <row r="1094" ht="14" x14ac:dyDescent="0.2"/>
    <row r="1095" ht="14" x14ac:dyDescent="0.2"/>
    <row r="1096" ht="14" x14ac:dyDescent="0.2"/>
    <row r="1097" ht="14" x14ac:dyDescent="0.2"/>
    <row r="1098" ht="14" x14ac:dyDescent="0.2"/>
    <row r="1099" ht="14" x14ac:dyDescent="0.2"/>
    <row r="1100" ht="14" x14ac:dyDescent="0.2"/>
    <row r="1101" ht="14" x14ac:dyDescent="0.2"/>
    <row r="1102" ht="14" x14ac:dyDescent="0.2"/>
    <row r="1103" ht="14" x14ac:dyDescent="0.2"/>
    <row r="1104" ht="14" x14ac:dyDescent="0.2"/>
    <row r="1105" ht="14" x14ac:dyDescent="0.2"/>
    <row r="1106" ht="14" x14ac:dyDescent="0.2"/>
    <row r="1107" ht="14" x14ac:dyDescent="0.2"/>
    <row r="1108" ht="14" x14ac:dyDescent="0.2"/>
    <row r="1109" ht="14" x14ac:dyDescent="0.2"/>
    <row r="1110" ht="14" x14ac:dyDescent="0.2"/>
    <row r="1111" ht="14" x14ac:dyDescent="0.2"/>
    <row r="1112" ht="14" x14ac:dyDescent="0.2"/>
    <row r="1113" ht="14" x14ac:dyDescent="0.2"/>
    <row r="1114" ht="14" x14ac:dyDescent="0.2"/>
    <row r="1115" ht="14" x14ac:dyDescent="0.2"/>
    <row r="1116" ht="14" x14ac:dyDescent="0.2"/>
    <row r="1117" ht="14" x14ac:dyDescent="0.2"/>
    <row r="1118" ht="14" x14ac:dyDescent="0.2"/>
    <row r="1119" ht="14" x14ac:dyDescent="0.2"/>
    <row r="1120" ht="14" x14ac:dyDescent="0.2"/>
    <row r="1121" ht="14" x14ac:dyDescent="0.2"/>
    <row r="1122" ht="14" x14ac:dyDescent="0.2"/>
    <row r="1123" ht="14" x14ac:dyDescent="0.2"/>
    <row r="1124" ht="14" x14ac:dyDescent="0.2"/>
    <row r="1125" ht="14" x14ac:dyDescent="0.2"/>
    <row r="1126" ht="14" x14ac:dyDescent="0.2"/>
    <row r="1127" ht="14" x14ac:dyDescent="0.2"/>
    <row r="1128" ht="14" x14ac:dyDescent="0.2"/>
    <row r="1129" ht="14" x14ac:dyDescent="0.2"/>
    <row r="1130" ht="14" x14ac:dyDescent="0.2"/>
    <row r="1131" ht="14" x14ac:dyDescent="0.2"/>
    <row r="1132" ht="14" x14ac:dyDescent="0.2"/>
    <row r="1133" ht="14" x14ac:dyDescent="0.2"/>
    <row r="1134" ht="14" x14ac:dyDescent="0.2"/>
    <row r="1135" ht="14" x14ac:dyDescent="0.2"/>
    <row r="1136" ht="14" x14ac:dyDescent="0.2"/>
    <row r="1137" ht="14" x14ac:dyDescent="0.2"/>
    <row r="1138" ht="14" x14ac:dyDescent="0.2"/>
    <row r="1139" ht="14" x14ac:dyDescent="0.2"/>
    <row r="1140" ht="14" x14ac:dyDescent="0.2"/>
    <row r="1141" ht="14" x14ac:dyDescent="0.2"/>
    <row r="1142" ht="14" x14ac:dyDescent="0.2"/>
    <row r="1143" ht="14" x14ac:dyDescent="0.2"/>
    <row r="1144" ht="14" x14ac:dyDescent="0.2"/>
    <row r="1145" ht="14" x14ac:dyDescent="0.2"/>
    <row r="1146" ht="14" x14ac:dyDescent="0.2"/>
    <row r="1147" ht="14" x14ac:dyDescent="0.2"/>
    <row r="1148" ht="14" x14ac:dyDescent="0.2"/>
    <row r="1149" ht="14" x14ac:dyDescent="0.2"/>
    <row r="1150" ht="14" x14ac:dyDescent="0.2"/>
    <row r="1151" ht="14" x14ac:dyDescent="0.2"/>
    <row r="1152" ht="14" x14ac:dyDescent="0.2"/>
    <row r="1153" ht="14" x14ac:dyDescent="0.2"/>
    <row r="1154" ht="14" x14ac:dyDescent="0.2"/>
    <row r="1155" ht="14" x14ac:dyDescent="0.2"/>
    <row r="1156" ht="14" x14ac:dyDescent="0.2"/>
    <row r="1157" ht="14" x14ac:dyDescent="0.2"/>
    <row r="1158" ht="14" x14ac:dyDescent="0.2"/>
    <row r="1159" ht="14" x14ac:dyDescent="0.2"/>
    <row r="1160" ht="14" x14ac:dyDescent="0.2"/>
    <row r="1161" ht="14" x14ac:dyDescent="0.2"/>
    <row r="1162" ht="14" x14ac:dyDescent="0.2"/>
    <row r="1163" ht="14" x14ac:dyDescent="0.2"/>
    <row r="1164" ht="14" x14ac:dyDescent="0.2"/>
    <row r="1165" ht="14" x14ac:dyDescent="0.2"/>
    <row r="1166" ht="14" x14ac:dyDescent="0.2"/>
    <row r="1167" ht="14" x14ac:dyDescent="0.2"/>
    <row r="1168" ht="14" x14ac:dyDescent="0.2"/>
    <row r="1169" ht="14" x14ac:dyDescent="0.2"/>
    <row r="1170" ht="14" x14ac:dyDescent="0.2"/>
    <row r="1171" ht="14" x14ac:dyDescent="0.2"/>
    <row r="1172" ht="14" x14ac:dyDescent="0.2"/>
    <row r="1173" ht="14" x14ac:dyDescent="0.2"/>
    <row r="1174" ht="14" x14ac:dyDescent="0.2"/>
    <row r="1175" ht="14" x14ac:dyDescent="0.2"/>
    <row r="1176" ht="14" x14ac:dyDescent="0.2"/>
    <row r="1177" ht="14" x14ac:dyDescent="0.2"/>
    <row r="1178" ht="14" x14ac:dyDescent="0.2"/>
    <row r="1179" ht="14" x14ac:dyDescent="0.2"/>
    <row r="1180" ht="14" x14ac:dyDescent="0.2"/>
    <row r="1181" ht="14" x14ac:dyDescent="0.2"/>
    <row r="1182" ht="14" x14ac:dyDescent="0.2"/>
    <row r="1183" ht="14" x14ac:dyDescent="0.2"/>
    <row r="1184" ht="14" x14ac:dyDescent="0.2"/>
    <row r="1185" ht="14" x14ac:dyDescent="0.2"/>
    <row r="1186" ht="14" x14ac:dyDescent="0.2"/>
    <row r="1187" ht="14" x14ac:dyDescent="0.2"/>
    <row r="1188" ht="14" x14ac:dyDescent="0.2"/>
    <row r="1189" ht="14" x14ac:dyDescent="0.2"/>
    <row r="1190" ht="14" x14ac:dyDescent="0.2"/>
    <row r="1191" ht="14" x14ac:dyDescent="0.2"/>
    <row r="1192" ht="14" x14ac:dyDescent="0.2"/>
    <row r="1193" ht="14" x14ac:dyDescent="0.2"/>
    <row r="1194" ht="14" x14ac:dyDescent="0.2"/>
    <row r="1195" ht="14" x14ac:dyDescent="0.2"/>
    <row r="1196" ht="14" x14ac:dyDescent="0.2"/>
    <row r="1197" ht="14" x14ac:dyDescent="0.2"/>
    <row r="1198" ht="14" x14ac:dyDescent="0.2"/>
    <row r="1199" ht="14" x14ac:dyDescent="0.2"/>
    <row r="1200" ht="14" x14ac:dyDescent="0.2"/>
    <row r="1201" ht="14" x14ac:dyDescent="0.2"/>
    <row r="1202" ht="14" x14ac:dyDescent="0.2"/>
    <row r="1203" ht="14" x14ac:dyDescent="0.2"/>
    <row r="1204" ht="14" x14ac:dyDescent="0.2"/>
    <row r="1205" ht="14" x14ac:dyDescent="0.2"/>
    <row r="1206" ht="14" x14ac:dyDescent="0.2"/>
    <row r="1207" ht="14" x14ac:dyDescent="0.2"/>
    <row r="1208" ht="14" x14ac:dyDescent="0.2"/>
    <row r="1209" ht="14" x14ac:dyDescent="0.2"/>
    <row r="1210" ht="14" x14ac:dyDescent="0.2"/>
  </sheetData>
  <mergeCells count="3">
    <mergeCell ref="E4:P4"/>
    <mergeCell ref="Q4:AB4"/>
    <mergeCell ref="AC4:AN4"/>
  </mergeCells>
  <hyperlinks>
    <hyperlink ref="A79" r:id="rId1" xr:uid="{4A0C6374-F305-481C-BE53-981E81DDF1C6}"/>
    <hyperlink ref="A102" r:id="rId2" xr:uid="{8E3687CF-D46A-4E16-BA56-F6CFE00C613E}"/>
    <hyperlink ref="A133" r:id="rId3" xr:uid="{57BEC6E5-1972-4BE9-AFC1-A1836B1411C3}"/>
    <hyperlink ref="A134" r:id="rId4" xr:uid="{B273B7C5-A240-438C-AB4F-DAB79722BD4C}"/>
    <hyperlink ref="A149" r:id="rId5" xr:uid="{BDFC6738-D2FE-422E-AF98-2A3A7AC8DEB0}"/>
    <hyperlink ref="A246" r:id="rId6" xr:uid="{1D519DFB-D5B3-4E8C-B4C1-2701A0E781F5}"/>
    <hyperlink ref="A300" r:id="rId7" xr:uid="{BA2095DA-9C8D-4B7D-B072-A70FC2C8212D}"/>
    <hyperlink ref="A334" r:id="rId8" xr:uid="{41FE0565-3FB9-4C2F-ADB3-047CBDA34F4D}"/>
    <hyperlink ref="A442" r:id="rId9" xr:uid="{504D51C0-1B40-4DAE-A82D-58F5295BB43D}"/>
  </hyperlinks>
  <pageMargins left="0.7" right="0.7" top="0.75" bottom="0.75" header="0.3" footer="0.3"/>
  <pageSetup orientation="portrait" horizontalDpi="4294967293" verticalDpi="0" r:id="rId10"/>
  <legacy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A72F-4043-42D8-AF27-D5CA2E1FF687}">
  <sheetPr>
    <outlinePr summaryBelow="0" summaryRight="0"/>
  </sheetPr>
  <dimension ref="A1:AN1210"/>
  <sheetViews>
    <sheetView workbookViewId="0">
      <pane ySplit="6" topLeftCell="A387" activePane="bottomLeft" state="frozen"/>
      <selection activeCell="AQ34" sqref="AQ34"/>
      <selection pane="bottomLeft" activeCell="B410" sqref="B410"/>
    </sheetView>
  </sheetViews>
  <sheetFormatPr baseColWidth="10" defaultColWidth="14.33203125" defaultRowHeight="15.75" customHeight="1" x14ac:dyDescent="0.15"/>
  <cols>
    <col min="1" max="1" width="37" style="95" customWidth="1"/>
    <col min="2" max="2" width="4.6640625" style="95" customWidth="1"/>
    <col min="3" max="3" width="9.1640625" style="95" customWidth="1"/>
    <col min="4" max="4" width="15.83203125" style="95" customWidth="1"/>
    <col min="5" max="5" width="5.6640625" style="95" customWidth="1"/>
    <col min="6" max="6" width="6" style="95" customWidth="1"/>
    <col min="7" max="7" width="6.33203125" style="95" customWidth="1"/>
    <col min="8" max="8" width="6" style="95" customWidth="1"/>
    <col min="9" max="9" width="6.33203125" style="95" customWidth="1"/>
    <col min="10" max="10" width="5.6640625" style="95" customWidth="1"/>
    <col min="11" max="11" width="5.33203125" style="95" customWidth="1"/>
    <col min="12" max="13" width="6" style="95" customWidth="1"/>
    <col min="14" max="14" width="5.83203125" style="95" customWidth="1"/>
    <col min="15" max="15" width="6.1640625" style="95" customWidth="1"/>
    <col min="16" max="16" width="6" style="95" customWidth="1"/>
    <col min="17" max="17" width="5.6640625" style="123" customWidth="1"/>
    <col min="18" max="18" width="6" style="123" customWidth="1"/>
    <col min="19" max="19" width="6.33203125" style="123" customWidth="1"/>
    <col min="20" max="20" width="6" style="95" customWidth="1"/>
    <col min="21" max="21" width="6.33203125" style="95" customWidth="1"/>
    <col min="22" max="22" width="5.6640625" style="95" customWidth="1"/>
    <col min="23" max="23" width="5.33203125" style="95" customWidth="1"/>
    <col min="24" max="25" width="6" style="95" customWidth="1"/>
    <col min="26" max="26" width="5.83203125" style="95" customWidth="1"/>
    <col min="27" max="27" width="6.1640625" style="95" customWidth="1"/>
    <col min="28" max="28" width="6" style="95" customWidth="1"/>
    <col min="29" max="29" width="5.6640625" style="95" bestFit="1" customWidth="1"/>
    <col min="30" max="30" width="6" style="95" bestFit="1" customWidth="1"/>
    <col min="31" max="31" width="6.33203125" style="95" bestFit="1" customWidth="1"/>
    <col min="32" max="32" width="6" style="95" bestFit="1" customWidth="1"/>
    <col min="33" max="33" width="6.33203125" style="95" bestFit="1" customWidth="1"/>
    <col min="34" max="34" width="5.6640625" style="95" bestFit="1" customWidth="1"/>
    <col min="35" max="35" width="5.33203125" style="95" bestFit="1" customWidth="1"/>
    <col min="36" max="37" width="6" style="95" bestFit="1" customWidth="1"/>
    <col min="38" max="38" width="5.83203125" style="95" bestFit="1" customWidth="1"/>
    <col min="39" max="39" width="6.1640625" style="95" bestFit="1" customWidth="1"/>
    <col min="40" max="40" width="6" style="95" bestFit="1" customWidth="1"/>
    <col min="41" max="16384" width="14.33203125" style="95"/>
  </cols>
  <sheetData>
    <row r="1" spans="1:40" ht="15.75" customHeight="1" x14ac:dyDescent="0.2">
      <c r="A1" s="93" t="s">
        <v>0</v>
      </c>
      <c r="B1" s="93"/>
      <c r="C1" s="86"/>
      <c r="D1" s="86"/>
      <c r="E1" s="87"/>
      <c r="F1" s="86"/>
      <c r="G1" s="86"/>
      <c r="H1" s="86"/>
      <c r="I1" s="86"/>
      <c r="J1" s="12"/>
      <c r="K1" s="86"/>
      <c r="L1" s="86"/>
      <c r="M1" s="86"/>
      <c r="N1" s="86"/>
      <c r="O1" s="86"/>
      <c r="P1" s="86"/>
      <c r="Q1" s="88"/>
      <c r="R1" s="88"/>
      <c r="S1" s="88"/>
      <c r="T1" s="86"/>
      <c r="U1" s="86"/>
      <c r="V1" s="12"/>
      <c r="W1" s="86"/>
      <c r="X1" s="86"/>
      <c r="Y1" s="86"/>
      <c r="Z1" s="86"/>
      <c r="AA1" s="86"/>
      <c r="AB1" s="86"/>
    </row>
    <row r="2" spans="1:40" ht="15.75" customHeight="1" x14ac:dyDescent="0.2">
      <c r="A2" s="93" t="s">
        <v>451</v>
      </c>
      <c r="B2" s="93"/>
      <c r="C2" s="86"/>
      <c r="D2" s="86"/>
      <c r="E2" s="87"/>
      <c r="F2" s="86"/>
      <c r="G2" s="86"/>
      <c r="H2" s="86"/>
      <c r="I2" s="86"/>
      <c r="J2" s="12"/>
      <c r="K2" s="86"/>
      <c r="L2" s="86"/>
      <c r="M2" s="86"/>
      <c r="N2" s="86"/>
      <c r="O2" s="86"/>
      <c r="P2" s="86"/>
      <c r="Q2" s="88"/>
      <c r="R2" s="88"/>
      <c r="S2" s="88"/>
      <c r="T2" s="86"/>
      <c r="U2" s="86"/>
      <c r="V2" s="12"/>
      <c r="W2" s="86"/>
      <c r="X2" s="86"/>
      <c r="Y2" s="86"/>
      <c r="Z2" s="86"/>
      <c r="AA2" s="86"/>
      <c r="AB2" s="86"/>
    </row>
    <row r="3" spans="1:40" ht="15.75" customHeight="1" x14ac:dyDescent="0.2">
      <c r="A3" s="86" t="s">
        <v>1</v>
      </c>
      <c r="B3" s="86"/>
      <c r="C3" s="86"/>
      <c r="D3" s="86"/>
      <c r="E3" s="35"/>
      <c r="F3" s="86"/>
      <c r="G3" s="86"/>
      <c r="H3" s="86"/>
      <c r="I3" s="86"/>
      <c r="J3" s="12"/>
      <c r="K3" s="86"/>
      <c r="L3" s="86"/>
      <c r="M3" s="86"/>
      <c r="N3" s="86"/>
      <c r="O3" s="86"/>
      <c r="P3" s="86"/>
      <c r="Q3" s="88"/>
      <c r="R3" s="88"/>
      <c r="S3" s="88"/>
      <c r="T3" s="86"/>
      <c r="U3" s="86"/>
      <c r="V3" s="12"/>
      <c r="W3" s="86"/>
      <c r="X3" s="86"/>
      <c r="Y3" s="86"/>
      <c r="Z3" s="86"/>
      <c r="AA3" s="86"/>
      <c r="AB3" s="86"/>
    </row>
    <row r="4" spans="1:40" ht="15.75" customHeight="1" x14ac:dyDescent="0.2">
      <c r="A4" s="86"/>
      <c r="B4" s="86"/>
      <c r="C4" s="86"/>
      <c r="D4" s="86"/>
      <c r="E4" s="124">
        <v>2018</v>
      </c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6"/>
      <c r="Q4" s="127">
        <v>2019</v>
      </c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8">
        <v>2020</v>
      </c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30"/>
    </row>
    <row r="5" spans="1:40" ht="15.75" customHeight="1" x14ac:dyDescent="0.2">
      <c r="A5" s="96"/>
      <c r="B5" s="96"/>
      <c r="C5" s="96"/>
      <c r="D5" s="96"/>
      <c r="E5" s="1" t="s">
        <v>2</v>
      </c>
      <c r="F5" s="2" t="s">
        <v>2</v>
      </c>
      <c r="G5" s="2" t="s">
        <v>2</v>
      </c>
      <c r="H5" s="2" t="s">
        <v>2</v>
      </c>
      <c r="I5" s="2" t="s">
        <v>2</v>
      </c>
      <c r="J5" s="3" t="s">
        <v>2</v>
      </c>
      <c r="K5" s="2" t="s">
        <v>2</v>
      </c>
      <c r="L5" s="2" t="s">
        <v>2</v>
      </c>
      <c r="M5" s="2" t="s">
        <v>2</v>
      </c>
      <c r="N5" s="2" t="s">
        <v>2</v>
      </c>
      <c r="O5" s="2" t="s">
        <v>2</v>
      </c>
      <c r="P5" s="2" t="s">
        <v>2</v>
      </c>
      <c r="Q5" s="25" t="s">
        <v>2</v>
      </c>
      <c r="R5" s="25" t="s">
        <v>2</v>
      </c>
      <c r="S5" s="25" t="s">
        <v>2</v>
      </c>
      <c r="T5" s="5" t="s">
        <v>2</v>
      </c>
      <c r="U5" s="5" t="s">
        <v>2</v>
      </c>
      <c r="V5" s="6" t="s">
        <v>2</v>
      </c>
      <c r="W5" s="5" t="s">
        <v>2</v>
      </c>
      <c r="X5" s="5" t="s">
        <v>2</v>
      </c>
      <c r="Y5" s="5" t="s">
        <v>2</v>
      </c>
      <c r="Z5" s="5" t="s">
        <v>2</v>
      </c>
      <c r="AA5" s="5" t="s">
        <v>2</v>
      </c>
      <c r="AB5" s="5" t="s">
        <v>2</v>
      </c>
      <c r="AC5" s="66" t="s">
        <v>2</v>
      </c>
      <c r="AD5" s="67" t="s">
        <v>2</v>
      </c>
      <c r="AE5" s="67" t="s">
        <v>2</v>
      </c>
      <c r="AF5" s="67" t="s">
        <v>2</v>
      </c>
      <c r="AG5" s="67" t="s">
        <v>2</v>
      </c>
      <c r="AH5" s="68" t="s">
        <v>2</v>
      </c>
      <c r="AI5" s="67" t="s">
        <v>2</v>
      </c>
      <c r="AJ5" s="67" t="s">
        <v>2</v>
      </c>
      <c r="AK5" s="67" t="s">
        <v>2</v>
      </c>
      <c r="AL5" s="67" t="s">
        <v>2</v>
      </c>
      <c r="AM5" s="67" t="s">
        <v>2</v>
      </c>
      <c r="AN5" s="67" t="s">
        <v>2</v>
      </c>
    </row>
    <row r="6" spans="1:40" ht="15.75" customHeight="1" x14ac:dyDescent="0.2">
      <c r="A6" s="97" t="s">
        <v>3</v>
      </c>
      <c r="B6" s="98" t="s">
        <v>476</v>
      </c>
      <c r="C6" s="98" t="s">
        <v>4</v>
      </c>
      <c r="D6" s="98" t="s">
        <v>5</v>
      </c>
      <c r="E6" s="53">
        <v>43101</v>
      </c>
      <c r="F6" s="54">
        <v>43132</v>
      </c>
      <c r="G6" s="53">
        <v>43160</v>
      </c>
      <c r="H6" s="54">
        <v>43191</v>
      </c>
      <c r="I6" s="53">
        <v>43221</v>
      </c>
      <c r="J6" s="54">
        <v>43252</v>
      </c>
      <c r="K6" s="53">
        <v>43282</v>
      </c>
      <c r="L6" s="54">
        <v>43313</v>
      </c>
      <c r="M6" s="53">
        <v>43344</v>
      </c>
      <c r="N6" s="54">
        <v>43374</v>
      </c>
      <c r="O6" s="53">
        <v>43405</v>
      </c>
      <c r="P6" s="54">
        <v>43435</v>
      </c>
      <c r="Q6" s="39">
        <v>43466</v>
      </c>
      <c r="R6" s="39">
        <v>43497</v>
      </c>
      <c r="S6" s="39">
        <v>43525</v>
      </c>
      <c r="T6" s="39">
        <v>43556</v>
      </c>
      <c r="U6" s="39">
        <v>43586</v>
      </c>
      <c r="V6" s="39">
        <v>43617</v>
      </c>
      <c r="W6" s="39">
        <v>43647</v>
      </c>
      <c r="X6" s="39">
        <v>43678</v>
      </c>
      <c r="Y6" s="39">
        <v>43709</v>
      </c>
      <c r="Z6" s="39">
        <v>43739</v>
      </c>
      <c r="AA6" s="39">
        <v>43770</v>
      </c>
      <c r="AB6" s="40">
        <v>43800</v>
      </c>
      <c r="AC6" s="61">
        <v>43831</v>
      </c>
      <c r="AD6" s="61">
        <v>43862</v>
      </c>
      <c r="AE6" s="61">
        <v>43891</v>
      </c>
      <c r="AF6" s="61">
        <v>43922</v>
      </c>
      <c r="AG6" s="61">
        <v>43952</v>
      </c>
      <c r="AH6" s="61">
        <v>43983</v>
      </c>
      <c r="AI6" s="61">
        <v>44013</v>
      </c>
      <c r="AJ6" s="61">
        <v>44044</v>
      </c>
      <c r="AK6" s="61">
        <v>44075</v>
      </c>
      <c r="AL6" s="61">
        <v>44105</v>
      </c>
      <c r="AM6" s="61">
        <v>44136</v>
      </c>
      <c r="AN6" s="61">
        <v>44166</v>
      </c>
    </row>
    <row r="7" spans="1:40" ht="15.75" customHeight="1" x14ac:dyDescent="0.2">
      <c r="A7" s="99" t="s">
        <v>559</v>
      </c>
      <c r="B7" s="47">
        <v>2570</v>
      </c>
      <c r="C7" s="100" t="s">
        <v>561</v>
      </c>
      <c r="D7" s="101" t="s">
        <v>20</v>
      </c>
      <c r="E7" s="31"/>
      <c r="F7" s="30"/>
      <c r="G7" s="30"/>
      <c r="H7" s="30"/>
      <c r="I7" s="30"/>
      <c r="J7" s="30"/>
      <c r="K7" s="31"/>
      <c r="L7" s="31"/>
      <c r="M7" s="31"/>
      <c r="N7" s="31"/>
      <c r="O7" s="31"/>
      <c r="P7" s="31"/>
      <c r="Q7" s="26"/>
      <c r="R7" s="27"/>
      <c r="S7" s="27"/>
      <c r="T7" s="10"/>
      <c r="U7" s="10"/>
      <c r="V7" s="10"/>
      <c r="W7" s="7"/>
      <c r="X7" s="7"/>
      <c r="Y7" s="7"/>
      <c r="Z7" s="7"/>
      <c r="AA7" s="7"/>
      <c r="AB7" s="7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</row>
    <row r="8" spans="1:40" ht="15.75" customHeight="1" x14ac:dyDescent="0.2">
      <c r="A8" s="99" t="s">
        <v>8</v>
      </c>
      <c r="B8" s="47">
        <v>1660</v>
      </c>
      <c r="C8" s="100" t="s">
        <v>11</v>
      </c>
      <c r="D8" s="101" t="s">
        <v>20</v>
      </c>
      <c r="E8" s="31"/>
      <c r="F8" s="30"/>
      <c r="G8" s="30"/>
      <c r="H8" s="30"/>
      <c r="I8" s="30"/>
      <c r="J8" s="30"/>
      <c r="K8" s="31"/>
      <c r="L8" s="31"/>
      <c r="M8" s="31"/>
      <c r="N8" s="31"/>
      <c r="O8" s="31"/>
      <c r="P8" s="31"/>
      <c r="Q8" s="26"/>
      <c r="R8" s="27"/>
      <c r="S8" s="27"/>
      <c r="T8" s="10"/>
      <c r="U8" s="10"/>
      <c r="V8" s="10"/>
      <c r="W8" s="7"/>
      <c r="X8" s="7"/>
      <c r="Y8" s="7"/>
      <c r="Z8" s="7"/>
      <c r="AA8" s="7"/>
      <c r="AB8" s="7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</row>
    <row r="9" spans="1:40" ht="15.75" customHeight="1" x14ac:dyDescent="0.2">
      <c r="A9" s="101" t="s">
        <v>10</v>
      </c>
      <c r="B9" s="47">
        <v>1577</v>
      </c>
      <c r="C9" s="101" t="s">
        <v>11</v>
      </c>
      <c r="D9" s="101" t="s">
        <v>15</v>
      </c>
      <c r="E9" s="31"/>
      <c r="F9" s="31"/>
      <c r="G9" s="31"/>
      <c r="H9" s="30"/>
      <c r="I9" s="30"/>
      <c r="J9" s="30"/>
      <c r="K9" s="30"/>
      <c r="L9" s="30"/>
      <c r="M9" s="30"/>
      <c r="N9" s="30"/>
      <c r="O9" s="30"/>
      <c r="P9" s="30"/>
      <c r="Q9" s="26"/>
      <c r="R9" s="26"/>
      <c r="S9" s="26"/>
      <c r="T9" s="10"/>
      <c r="U9" s="10"/>
      <c r="V9" s="10"/>
      <c r="W9" s="10"/>
      <c r="X9" s="10"/>
      <c r="Y9" s="10"/>
      <c r="Z9" s="10"/>
      <c r="AA9" s="10"/>
      <c r="AB9" s="10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</row>
    <row r="10" spans="1:40" ht="15.75" customHeight="1" x14ac:dyDescent="0.2">
      <c r="A10" s="101" t="s">
        <v>23</v>
      </c>
      <c r="B10" s="47">
        <v>1104</v>
      </c>
      <c r="C10" s="101" t="s">
        <v>9</v>
      </c>
      <c r="D10" s="101" t="s">
        <v>22</v>
      </c>
      <c r="E10" s="31"/>
      <c r="F10" s="30"/>
      <c r="G10" s="30"/>
      <c r="H10" s="30"/>
      <c r="I10" s="30"/>
      <c r="J10" s="30"/>
      <c r="K10" s="31"/>
      <c r="L10" s="31"/>
      <c r="M10" s="31"/>
      <c r="N10" s="31"/>
      <c r="O10" s="31"/>
      <c r="P10" s="31"/>
      <c r="Q10" s="26"/>
      <c r="R10" s="27"/>
      <c r="S10" s="27"/>
      <c r="T10" s="10"/>
      <c r="U10" s="10"/>
      <c r="V10" s="10"/>
      <c r="W10" s="7"/>
      <c r="X10" s="7"/>
      <c r="Y10" s="7"/>
      <c r="Z10" s="7"/>
      <c r="AA10" s="7"/>
      <c r="AB10" s="7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</row>
    <row r="11" spans="1:40" ht="15.75" customHeight="1" x14ac:dyDescent="0.2">
      <c r="A11" s="101" t="s">
        <v>26</v>
      </c>
      <c r="B11" s="47">
        <v>1239</v>
      </c>
      <c r="C11" s="101" t="s">
        <v>28</v>
      </c>
      <c r="D11" s="101" t="s">
        <v>479</v>
      </c>
      <c r="E11" s="31"/>
      <c r="F11" s="31"/>
      <c r="G11" s="31"/>
      <c r="H11" s="30"/>
      <c r="I11" s="30"/>
      <c r="J11" s="30"/>
      <c r="K11" s="30"/>
      <c r="L11" s="30"/>
      <c r="M11" s="30"/>
      <c r="N11" s="30"/>
      <c r="O11" s="30"/>
      <c r="P11" s="30"/>
      <c r="Q11" s="26"/>
      <c r="R11" s="26"/>
      <c r="S11" s="26"/>
      <c r="T11" s="10"/>
      <c r="U11" s="10"/>
      <c r="V11" s="10"/>
      <c r="W11" s="10"/>
      <c r="X11" s="10"/>
      <c r="Y11" s="10"/>
      <c r="Z11" s="10"/>
      <c r="AA11" s="10"/>
      <c r="AB11" s="10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</row>
    <row r="12" spans="1:40" ht="15.75" customHeight="1" x14ac:dyDescent="0.2">
      <c r="A12" s="101" t="s">
        <v>31</v>
      </c>
      <c r="B12" s="47">
        <v>1672</v>
      </c>
      <c r="C12" s="101" t="s">
        <v>11</v>
      </c>
      <c r="D12" s="101" t="s">
        <v>15</v>
      </c>
      <c r="E12" s="31"/>
      <c r="F12" s="31"/>
      <c r="G12" s="31"/>
      <c r="H12" s="30"/>
      <c r="I12" s="30"/>
      <c r="J12" s="30"/>
      <c r="K12" s="31"/>
      <c r="L12" s="31"/>
      <c r="M12" s="31"/>
      <c r="N12" s="31"/>
      <c r="O12" s="31"/>
      <c r="P12" s="31"/>
      <c r="Q12" s="26"/>
      <c r="R12" s="26"/>
      <c r="S12" s="26"/>
      <c r="T12" s="10"/>
      <c r="U12" s="10"/>
      <c r="V12" s="10"/>
      <c r="W12" s="7"/>
      <c r="X12" s="7"/>
      <c r="Y12" s="7"/>
      <c r="Z12" s="7"/>
      <c r="AA12" s="7"/>
      <c r="AB12" s="7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</row>
    <row r="13" spans="1:40" ht="15.75" customHeight="1" x14ac:dyDescent="0.2">
      <c r="A13" s="101" t="s">
        <v>482</v>
      </c>
      <c r="B13" s="47">
        <v>2512</v>
      </c>
      <c r="C13" s="101" t="s">
        <v>468</v>
      </c>
      <c r="D13" s="101" t="s">
        <v>462</v>
      </c>
      <c r="E13" s="31"/>
      <c r="F13" s="31"/>
      <c r="G13" s="31"/>
      <c r="H13" s="30"/>
      <c r="I13" s="30"/>
      <c r="J13" s="30"/>
      <c r="K13" s="31"/>
      <c r="L13" s="31"/>
      <c r="M13" s="31"/>
      <c r="N13" s="31"/>
      <c r="O13" s="31"/>
      <c r="P13" s="31"/>
      <c r="Q13" s="26"/>
      <c r="R13" s="26"/>
      <c r="S13" s="26"/>
      <c r="T13" s="10"/>
      <c r="U13" s="10"/>
      <c r="V13" s="10"/>
      <c r="W13" s="7"/>
      <c r="X13" s="7"/>
      <c r="Y13" s="7"/>
      <c r="Z13" s="7"/>
      <c r="AA13" s="7"/>
      <c r="AB13" s="7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</row>
    <row r="14" spans="1:40" ht="15.75" customHeight="1" x14ac:dyDescent="0.2">
      <c r="A14" s="101" t="s">
        <v>21</v>
      </c>
      <c r="B14" s="47">
        <v>1486</v>
      </c>
      <c r="C14" s="101" t="s">
        <v>28</v>
      </c>
      <c r="D14" s="101" t="s">
        <v>22</v>
      </c>
      <c r="E14" s="31"/>
      <c r="F14" s="31"/>
      <c r="G14" s="31"/>
      <c r="H14" s="30"/>
      <c r="I14" s="30"/>
      <c r="J14" s="30"/>
      <c r="K14" s="31"/>
      <c r="L14" s="31"/>
      <c r="M14" s="31"/>
      <c r="N14" s="31"/>
      <c r="O14" s="31"/>
      <c r="P14" s="31"/>
      <c r="Q14" s="26"/>
      <c r="R14" s="26"/>
      <c r="S14" s="26"/>
      <c r="T14" s="10"/>
      <c r="U14" s="10"/>
      <c r="V14" s="10"/>
      <c r="W14" s="7"/>
      <c r="X14" s="7"/>
      <c r="Y14" s="7"/>
      <c r="Z14" s="7"/>
      <c r="AA14" s="7"/>
      <c r="AB14" s="7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</row>
    <row r="15" spans="1:40" ht="15.75" customHeight="1" x14ac:dyDescent="0.2">
      <c r="A15" s="101" t="s">
        <v>38</v>
      </c>
      <c r="B15" s="47">
        <v>1373</v>
      </c>
      <c r="C15" s="101" t="s">
        <v>9</v>
      </c>
      <c r="D15" s="101" t="s">
        <v>32</v>
      </c>
      <c r="E15" s="31"/>
      <c r="F15" s="30"/>
      <c r="G15" s="30"/>
      <c r="H15" s="30"/>
      <c r="I15" s="30"/>
      <c r="J15" s="30"/>
      <c r="K15" s="31"/>
      <c r="L15" s="31"/>
      <c r="M15" s="31"/>
      <c r="N15" s="31"/>
      <c r="O15" s="31"/>
      <c r="P15" s="31"/>
      <c r="Q15" s="26"/>
      <c r="R15" s="27"/>
      <c r="S15" s="27"/>
      <c r="T15" s="10"/>
      <c r="U15" s="10"/>
      <c r="V15" s="10"/>
      <c r="W15" s="7"/>
      <c r="X15" s="7"/>
      <c r="Y15" s="7"/>
      <c r="Z15" s="7"/>
      <c r="AA15" s="7"/>
      <c r="AB15" s="7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</row>
    <row r="16" spans="1:40" ht="15.75" customHeight="1" x14ac:dyDescent="0.2">
      <c r="A16" s="101" t="s">
        <v>19</v>
      </c>
      <c r="B16" s="47">
        <v>1162</v>
      </c>
      <c r="C16" s="101" t="s">
        <v>28</v>
      </c>
      <c r="D16" s="101" t="s">
        <v>20</v>
      </c>
      <c r="E16" s="31"/>
      <c r="F16" s="31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26"/>
      <c r="R16" s="26"/>
      <c r="S16" s="27"/>
      <c r="T16" s="10"/>
      <c r="U16" s="10"/>
      <c r="V16" s="10"/>
      <c r="W16" s="10"/>
      <c r="X16" s="10"/>
      <c r="Y16" s="10"/>
      <c r="Z16" s="10"/>
      <c r="AA16" s="10"/>
      <c r="AB16" s="10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</row>
    <row r="17" spans="1:40" ht="15.75" customHeight="1" x14ac:dyDescent="0.2">
      <c r="A17" s="101" t="s">
        <v>42</v>
      </c>
      <c r="B17" s="47">
        <v>1292</v>
      </c>
      <c r="C17" s="101" t="s">
        <v>28</v>
      </c>
      <c r="D17" s="101" t="s">
        <v>22</v>
      </c>
      <c r="E17" s="31"/>
      <c r="F17" s="31"/>
      <c r="G17" s="31"/>
      <c r="H17" s="30"/>
      <c r="I17" s="30"/>
      <c r="J17" s="30"/>
      <c r="K17" s="31"/>
      <c r="L17" s="31"/>
      <c r="M17" s="31"/>
      <c r="N17" s="31"/>
      <c r="O17" s="31"/>
      <c r="P17" s="31"/>
      <c r="Q17" s="26"/>
      <c r="R17" s="26"/>
      <c r="S17" s="26"/>
      <c r="T17" s="10"/>
      <c r="U17" s="10"/>
      <c r="V17" s="10"/>
      <c r="W17" s="7"/>
      <c r="X17" s="7"/>
      <c r="Y17" s="7"/>
      <c r="Z17" s="7"/>
      <c r="AA17" s="7"/>
      <c r="AB17" s="7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</row>
    <row r="18" spans="1:40" ht="15.75" customHeight="1" x14ac:dyDescent="0.2">
      <c r="A18" s="101" t="s">
        <v>25</v>
      </c>
      <c r="B18" s="47">
        <v>1621</v>
      </c>
      <c r="C18" s="101" t="s">
        <v>9</v>
      </c>
      <c r="D18" s="101" t="s">
        <v>20</v>
      </c>
      <c r="E18" s="31"/>
      <c r="F18" s="31"/>
      <c r="G18" s="31"/>
      <c r="H18" s="30"/>
      <c r="I18" s="30"/>
      <c r="J18" s="30"/>
      <c r="K18" s="30"/>
      <c r="L18" s="30"/>
      <c r="M18" s="30"/>
      <c r="N18" s="30"/>
      <c r="O18" s="30"/>
      <c r="P18" s="30"/>
      <c r="Q18" s="26"/>
      <c r="R18" s="26"/>
      <c r="S18" s="26"/>
      <c r="T18" s="10"/>
      <c r="U18" s="10"/>
      <c r="V18" s="10"/>
      <c r="W18" s="10"/>
      <c r="X18" s="10"/>
      <c r="Y18" s="10"/>
      <c r="Z18" s="10"/>
      <c r="AA18" s="10"/>
      <c r="AB18" s="10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</row>
    <row r="19" spans="1:40" ht="15.75" customHeight="1" x14ac:dyDescent="0.2">
      <c r="A19" s="101" t="s">
        <v>27</v>
      </c>
      <c r="B19" s="47">
        <v>1255</v>
      </c>
      <c r="C19" s="101" t="s">
        <v>9</v>
      </c>
      <c r="D19" s="101" t="s">
        <v>37</v>
      </c>
      <c r="E19" s="31"/>
      <c r="F19" s="31"/>
      <c r="G19" s="31"/>
      <c r="H19" s="30"/>
      <c r="I19" s="30"/>
      <c r="J19" s="30"/>
      <c r="K19" s="30"/>
      <c r="L19" s="30"/>
      <c r="M19" s="30"/>
      <c r="N19" s="30"/>
      <c r="O19" s="30"/>
      <c r="P19" s="30"/>
      <c r="Q19" s="26"/>
      <c r="R19" s="26"/>
      <c r="S19" s="26"/>
      <c r="T19" s="10"/>
      <c r="U19" s="10"/>
      <c r="V19" s="10"/>
      <c r="W19" s="10"/>
      <c r="X19" s="10"/>
      <c r="Y19" s="10"/>
      <c r="Z19" s="10"/>
      <c r="AA19" s="10"/>
      <c r="AB19" s="10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</row>
    <row r="20" spans="1:40" ht="15.75" customHeight="1" x14ac:dyDescent="0.2">
      <c r="A20" s="101" t="s">
        <v>49</v>
      </c>
      <c r="B20" s="47">
        <v>1390</v>
      </c>
      <c r="C20" s="101" t="s">
        <v>28</v>
      </c>
      <c r="D20" s="101" t="s">
        <v>13</v>
      </c>
      <c r="E20" s="31"/>
      <c r="F20" s="31"/>
      <c r="G20" s="30"/>
      <c r="H20" s="30"/>
      <c r="I20" s="30"/>
      <c r="J20" s="30"/>
      <c r="K20" s="31"/>
      <c r="L20" s="31"/>
      <c r="M20" s="31"/>
      <c r="N20" s="31"/>
      <c r="O20" s="31"/>
      <c r="P20" s="31"/>
      <c r="Q20" s="26"/>
      <c r="R20" s="26"/>
      <c r="S20" s="27"/>
      <c r="T20" s="10"/>
      <c r="U20" s="10"/>
      <c r="V20" s="10"/>
      <c r="W20" s="7"/>
      <c r="X20" s="7"/>
      <c r="Y20" s="7"/>
      <c r="Z20" s="7"/>
      <c r="AA20" s="7"/>
      <c r="AB20" s="7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</row>
    <row r="21" spans="1:40" ht="15.75" customHeight="1" x14ac:dyDescent="0.2">
      <c r="A21" s="101" t="s">
        <v>52</v>
      </c>
      <c r="B21" s="47">
        <v>1401</v>
      </c>
      <c r="C21" s="101" t="s">
        <v>9</v>
      </c>
      <c r="D21" s="101" t="s">
        <v>37</v>
      </c>
      <c r="E21" s="31"/>
      <c r="F21" s="31"/>
      <c r="G21" s="31"/>
      <c r="H21" s="30"/>
      <c r="I21" s="30"/>
      <c r="J21" s="30"/>
      <c r="K21" s="31"/>
      <c r="L21" s="31"/>
      <c r="M21" s="31"/>
      <c r="N21" s="31"/>
      <c r="O21" s="31"/>
      <c r="P21" s="31"/>
      <c r="Q21" s="26"/>
      <c r="R21" s="26"/>
      <c r="S21" s="26"/>
      <c r="T21" s="10"/>
      <c r="U21" s="10"/>
      <c r="V21" s="10"/>
      <c r="W21" s="7"/>
      <c r="X21" s="7"/>
      <c r="Y21" s="7"/>
      <c r="Z21" s="7"/>
      <c r="AA21" s="7"/>
      <c r="AB21" s="7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</row>
    <row r="22" spans="1:40" ht="15.75" customHeight="1" x14ac:dyDescent="0.2">
      <c r="A22" s="101" t="s">
        <v>55</v>
      </c>
      <c r="B22" s="47">
        <v>1014</v>
      </c>
      <c r="C22" s="101" t="s">
        <v>28</v>
      </c>
      <c r="D22" s="101" t="s">
        <v>72</v>
      </c>
      <c r="E22" s="31"/>
      <c r="F22" s="31"/>
      <c r="G22" s="31"/>
      <c r="H22" s="30"/>
      <c r="I22" s="30"/>
      <c r="J22" s="30"/>
      <c r="K22" s="31"/>
      <c r="L22" s="31"/>
      <c r="M22" s="31"/>
      <c r="N22" s="31"/>
      <c r="O22" s="31"/>
      <c r="P22" s="31"/>
      <c r="Q22" s="26"/>
      <c r="R22" s="26"/>
      <c r="S22" s="26"/>
      <c r="T22" s="10"/>
      <c r="U22" s="10"/>
      <c r="V22" s="10"/>
      <c r="W22" s="7"/>
      <c r="X22" s="7"/>
      <c r="Y22" s="7"/>
      <c r="Z22" s="7"/>
      <c r="AA22" s="7"/>
      <c r="AB22" s="7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</row>
    <row r="23" spans="1:40" ht="15.75" customHeight="1" x14ac:dyDescent="0.2">
      <c r="A23" s="101" t="s">
        <v>57</v>
      </c>
      <c r="B23" s="47">
        <v>1417</v>
      </c>
      <c r="C23" s="101" t="s">
        <v>28</v>
      </c>
      <c r="D23" s="101" t="s">
        <v>24</v>
      </c>
      <c r="E23" s="31"/>
      <c r="F23" s="31"/>
      <c r="G23" s="31"/>
      <c r="H23" s="30"/>
      <c r="I23" s="30"/>
      <c r="J23" s="30"/>
      <c r="K23" s="31"/>
      <c r="L23" s="31"/>
      <c r="M23" s="31"/>
      <c r="N23" s="31"/>
      <c r="O23" s="31"/>
      <c r="P23" s="31"/>
      <c r="Q23" s="26"/>
      <c r="R23" s="26"/>
      <c r="S23" s="26"/>
      <c r="T23" s="10"/>
      <c r="U23" s="10"/>
      <c r="V23" s="10"/>
      <c r="W23" s="7"/>
      <c r="X23" s="7"/>
      <c r="Y23" s="7"/>
      <c r="Z23" s="7"/>
      <c r="AA23" s="7"/>
      <c r="AB23" s="7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</row>
    <row r="24" spans="1:40" ht="15.75" customHeight="1" x14ac:dyDescent="0.2">
      <c r="A24" s="101" t="s">
        <v>60</v>
      </c>
      <c r="B24" s="47">
        <v>1610</v>
      </c>
      <c r="C24" s="101" t="s">
        <v>61</v>
      </c>
      <c r="D24" s="101" t="s">
        <v>62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26"/>
      <c r="R24" s="26"/>
      <c r="S24" s="26"/>
      <c r="T24" s="7"/>
      <c r="U24" s="7"/>
      <c r="V24" s="7"/>
      <c r="W24" s="7"/>
      <c r="X24" s="7"/>
      <c r="Y24" s="7"/>
      <c r="Z24" s="7"/>
      <c r="AA24" s="7"/>
      <c r="AB24" s="7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</row>
    <row r="25" spans="1:40" ht="15.75" customHeight="1" x14ac:dyDescent="0.2">
      <c r="A25" s="101" t="s">
        <v>65</v>
      </c>
      <c r="B25" s="47">
        <v>1284</v>
      </c>
      <c r="C25" s="101" t="s">
        <v>28</v>
      </c>
      <c r="D25" s="101" t="s">
        <v>62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26"/>
      <c r="R25" s="26"/>
      <c r="S25" s="26"/>
      <c r="T25" s="7"/>
      <c r="U25" s="7"/>
      <c r="V25" s="7"/>
      <c r="W25" s="7"/>
      <c r="X25" s="7"/>
      <c r="Y25" s="7"/>
      <c r="Z25" s="7"/>
      <c r="AA25" s="7"/>
      <c r="AB25" s="7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</row>
    <row r="26" spans="1:40" ht="15.75" customHeight="1" x14ac:dyDescent="0.2">
      <c r="A26" s="101" t="s">
        <v>68</v>
      </c>
      <c r="B26" s="47">
        <v>1644</v>
      </c>
      <c r="C26" s="101" t="s">
        <v>11</v>
      </c>
      <c r="D26" s="101" t="s">
        <v>95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26"/>
      <c r="R26" s="26"/>
      <c r="S26" s="26"/>
      <c r="T26" s="7"/>
      <c r="U26" s="7"/>
      <c r="V26" s="7"/>
      <c r="W26" s="7"/>
      <c r="X26" s="7"/>
      <c r="Y26" s="7"/>
      <c r="Z26" s="7"/>
      <c r="AA26" s="7"/>
      <c r="AB26" s="7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</row>
    <row r="27" spans="1:40" ht="15.75" customHeight="1" x14ac:dyDescent="0.2">
      <c r="A27" s="101" t="s">
        <v>560</v>
      </c>
      <c r="B27" s="47">
        <v>2572</v>
      </c>
      <c r="C27" s="101" t="s">
        <v>561</v>
      </c>
      <c r="D27" s="101" t="s">
        <v>62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26"/>
      <c r="R27" s="26"/>
      <c r="S27" s="26"/>
      <c r="T27" s="7"/>
      <c r="U27" s="7"/>
      <c r="V27" s="7"/>
      <c r="W27" s="7"/>
      <c r="X27" s="7"/>
      <c r="Y27" s="7"/>
      <c r="Z27" s="7"/>
      <c r="AA27" s="7"/>
      <c r="AB27" s="7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</row>
    <row r="28" spans="1:40" ht="15.75" customHeight="1" x14ac:dyDescent="0.2">
      <c r="A28" s="101" t="s">
        <v>528</v>
      </c>
      <c r="B28" s="47">
        <v>2555</v>
      </c>
      <c r="C28" s="101" t="s">
        <v>497</v>
      </c>
      <c r="D28" s="101" t="s">
        <v>480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26"/>
      <c r="R28" s="26"/>
      <c r="S28" s="26"/>
      <c r="T28" s="7"/>
      <c r="U28" s="7"/>
      <c r="V28" s="7"/>
      <c r="W28" s="7"/>
      <c r="X28" s="7"/>
      <c r="Y28" s="7"/>
      <c r="Z28" s="7"/>
      <c r="AA28" s="7"/>
      <c r="AB28" s="7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</row>
    <row r="29" spans="1:40" ht="15.75" customHeight="1" x14ac:dyDescent="0.2">
      <c r="A29" s="101" t="s">
        <v>71</v>
      </c>
      <c r="B29" s="47">
        <v>1360</v>
      </c>
      <c r="C29" s="101" t="s">
        <v>9</v>
      </c>
      <c r="D29" s="101" t="s">
        <v>72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26"/>
      <c r="R29" s="26"/>
      <c r="S29" s="26"/>
      <c r="T29" s="7"/>
      <c r="U29" s="7"/>
      <c r="V29" s="7"/>
      <c r="W29" s="7"/>
      <c r="X29" s="7"/>
      <c r="Y29" s="7"/>
      <c r="Z29" s="7"/>
      <c r="AA29" s="7"/>
      <c r="AB29" s="7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</row>
    <row r="30" spans="1:40" ht="15.75" customHeight="1" x14ac:dyDescent="0.2">
      <c r="A30" s="101" t="s">
        <v>76</v>
      </c>
      <c r="B30" s="47">
        <v>1143</v>
      </c>
      <c r="C30" s="101" t="s">
        <v>28</v>
      </c>
      <c r="D30" s="101" t="s">
        <v>95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26"/>
      <c r="R30" s="26"/>
      <c r="S30" s="26"/>
      <c r="T30" s="7"/>
      <c r="U30" s="7"/>
      <c r="V30" s="7"/>
      <c r="W30" s="7"/>
      <c r="X30" s="7"/>
      <c r="Y30" s="7"/>
      <c r="Z30" s="7"/>
      <c r="AA30" s="7"/>
      <c r="AB30" s="7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</row>
    <row r="31" spans="1:40" ht="15.75" customHeight="1" x14ac:dyDescent="0.2">
      <c r="A31" s="101" t="s">
        <v>78</v>
      </c>
      <c r="B31" s="47">
        <v>1559</v>
      </c>
      <c r="C31" s="101" t="s">
        <v>30</v>
      </c>
      <c r="D31" s="101" t="s">
        <v>14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26"/>
      <c r="R31" s="26"/>
      <c r="S31" s="26"/>
      <c r="T31" s="7"/>
      <c r="U31" s="7"/>
      <c r="V31" s="7"/>
      <c r="W31" s="7"/>
      <c r="X31" s="7"/>
      <c r="Y31" s="7"/>
      <c r="Z31" s="7"/>
      <c r="AA31" s="7"/>
      <c r="AB31" s="7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</row>
    <row r="32" spans="1:40" ht="15.75" customHeight="1" x14ac:dyDescent="0.2">
      <c r="A32" s="101" t="s">
        <v>29</v>
      </c>
      <c r="B32" s="47">
        <v>1369</v>
      </c>
      <c r="C32" s="101" t="s">
        <v>30</v>
      </c>
      <c r="D32" s="101" t="s">
        <v>20</v>
      </c>
      <c r="E32" s="31"/>
      <c r="F32" s="30"/>
      <c r="G32" s="31"/>
      <c r="H32" s="31"/>
      <c r="I32" s="30"/>
      <c r="J32" s="30"/>
      <c r="K32" s="31"/>
      <c r="L32" s="31"/>
      <c r="M32" s="31"/>
      <c r="N32" s="31"/>
      <c r="O32" s="31"/>
      <c r="P32" s="31"/>
      <c r="Q32" s="26"/>
      <c r="R32" s="27"/>
      <c r="S32" s="26"/>
      <c r="T32" s="7"/>
      <c r="U32" s="10"/>
      <c r="V32" s="10"/>
      <c r="W32" s="7"/>
      <c r="X32" s="7"/>
      <c r="Y32" s="7"/>
      <c r="Z32" s="7"/>
      <c r="AA32" s="7"/>
      <c r="AB32" s="7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</row>
    <row r="33" spans="1:40" ht="15.75" customHeight="1" x14ac:dyDescent="0.2">
      <c r="A33" s="101" t="s">
        <v>33</v>
      </c>
      <c r="B33" s="47">
        <v>1241</v>
      </c>
      <c r="C33" s="101" t="s">
        <v>9</v>
      </c>
      <c r="D33" s="101" t="s">
        <v>480</v>
      </c>
      <c r="E33" s="31"/>
      <c r="F33" s="31"/>
      <c r="G33" s="31"/>
      <c r="H33" s="30"/>
      <c r="I33" s="30"/>
      <c r="J33" s="30"/>
      <c r="K33" s="31"/>
      <c r="L33" s="31"/>
      <c r="M33" s="31"/>
      <c r="N33" s="31"/>
      <c r="O33" s="31"/>
      <c r="P33" s="31"/>
      <c r="Q33" s="26"/>
      <c r="R33" s="26"/>
      <c r="S33" s="26"/>
      <c r="T33" s="10"/>
      <c r="U33" s="10"/>
      <c r="V33" s="10"/>
      <c r="W33" s="7"/>
      <c r="X33" s="7"/>
      <c r="Y33" s="7"/>
      <c r="Z33" s="7"/>
      <c r="AA33" s="7"/>
      <c r="AB33" s="7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</row>
    <row r="34" spans="1:40" ht="15.75" customHeight="1" x14ac:dyDescent="0.2">
      <c r="A34" s="101" t="s">
        <v>83</v>
      </c>
      <c r="B34" s="47">
        <v>1510</v>
      </c>
      <c r="C34" s="101" t="s">
        <v>9</v>
      </c>
      <c r="D34" s="101" t="s">
        <v>22</v>
      </c>
      <c r="E34" s="31"/>
      <c r="F34" s="31"/>
      <c r="G34" s="31"/>
      <c r="H34" s="30"/>
      <c r="I34" s="30"/>
      <c r="J34" s="30"/>
      <c r="K34" s="30"/>
      <c r="L34" s="30"/>
      <c r="M34" s="30"/>
      <c r="N34" s="30"/>
      <c r="O34" s="30"/>
      <c r="P34" s="30"/>
      <c r="Q34" s="26"/>
      <c r="R34" s="26"/>
      <c r="S34" s="26"/>
      <c r="T34" s="10"/>
      <c r="U34" s="10"/>
      <c r="V34" s="10"/>
      <c r="W34" s="10"/>
      <c r="X34" s="10"/>
      <c r="Y34" s="10"/>
      <c r="Z34" s="10"/>
      <c r="AA34" s="10"/>
      <c r="AB34" s="10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</row>
    <row r="35" spans="1:40" ht="15.75" customHeight="1" x14ac:dyDescent="0.2">
      <c r="A35" s="101" t="s">
        <v>805</v>
      </c>
      <c r="B35" s="47">
        <v>2589</v>
      </c>
      <c r="C35" s="101" t="s">
        <v>806</v>
      </c>
      <c r="D35" s="101" t="s">
        <v>32</v>
      </c>
      <c r="E35" s="31"/>
      <c r="F35" s="31"/>
      <c r="G35" s="31"/>
      <c r="H35" s="30"/>
      <c r="I35" s="30"/>
      <c r="J35" s="30"/>
      <c r="K35" s="30"/>
      <c r="L35" s="30"/>
      <c r="M35" s="30"/>
      <c r="N35" s="30"/>
      <c r="O35" s="30"/>
      <c r="P35" s="30"/>
      <c r="Q35" s="26"/>
      <c r="R35" s="26"/>
      <c r="S35" s="26"/>
      <c r="T35" s="10"/>
      <c r="U35" s="10"/>
      <c r="V35" s="10"/>
      <c r="W35" s="10"/>
      <c r="X35" s="10"/>
      <c r="Y35" s="10"/>
      <c r="Z35" s="10"/>
      <c r="AA35" s="10"/>
      <c r="AB35" s="10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</row>
    <row r="36" spans="1:40" ht="15.75" customHeight="1" x14ac:dyDescent="0.2">
      <c r="A36" s="101" t="s">
        <v>496</v>
      </c>
      <c r="B36" s="47">
        <v>1529</v>
      </c>
      <c r="C36" s="101" t="s">
        <v>497</v>
      </c>
      <c r="D36" s="101" t="s">
        <v>95</v>
      </c>
      <c r="E36" s="31"/>
      <c r="F36" s="31"/>
      <c r="G36" s="31"/>
      <c r="H36" s="30"/>
      <c r="I36" s="30"/>
      <c r="J36" s="30"/>
      <c r="K36" s="30"/>
      <c r="L36" s="30"/>
      <c r="M36" s="30"/>
      <c r="N36" s="30"/>
      <c r="O36" s="30"/>
      <c r="P36" s="30"/>
      <c r="Q36" s="26"/>
      <c r="R36" s="26"/>
      <c r="S36" s="26"/>
      <c r="T36" s="10"/>
      <c r="U36" s="10"/>
      <c r="V36" s="10"/>
      <c r="W36" s="10"/>
      <c r="X36" s="10"/>
      <c r="Y36" s="10"/>
      <c r="Z36" s="10"/>
      <c r="AA36" s="10"/>
      <c r="AB36" s="10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</row>
    <row r="37" spans="1:40" ht="15.75" customHeight="1" x14ac:dyDescent="0.2">
      <c r="A37" s="101" t="s">
        <v>86</v>
      </c>
      <c r="B37" s="47">
        <v>1603</v>
      </c>
      <c r="C37" s="101" t="s">
        <v>30</v>
      </c>
      <c r="D37" s="101" t="s">
        <v>461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26"/>
      <c r="R37" s="26"/>
      <c r="S37" s="26"/>
      <c r="T37" s="7"/>
      <c r="U37" s="7"/>
      <c r="V37" s="7"/>
      <c r="W37" s="7"/>
      <c r="X37" s="7"/>
      <c r="Y37" s="7"/>
      <c r="Z37" s="7"/>
      <c r="AA37" s="7"/>
      <c r="AB37" s="7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</row>
    <row r="38" spans="1:40" ht="15.75" customHeight="1" x14ac:dyDescent="0.2">
      <c r="A38" s="101" t="s">
        <v>89</v>
      </c>
      <c r="B38" s="47">
        <v>1201</v>
      </c>
      <c r="C38" s="101" t="s">
        <v>30</v>
      </c>
      <c r="D38" s="101" t="s">
        <v>72</v>
      </c>
      <c r="E38" s="31"/>
      <c r="F38" s="31"/>
      <c r="G38" s="31"/>
      <c r="H38" s="30"/>
      <c r="I38" s="30"/>
      <c r="J38" s="30"/>
      <c r="K38" s="30"/>
      <c r="L38" s="30"/>
      <c r="M38" s="30"/>
      <c r="N38" s="30"/>
      <c r="O38" s="30"/>
      <c r="P38" s="30"/>
      <c r="Q38" s="26"/>
      <c r="R38" s="26"/>
      <c r="S38" s="26"/>
      <c r="T38" s="10"/>
      <c r="U38" s="10"/>
      <c r="V38" s="10"/>
      <c r="W38" s="10"/>
      <c r="X38" s="10"/>
      <c r="Y38" s="10"/>
      <c r="Z38" s="10"/>
      <c r="AA38" s="10"/>
      <c r="AB38" s="10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</row>
    <row r="39" spans="1:40" ht="15.75" customHeight="1" x14ac:dyDescent="0.2">
      <c r="A39" s="101" t="s">
        <v>91</v>
      </c>
      <c r="B39" s="47">
        <v>1592</v>
      </c>
      <c r="C39" s="101" t="s">
        <v>30</v>
      </c>
      <c r="D39" s="101" t="s">
        <v>461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26"/>
      <c r="R39" s="26"/>
      <c r="S39" s="26"/>
      <c r="T39" s="7"/>
      <c r="U39" s="7"/>
      <c r="V39" s="7"/>
      <c r="W39" s="7"/>
      <c r="X39" s="7"/>
      <c r="Y39" s="7"/>
      <c r="Z39" s="7"/>
      <c r="AA39" s="7"/>
      <c r="AB39" s="7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</row>
    <row r="40" spans="1:40" ht="15.75" customHeight="1" x14ac:dyDescent="0.2">
      <c r="A40" s="101" t="s">
        <v>34</v>
      </c>
      <c r="B40" s="47">
        <v>1285</v>
      </c>
      <c r="C40" s="101" t="s">
        <v>28</v>
      </c>
      <c r="D40" s="101" t="s">
        <v>20</v>
      </c>
      <c r="E40" s="31"/>
      <c r="F40" s="30"/>
      <c r="G40" s="30"/>
      <c r="H40" s="30"/>
      <c r="I40" s="30"/>
      <c r="J40" s="30"/>
      <c r="K40" s="31"/>
      <c r="L40" s="31"/>
      <c r="M40" s="31"/>
      <c r="N40" s="31"/>
      <c r="O40" s="31"/>
      <c r="P40" s="31"/>
      <c r="Q40" s="26"/>
      <c r="R40" s="27"/>
      <c r="S40" s="27"/>
      <c r="T40" s="10"/>
      <c r="U40" s="10"/>
      <c r="V40" s="10"/>
      <c r="W40" s="7"/>
      <c r="X40" s="7"/>
      <c r="Y40" s="7"/>
      <c r="Z40" s="7"/>
      <c r="AA40" s="7"/>
      <c r="AB40" s="7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</row>
    <row r="41" spans="1:40" ht="15.75" customHeight="1" x14ac:dyDescent="0.2">
      <c r="A41" s="101" t="s">
        <v>96</v>
      </c>
      <c r="B41" s="47">
        <v>1447</v>
      </c>
      <c r="C41" s="101" t="s">
        <v>28</v>
      </c>
      <c r="D41" s="101" t="s">
        <v>462</v>
      </c>
      <c r="E41" s="31"/>
      <c r="F41" s="30"/>
      <c r="G41" s="31"/>
      <c r="H41" s="31"/>
      <c r="I41" s="30"/>
      <c r="J41" s="30"/>
      <c r="K41" s="31"/>
      <c r="L41" s="31"/>
      <c r="M41" s="31"/>
      <c r="N41" s="31"/>
      <c r="O41" s="31"/>
      <c r="P41" s="31"/>
      <c r="Q41" s="26"/>
      <c r="R41" s="27"/>
      <c r="S41" s="26"/>
      <c r="T41" s="7"/>
      <c r="U41" s="10"/>
      <c r="V41" s="10"/>
      <c r="W41" s="7"/>
      <c r="X41" s="7"/>
      <c r="Y41" s="7"/>
      <c r="Z41" s="7"/>
      <c r="AA41" s="7"/>
      <c r="AB41" s="7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</row>
    <row r="42" spans="1:40" ht="15.75" customHeight="1" x14ac:dyDescent="0.2">
      <c r="A42" s="101" t="s">
        <v>98</v>
      </c>
      <c r="B42" s="47">
        <v>1618</v>
      </c>
      <c r="C42" s="101" t="s">
        <v>9</v>
      </c>
      <c r="D42" s="101" t="s">
        <v>22</v>
      </c>
      <c r="E42" s="31"/>
      <c r="F42" s="31"/>
      <c r="G42" s="31"/>
      <c r="H42" s="30"/>
      <c r="I42" s="30"/>
      <c r="J42" s="30"/>
      <c r="K42" s="31"/>
      <c r="L42" s="31"/>
      <c r="M42" s="31"/>
      <c r="N42" s="31"/>
      <c r="O42" s="31"/>
      <c r="P42" s="31"/>
      <c r="Q42" s="26"/>
      <c r="R42" s="26"/>
      <c r="S42" s="26"/>
      <c r="T42" s="10"/>
      <c r="U42" s="10"/>
      <c r="V42" s="10"/>
      <c r="W42" s="7"/>
      <c r="X42" s="7"/>
      <c r="Y42" s="7"/>
      <c r="Z42" s="7"/>
      <c r="AA42" s="7"/>
      <c r="AB42" s="7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</row>
    <row r="43" spans="1:40" ht="15.75" customHeight="1" x14ac:dyDescent="0.2">
      <c r="A43" s="101" t="s">
        <v>100</v>
      </c>
      <c r="B43" s="47">
        <v>1427</v>
      </c>
      <c r="C43" s="101" t="s">
        <v>9</v>
      </c>
      <c r="D43" s="101" t="s">
        <v>462</v>
      </c>
      <c r="E43" s="31"/>
      <c r="F43" s="31"/>
      <c r="G43" s="31"/>
      <c r="H43" s="30"/>
      <c r="I43" s="30"/>
      <c r="J43" s="30"/>
      <c r="K43" s="31"/>
      <c r="L43" s="31"/>
      <c r="M43" s="31"/>
      <c r="N43" s="31"/>
      <c r="O43" s="31"/>
      <c r="P43" s="31"/>
      <c r="Q43" s="26"/>
      <c r="R43" s="26"/>
      <c r="S43" s="26"/>
      <c r="T43" s="10"/>
      <c r="U43" s="10"/>
      <c r="V43" s="10"/>
      <c r="W43" s="7"/>
      <c r="X43" s="7"/>
      <c r="Y43" s="7"/>
      <c r="Z43" s="7"/>
      <c r="AA43" s="7"/>
      <c r="AB43" s="7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</row>
    <row r="44" spans="1:40" ht="15.75" customHeight="1" x14ac:dyDescent="0.2">
      <c r="A44" s="101" t="s">
        <v>103</v>
      </c>
      <c r="B44" s="47">
        <v>1677</v>
      </c>
      <c r="C44" s="101" t="s">
        <v>36</v>
      </c>
      <c r="D44" s="101" t="s">
        <v>32</v>
      </c>
      <c r="E44" s="31"/>
      <c r="F44" s="31"/>
      <c r="G44" s="31"/>
      <c r="H44" s="30"/>
      <c r="I44" s="30"/>
      <c r="J44" s="30"/>
      <c r="K44" s="31"/>
      <c r="L44" s="31"/>
      <c r="M44" s="31"/>
      <c r="N44" s="31"/>
      <c r="O44" s="31"/>
      <c r="P44" s="31"/>
      <c r="Q44" s="26"/>
      <c r="R44" s="26"/>
      <c r="S44" s="26"/>
      <c r="T44" s="10"/>
      <c r="U44" s="10"/>
      <c r="V44" s="10"/>
      <c r="W44" s="7"/>
      <c r="X44" s="7"/>
      <c r="Y44" s="7"/>
      <c r="Z44" s="7"/>
      <c r="AA44" s="7"/>
      <c r="AB44" s="7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</row>
    <row r="45" spans="1:40" ht="15.75" customHeight="1" x14ac:dyDescent="0.2">
      <c r="A45" s="101" t="s">
        <v>39</v>
      </c>
      <c r="B45" s="47">
        <v>1557</v>
      </c>
      <c r="C45" s="101" t="s">
        <v>30</v>
      </c>
      <c r="D45" s="101" t="s">
        <v>37</v>
      </c>
      <c r="E45" s="31"/>
      <c r="F45" s="31"/>
      <c r="G45" s="31"/>
      <c r="H45" s="30"/>
      <c r="I45" s="30"/>
      <c r="J45" s="30"/>
      <c r="K45" s="31"/>
      <c r="L45" s="31"/>
      <c r="M45" s="31"/>
      <c r="N45" s="31"/>
      <c r="O45" s="31"/>
      <c r="P45" s="31"/>
      <c r="Q45" s="26"/>
      <c r="R45" s="26"/>
      <c r="S45" s="26"/>
      <c r="T45" s="10"/>
      <c r="U45" s="10"/>
      <c r="V45" s="10"/>
      <c r="W45" s="7"/>
      <c r="X45" s="7"/>
      <c r="Y45" s="7"/>
      <c r="Z45" s="7"/>
      <c r="AA45" s="7"/>
      <c r="AB45" s="7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</row>
    <row r="46" spans="1:40" ht="14" x14ac:dyDescent="0.2">
      <c r="A46" s="101" t="s">
        <v>110</v>
      </c>
      <c r="B46" s="47">
        <v>1445</v>
      </c>
      <c r="C46" s="101" t="s">
        <v>9</v>
      </c>
      <c r="D46" s="101" t="s">
        <v>22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26"/>
      <c r="R46" s="26"/>
      <c r="S46" s="26"/>
      <c r="T46" s="7"/>
      <c r="U46" s="7"/>
      <c r="V46" s="7"/>
      <c r="W46" s="7"/>
      <c r="X46" s="7"/>
      <c r="Y46" s="7"/>
      <c r="Z46" s="7"/>
      <c r="AA46" s="7"/>
      <c r="AB46" s="7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</row>
    <row r="47" spans="1:40" ht="14" x14ac:dyDescent="0.2">
      <c r="A47" s="101" t="s">
        <v>112</v>
      </c>
      <c r="B47" s="47">
        <v>1190</v>
      </c>
      <c r="C47" s="101" t="s">
        <v>9</v>
      </c>
      <c r="D47" s="101" t="s">
        <v>95</v>
      </c>
      <c r="E47" s="30"/>
      <c r="F47" s="31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27"/>
      <c r="R47" s="26"/>
      <c r="S47" s="27"/>
      <c r="T47" s="10"/>
      <c r="U47" s="10"/>
      <c r="V47" s="10"/>
      <c r="W47" s="10"/>
      <c r="X47" s="10"/>
      <c r="Y47" s="10"/>
      <c r="Z47" s="10"/>
      <c r="AA47" s="10"/>
      <c r="AB47" s="10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</row>
    <row r="48" spans="1:40" ht="14" x14ac:dyDescent="0.2">
      <c r="A48" s="101" t="s">
        <v>114</v>
      </c>
      <c r="B48" s="47">
        <v>1028</v>
      </c>
      <c r="C48" s="101" t="s">
        <v>80</v>
      </c>
      <c r="D48" s="101" t="s">
        <v>22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26"/>
      <c r="R48" s="26"/>
      <c r="S48" s="26"/>
      <c r="T48" s="7"/>
      <c r="U48" s="7"/>
      <c r="V48" s="7"/>
      <c r="W48" s="7"/>
      <c r="X48" s="7"/>
      <c r="Y48" s="7"/>
      <c r="Z48" s="7"/>
      <c r="AA48" s="7"/>
      <c r="AB48" s="7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</row>
    <row r="49" spans="1:40" ht="14" x14ac:dyDescent="0.2">
      <c r="A49" s="101" t="s">
        <v>117</v>
      </c>
      <c r="B49" s="47">
        <v>1031</v>
      </c>
      <c r="C49" s="101" t="s">
        <v>28</v>
      </c>
      <c r="D49" s="101" t="s">
        <v>72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26"/>
      <c r="R49" s="26"/>
      <c r="S49" s="26"/>
      <c r="T49" s="7"/>
      <c r="U49" s="7"/>
      <c r="V49" s="7"/>
      <c r="W49" s="7"/>
      <c r="X49" s="7"/>
      <c r="Y49" s="7"/>
      <c r="Z49" s="7"/>
      <c r="AA49" s="7"/>
      <c r="AB49" s="7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</row>
    <row r="50" spans="1:40" ht="14" x14ac:dyDescent="0.2">
      <c r="A50" s="101" t="s">
        <v>541</v>
      </c>
      <c r="B50" s="47">
        <v>1564</v>
      </c>
      <c r="C50" s="101" t="s">
        <v>542</v>
      </c>
      <c r="D50" s="101" t="s">
        <v>20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26"/>
      <c r="R50" s="26"/>
      <c r="S50" s="26"/>
      <c r="T50" s="7"/>
      <c r="U50" s="7"/>
      <c r="V50" s="7"/>
      <c r="W50" s="7"/>
      <c r="X50" s="7"/>
      <c r="Y50" s="7"/>
      <c r="Z50" s="7"/>
      <c r="AA50" s="7"/>
      <c r="AB50" s="7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</row>
    <row r="51" spans="1:40" ht="14" x14ac:dyDescent="0.2">
      <c r="A51" s="101" t="s">
        <v>119</v>
      </c>
      <c r="B51" s="47">
        <v>1526</v>
      </c>
      <c r="C51" s="101" t="s">
        <v>80</v>
      </c>
      <c r="D51" s="101" t="s">
        <v>72</v>
      </c>
      <c r="E51" s="31"/>
      <c r="F51" s="31"/>
      <c r="G51" s="31"/>
      <c r="H51" s="30"/>
      <c r="I51" s="30"/>
      <c r="J51" s="30"/>
      <c r="K51" s="30"/>
      <c r="L51" s="30"/>
      <c r="M51" s="30"/>
      <c r="N51" s="30"/>
      <c r="O51" s="30"/>
      <c r="P51" s="30"/>
      <c r="Q51" s="26"/>
      <c r="R51" s="26"/>
      <c r="S51" s="26"/>
      <c r="T51" s="10"/>
      <c r="U51" s="10"/>
      <c r="V51" s="10"/>
      <c r="W51" s="10"/>
      <c r="X51" s="10"/>
      <c r="Y51" s="10"/>
      <c r="Z51" s="10"/>
      <c r="AA51" s="10"/>
      <c r="AB51" s="10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</row>
    <row r="52" spans="1:40" ht="14" x14ac:dyDescent="0.2">
      <c r="A52" s="101" t="s">
        <v>121</v>
      </c>
      <c r="B52" s="47">
        <v>1113</v>
      </c>
      <c r="C52" s="101" t="s">
        <v>28</v>
      </c>
      <c r="D52" s="101" t="s">
        <v>62</v>
      </c>
      <c r="E52" s="31"/>
      <c r="F52" s="30"/>
      <c r="G52" s="31"/>
      <c r="H52" s="30"/>
      <c r="I52" s="30"/>
      <c r="J52" s="30"/>
      <c r="K52" s="31"/>
      <c r="L52" s="31"/>
      <c r="M52" s="31"/>
      <c r="N52" s="31"/>
      <c r="O52" s="31"/>
      <c r="P52" s="31"/>
      <c r="Q52" s="26"/>
      <c r="R52" s="27"/>
      <c r="S52" s="26"/>
      <c r="T52" s="10"/>
      <c r="U52" s="10"/>
      <c r="V52" s="10"/>
      <c r="W52" s="7"/>
      <c r="X52" s="7"/>
      <c r="Y52" s="7"/>
      <c r="Z52" s="7"/>
      <c r="AA52" s="7"/>
      <c r="AB52" s="7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</row>
    <row r="53" spans="1:40" ht="14" x14ac:dyDescent="0.2">
      <c r="A53" s="101" t="s">
        <v>123</v>
      </c>
      <c r="B53" s="47">
        <v>1527</v>
      </c>
      <c r="C53" s="101" t="s">
        <v>80</v>
      </c>
      <c r="D53" s="101" t="s">
        <v>22</v>
      </c>
      <c r="E53" s="31"/>
      <c r="F53" s="31"/>
      <c r="G53" s="31"/>
      <c r="H53" s="30"/>
      <c r="I53" s="30"/>
      <c r="J53" s="30"/>
      <c r="K53" s="30"/>
      <c r="L53" s="30"/>
      <c r="M53" s="30"/>
      <c r="N53" s="30"/>
      <c r="O53" s="30"/>
      <c r="P53" s="30"/>
      <c r="Q53" s="26"/>
      <c r="R53" s="26"/>
      <c r="S53" s="26"/>
      <c r="T53" s="10"/>
      <c r="U53" s="10"/>
      <c r="V53" s="10"/>
      <c r="W53" s="10"/>
      <c r="X53" s="10"/>
      <c r="Y53" s="10"/>
      <c r="Z53" s="10"/>
      <c r="AA53" s="10"/>
      <c r="AB53" s="10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</row>
    <row r="54" spans="1:40" ht="14" x14ac:dyDescent="0.2">
      <c r="A54" s="101" t="s">
        <v>126</v>
      </c>
      <c r="B54" s="47">
        <v>1633</v>
      </c>
      <c r="C54" s="101" t="s">
        <v>11</v>
      </c>
      <c r="D54" s="101" t="s">
        <v>14</v>
      </c>
      <c r="E54" s="31"/>
      <c r="F54" s="30"/>
      <c r="G54" s="31"/>
      <c r="H54" s="31"/>
      <c r="I54" s="30"/>
      <c r="J54" s="30"/>
      <c r="K54" s="31"/>
      <c r="L54" s="31"/>
      <c r="M54" s="31"/>
      <c r="N54" s="31"/>
      <c r="O54" s="31"/>
      <c r="P54" s="31"/>
      <c r="Q54" s="26"/>
      <c r="R54" s="27"/>
      <c r="S54" s="26"/>
      <c r="T54" s="7"/>
      <c r="U54" s="10"/>
      <c r="V54" s="10"/>
      <c r="W54" s="7"/>
      <c r="X54" s="7"/>
      <c r="Y54" s="7"/>
      <c r="Z54" s="7"/>
      <c r="AA54" s="7"/>
      <c r="AB54" s="7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</row>
    <row r="55" spans="1:40" ht="14" x14ac:dyDescent="0.2">
      <c r="A55" s="101" t="s">
        <v>475</v>
      </c>
      <c r="B55" s="47">
        <v>2038</v>
      </c>
      <c r="C55" s="101" t="s">
        <v>468</v>
      </c>
      <c r="D55" s="101" t="s">
        <v>32</v>
      </c>
      <c r="E55" s="31"/>
      <c r="F55" s="30"/>
      <c r="G55" s="31"/>
      <c r="H55" s="31"/>
      <c r="I55" s="30"/>
      <c r="J55" s="30"/>
      <c r="K55" s="31"/>
      <c r="L55" s="31"/>
      <c r="M55" s="31"/>
      <c r="N55" s="31"/>
      <c r="O55" s="31"/>
      <c r="P55" s="31"/>
      <c r="Q55" s="26"/>
      <c r="R55" s="27"/>
      <c r="S55" s="26"/>
      <c r="T55" s="7"/>
      <c r="U55" s="10"/>
      <c r="V55" s="10"/>
      <c r="W55" s="7"/>
      <c r="X55" s="7"/>
      <c r="Y55" s="7"/>
      <c r="Z55" s="7"/>
      <c r="AA55" s="7"/>
      <c r="AB55" s="7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</row>
    <row r="56" spans="1:40" ht="14" x14ac:dyDescent="0.2">
      <c r="A56" s="101" t="s">
        <v>41</v>
      </c>
      <c r="B56" s="47">
        <v>1287</v>
      </c>
      <c r="C56" s="101" t="s">
        <v>9</v>
      </c>
      <c r="D56" s="101" t="s">
        <v>14</v>
      </c>
      <c r="E56" s="31"/>
      <c r="F56" s="30"/>
      <c r="G56" s="31"/>
      <c r="H56" s="31"/>
      <c r="I56" s="30"/>
      <c r="J56" s="30"/>
      <c r="K56" s="31"/>
      <c r="L56" s="31"/>
      <c r="M56" s="31"/>
      <c r="N56" s="31"/>
      <c r="O56" s="31"/>
      <c r="P56" s="31"/>
      <c r="Q56" s="26"/>
      <c r="R56" s="27"/>
      <c r="S56" s="26"/>
      <c r="T56" s="7"/>
      <c r="U56" s="10"/>
      <c r="V56" s="10"/>
      <c r="W56" s="7"/>
      <c r="X56" s="7"/>
      <c r="Y56" s="7"/>
      <c r="Z56" s="7"/>
      <c r="AA56" s="7"/>
      <c r="AB56" s="7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</row>
    <row r="57" spans="1:40" ht="14" x14ac:dyDescent="0.2">
      <c r="A57" s="101" t="s">
        <v>676</v>
      </c>
      <c r="B57" s="47">
        <v>2569</v>
      </c>
      <c r="C57" s="101" t="s">
        <v>561</v>
      </c>
      <c r="D57" s="101" t="s">
        <v>95</v>
      </c>
      <c r="E57" s="31"/>
      <c r="F57" s="30"/>
      <c r="G57" s="31"/>
      <c r="H57" s="31"/>
      <c r="I57" s="30"/>
      <c r="J57" s="30"/>
      <c r="K57" s="31"/>
      <c r="L57" s="31"/>
      <c r="M57" s="31"/>
      <c r="N57" s="31"/>
      <c r="O57" s="31"/>
      <c r="P57" s="31"/>
      <c r="Q57" s="26"/>
      <c r="R57" s="27"/>
      <c r="S57" s="26"/>
      <c r="T57" s="7"/>
      <c r="U57" s="10"/>
      <c r="V57" s="10"/>
      <c r="W57" s="7"/>
      <c r="X57" s="7"/>
      <c r="Y57" s="7"/>
      <c r="Z57" s="7"/>
      <c r="AA57" s="7"/>
      <c r="AB57" s="7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</row>
    <row r="58" spans="1:40" ht="14" x14ac:dyDescent="0.2">
      <c r="A58" s="101" t="s">
        <v>130</v>
      </c>
      <c r="B58" s="47">
        <v>1456</v>
      </c>
      <c r="C58" s="101" t="s">
        <v>9</v>
      </c>
      <c r="D58" s="101" t="s">
        <v>20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26"/>
      <c r="R58" s="26"/>
      <c r="S58" s="26"/>
      <c r="T58" s="7"/>
      <c r="U58" s="7"/>
      <c r="V58" s="7"/>
      <c r="W58" s="7"/>
      <c r="X58" s="7"/>
      <c r="Y58" s="7"/>
      <c r="Z58" s="7"/>
      <c r="AA58" s="7"/>
      <c r="AB58" s="7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</row>
    <row r="59" spans="1:40" ht="14" x14ac:dyDescent="0.2">
      <c r="A59" s="101" t="s">
        <v>132</v>
      </c>
      <c r="B59" s="47">
        <v>1387</v>
      </c>
      <c r="C59" s="101" t="s">
        <v>28</v>
      </c>
      <c r="D59" s="101" t="s">
        <v>22</v>
      </c>
      <c r="E59" s="31"/>
      <c r="F59" s="31"/>
      <c r="G59" s="31"/>
      <c r="H59" s="30"/>
      <c r="I59" s="30"/>
      <c r="J59" s="30"/>
      <c r="K59" s="31"/>
      <c r="L59" s="31"/>
      <c r="M59" s="31"/>
      <c r="N59" s="31"/>
      <c r="O59" s="31"/>
      <c r="P59" s="31"/>
      <c r="Q59" s="26"/>
      <c r="R59" s="26"/>
      <c r="S59" s="26"/>
      <c r="T59" s="10"/>
      <c r="U59" s="10"/>
      <c r="V59" s="10"/>
      <c r="W59" s="7"/>
      <c r="X59" s="7"/>
      <c r="Y59" s="7"/>
      <c r="Z59" s="7"/>
      <c r="AA59" s="7"/>
      <c r="AB59" s="7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</row>
    <row r="60" spans="1:40" ht="14" x14ac:dyDescent="0.2">
      <c r="A60" s="101" t="s">
        <v>135</v>
      </c>
      <c r="B60" s="47">
        <v>1035</v>
      </c>
      <c r="C60" s="101" t="s">
        <v>28</v>
      </c>
      <c r="D60" s="101" t="s">
        <v>95</v>
      </c>
      <c r="E60" s="31"/>
      <c r="F60" s="31"/>
      <c r="G60" s="31"/>
      <c r="H60" s="30"/>
      <c r="I60" s="30"/>
      <c r="J60" s="30"/>
      <c r="K60" s="31"/>
      <c r="L60" s="31"/>
      <c r="M60" s="31"/>
      <c r="N60" s="31"/>
      <c r="O60" s="31"/>
      <c r="P60" s="31"/>
      <c r="Q60" s="26"/>
      <c r="R60" s="26"/>
      <c r="S60" s="26"/>
      <c r="T60" s="10"/>
      <c r="U60" s="10"/>
      <c r="V60" s="10"/>
      <c r="W60" s="7"/>
      <c r="X60" s="7"/>
      <c r="Y60" s="7"/>
      <c r="Z60" s="7"/>
      <c r="AA60" s="7"/>
      <c r="AB60" s="7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</row>
    <row r="61" spans="1:40" ht="14" x14ac:dyDescent="0.2">
      <c r="A61" s="101" t="s">
        <v>137</v>
      </c>
      <c r="B61" s="47">
        <v>1199</v>
      </c>
      <c r="C61" s="101" t="s">
        <v>9</v>
      </c>
      <c r="D61" s="101" t="s">
        <v>14</v>
      </c>
      <c r="E61" s="31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26"/>
      <c r="R61" s="27"/>
      <c r="S61" s="27"/>
      <c r="T61" s="10"/>
      <c r="U61" s="10"/>
      <c r="V61" s="10"/>
      <c r="W61" s="10"/>
      <c r="X61" s="10"/>
      <c r="Y61" s="10"/>
      <c r="Z61" s="10"/>
      <c r="AA61" s="10"/>
      <c r="AB61" s="10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</row>
    <row r="62" spans="1:40" ht="14" x14ac:dyDescent="0.2">
      <c r="A62" s="101" t="s">
        <v>44</v>
      </c>
      <c r="B62" s="47">
        <v>1572</v>
      </c>
      <c r="C62" s="101" t="s">
        <v>30</v>
      </c>
      <c r="D62" s="101" t="s">
        <v>462</v>
      </c>
      <c r="E62" s="31"/>
      <c r="F62" s="31"/>
      <c r="G62" s="31"/>
      <c r="H62" s="30"/>
      <c r="I62" s="30"/>
      <c r="J62" s="30"/>
      <c r="K62" s="31"/>
      <c r="L62" s="31"/>
      <c r="M62" s="31"/>
      <c r="N62" s="31"/>
      <c r="O62" s="31"/>
      <c r="P62" s="31"/>
      <c r="Q62" s="26"/>
      <c r="R62" s="26"/>
      <c r="S62" s="26"/>
      <c r="T62" s="10"/>
      <c r="U62" s="10"/>
      <c r="V62" s="10"/>
      <c r="W62" s="7"/>
      <c r="X62" s="7"/>
      <c r="Y62" s="7"/>
      <c r="Z62" s="7"/>
      <c r="AA62" s="7"/>
      <c r="AB62" s="7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</row>
    <row r="63" spans="1:40" ht="14" x14ac:dyDescent="0.2">
      <c r="A63" s="101" t="s">
        <v>141</v>
      </c>
      <c r="B63" s="47">
        <v>1142</v>
      </c>
      <c r="C63" s="101" t="s">
        <v>28</v>
      </c>
      <c r="D63" s="101" t="s">
        <v>32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27"/>
      <c r="R63" s="27"/>
      <c r="S63" s="27"/>
      <c r="T63" s="10"/>
      <c r="U63" s="10"/>
      <c r="V63" s="10"/>
      <c r="W63" s="10"/>
      <c r="X63" s="10"/>
      <c r="Y63" s="10"/>
      <c r="Z63" s="10"/>
      <c r="AA63" s="10"/>
      <c r="AB63" s="10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</row>
    <row r="64" spans="1:40" ht="14" x14ac:dyDescent="0.2">
      <c r="A64" s="101" t="s">
        <v>145</v>
      </c>
      <c r="B64" s="47">
        <v>1629</v>
      </c>
      <c r="C64" s="101" t="s">
        <v>9</v>
      </c>
      <c r="D64" s="101" t="s">
        <v>32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26"/>
      <c r="R64" s="26"/>
      <c r="S64" s="26"/>
      <c r="T64" s="7"/>
      <c r="U64" s="7"/>
      <c r="V64" s="7"/>
      <c r="W64" s="7"/>
      <c r="X64" s="7"/>
      <c r="Y64" s="7"/>
      <c r="Z64" s="7"/>
      <c r="AA64" s="7"/>
      <c r="AB64" s="7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</row>
    <row r="65" spans="1:40" ht="14" x14ac:dyDescent="0.2">
      <c r="A65" s="101" t="s">
        <v>148</v>
      </c>
      <c r="B65" s="47">
        <v>1021</v>
      </c>
      <c r="C65" s="101" t="s">
        <v>28</v>
      </c>
      <c r="D65" s="101" t="s">
        <v>22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26"/>
      <c r="R65" s="26"/>
      <c r="S65" s="26"/>
      <c r="T65" s="7"/>
      <c r="U65" s="7"/>
      <c r="V65" s="7"/>
      <c r="W65" s="7"/>
      <c r="X65" s="7"/>
      <c r="Y65" s="7"/>
      <c r="Z65" s="7"/>
      <c r="AA65" s="7"/>
      <c r="AB65" s="7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</row>
    <row r="66" spans="1:40" ht="14" x14ac:dyDescent="0.2">
      <c r="A66" s="101" t="s">
        <v>768</v>
      </c>
      <c r="B66" s="47">
        <v>2587</v>
      </c>
      <c r="C66" s="101" t="s">
        <v>561</v>
      </c>
      <c r="D66" s="101" t="s">
        <v>95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26"/>
      <c r="R66" s="26"/>
      <c r="S66" s="26"/>
      <c r="T66" s="7"/>
      <c r="U66" s="7"/>
      <c r="V66" s="7"/>
      <c r="W66" s="7"/>
      <c r="X66" s="7"/>
      <c r="Y66" s="7"/>
      <c r="Z66" s="7"/>
      <c r="AA66" s="7"/>
      <c r="AB66" s="7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</row>
    <row r="67" spans="1:40" ht="14" x14ac:dyDescent="0.2">
      <c r="A67" s="101" t="s">
        <v>150</v>
      </c>
      <c r="B67" s="47">
        <v>1348</v>
      </c>
      <c r="C67" s="101" t="s">
        <v>28</v>
      </c>
      <c r="D67" s="101" t="s">
        <v>22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26"/>
      <c r="R67" s="26"/>
      <c r="S67" s="26"/>
      <c r="T67" s="7"/>
      <c r="U67" s="7"/>
      <c r="V67" s="7"/>
      <c r="W67" s="7"/>
      <c r="X67" s="7"/>
      <c r="Y67" s="7"/>
      <c r="Z67" s="7"/>
      <c r="AA67" s="7"/>
      <c r="AB67" s="7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</row>
    <row r="68" spans="1:40" ht="14" x14ac:dyDescent="0.2">
      <c r="A68" s="101" t="s">
        <v>153</v>
      </c>
      <c r="B68" s="47">
        <v>1030</v>
      </c>
      <c r="C68" s="101" t="s">
        <v>30</v>
      </c>
      <c r="D68" s="101" t="s">
        <v>62</v>
      </c>
      <c r="E68" s="31"/>
      <c r="F68" s="30"/>
      <c r="G68" s="30"/>
      <c r="H68" s="30"/>
      <c r="I68" s="30"/>
      <c r="J68" s="30"/>
      <c r="K68" s="31"/>
      <c r="L68" s="31"/>
      <c r="M68" s="31"/>
      <c r="N68" s="31"/>
      <c r="O68" s="31"/>
      <c r="P68" s="31"/>
      <c r="Q68" s="26"/>
      <c r="R68" s="27"/>
      <c r="S68" s="27"/>
      <c r="T68" s="10"/>
      <c r="U68" s="10"/>
      <c r="V68" s="10"/>
      <c r="W68" s="7"/>
      <c r="X68" s="7"/>
      <c r="Y68" s="7"/>
      <c r="Z68" s="7"/>
      <c r="AA68" s="7"/>
      <c r="AB68" s="7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</row>
    <row r="69" spans="1:40" ht="14" x14ac:dyDescent="0.2">
      <c r="A69" s="101" t="s">
        <v>46</v>
      </c>
      <c r="B69" s="47">
        <v>1649</v>
      </c>
      <c r="C69" s="101" t="s">
        <v>11</v>
      </c>
      <c r="D69" s="101" t="s">
        <v>32</v>
      </c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27"/>
      <c r="R69" s="27"/>
      <c r="S69" s="27"/>
      <c r="T69" s="10"/>
      <c r="U69" s="10"/>
      <c r="V69" s="10"/>
      <c r="W69" s="10"/>
      <c r="X69" s="10"/>
      <c r="Y69" s="10"/>
      <c r="Z69" s="10"/>
      <c r="AA69" s="10"/>
      <c r="AB69" s="10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</row>
    <row r="70" spans="1:40" ht="14" x14ac:dyDescent="0.2">
      <c r="A70" s="101" t="s">
        <v>158</v>
      </c>
      <c r="B70" s="47">
        <v>1545</v>
      </c>
      <c r="C70" s="101" t="s">
        <v>80</v>
      </c>
      <c r="D70" s="101" t="s">
        <v>22</v>
      </c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27"/>
      <c r="R70" s="27"/>
      <c r="S70" s="27"/>
      <c r="T70" s="10"/>
      <c r="U70" s="10"/>
      <c r="V70" s="10"/>
      <c r="W70" s="10"/>
      <c r="X70" s="10"/>
      <c r="Y70" s="10"/>
      <c r="Z70" s="10"/>
      <c r="AA70" s="10"/>
      <c r="AB70" s="10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</row>
    <row r="71" spans="1:40" ht="14" x14ac:dyDescent="0.2">
      <c r="A71" s="101" t="s">
        <v>807</v>
      </c>
      <c r="B71" s="47">
        <v>2591</v>
      </c>
      <c r="C71" s="101" t="s">
        <v>806</v>
      </c>
      <c r="D71" s="101" t="s">
        <v>20</v>
      </c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27"/>
      <c r="R71" s="27"/>
      <c r="S71" s="27"/>
      <c r="T71" s="10"/>
      <c r="U71" s="10"/>
      <c r="V71" s="10"/>
      <c r="W71" s="10"/>
      <c r="X71" s="10"/>
      <c r="Y71" s="10"/>
      <c r="Z71" s="10"/>
      <c r="AA71" s="10"/>
      <c r="AB71" s="10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</row>
    <row r="72" spans="1:40" ht="14" x14ac:dyDescent="0.2">
      <c r="A72" s="101" t="s">
        <v>161</v>
      </c>
      <c r="B72" s="47">
        <v>1416</v>
      </c>
      <c r="C72" s="101" t="s">
        <v>28</v>
      </c>
      <c r="D72" s="101" t="s">
        <v>479</v>
      </c>
      <c r="E72" s="31"/>
      <c r="F72" s="31"/>
      <c r="G72" s="31"/>
      <c r="H72" s="30"/>
      <c r="I72" s="30"/>
      <c r="J72" s="30"/>
      <c r="K72" s="31"/>
      <c r="L72" s="31"/>
      <c r="M72" s="31"/>
      <c r="N72" s="31"/>
      <c r="O72" s="31"/>
      <c r="P72" s="31"/>
      <c r="Q72" s="26"/>
      <c r="R72" s="26"/>
      <c r="S72" s="26"/>
      <c r="T72" s="10"/>
      <c r="U72" s="10"/>
      <c r="V72" s="10"/>
      <c r="W72" s="7"/>
      <c r="X72" s="7"/>
      <c r="Y72" s="7"/>
      <c r="Z72" s="7"/>
      <c r="AA72" s="7"/>
      <c r="AB72" s="7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</row>
    <row r="73" spans="1:40" ht="14" x14ac:dyDescent="0.2">
      <c r="A73" s="101" t="s">
        <v>48</v>
      </c>
      <c r="B73" s="47">
        <v>1000</v>
      </c>
      <c r="C73" s="101" t="s">
        <v>9</v>
      </c>
      <c r="D73" s="101" t="s">
        <v>32</v>
      </c>
      <c r="E73" s="31"/>
      <c r="F73" s="30"/>
      <c r="G73" s="31"/>
      <c r="H73" s="30"/>
      <c r="I73" s="30"/>
      <c r="J73" s="30"/>
      <c r="K73" s="31"/>
      <c r="L73" s="31"/>
      <c r="M73" s="31"/>
      <c r="N73" s="31"/>
      <c r="O73" s="31"/>
      <c r="P73" s="31"/>
      <c r="Q73" s="26"/>
      <c r="R73" s="27"/>
      <c r="S73" s="26"/>
      <c r="T73" s="10"/>
      <c r="U73" s="10"/>
      <c r="V73" s="10"/>
      <c r="W73" s="7"/>
      <c r="X73" s="7"/>
      <c r="Y73" s="7"/>
      <c r="Z73" s="7"/>
      <c r="AA73" s="7"/>
      <c r="AB73" s="7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</row>
    <row r="74" spans="1:40" ht="14" x14ac:dyDescent="0.2">
      <c r="A74" s="101" t="s">
        <v>164</v>
      </c>
      <c r="B74" s="47">
        <v>1204</v>
      </c>
      <c r="C74" s="101" t="s">
        <v>28</v>
      </c>
      <c r="D74" s="101" t="s">
        <v>479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26"/>
      <c r="R74" s="26"/>
      <c r="S74" s="26"/>
      <c r="T74" s="7"/>
      <c r="U74" s="7"/>
      <c r="V74" s="7"/>
      <c r="W74" s="7"/>
      <c r="X74" s="7"/>
      <c r="Y74" s="7"/>
      <c r="Z74" s="7"/>
      <c r="AA74" s="7"/>
      <c r="AB74" s="7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</row>
    <row r="75" spans="1:40" ht="14" x14ac:dyDescent="0.2">
      <c r="A75" s="101" t="s">
        <v>488</v>
      </c>
      <c r="B75" s="47">
        <v>2523</v>
      </c>
      <c r="C75" s="101" t="s">
        <v>468</v>
      </c>
      <c r="D75" s="101" t="s">
        <v>95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26"/>
      <c r="R75" s="26"/>
      <c r="S75" s="26"/>
      <c r="T75" s="7"/>
      <c r="U75" s="7"/>
      <c r="V75" s="7"/>
      <c r="W75" s="7"/>
      <c r="X75" s="7"/>
      <c r="Y75" s="7"/>
      <c r="Z75" s="7"/>
      <c r="AA75" s="7"/>
      <c r="AB75" s="7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14" x14ac:dyDescent="0.2">
      <c r="A76" s="101" t="s">
        <v>51</v>
      </c>
      <c r="B76" s="47">
        <v>1322</v>
      </c>
      <c r="C76" s="101" t="s">
        <v>28</v>
      </c>
      <c r="D76" s="101" t="s">
        <v>22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26"/>
      <c r="R76" s="26"/>
      <c r="S76" s="26"/>
      <c r="T76" s="7"/>
      <c r="U76" s="7"/>
      <c r="V76" s="7"/>
      <c r="W76" s="7"/>
      <c r="X76" s="7"/>
      <c r="Y76" s="7"/>
      <c r="Z76" s="7"/>
      <c r="AA76" s="7"/>
      <c r="AB76" s="7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14" x14ac:dyDescent="0.2">
      <c r="A77" s="101" t="s">
        <v>167</v>
      </c>
      <c r="B77" s="47">
        <v>1299</v>
      </c>
      <c r="C77" s="101" t="s">
        <v>9</v>
      </c>
      <c r="D77" s="101" t="s">
        <v>22</v>
      </c>
      <c r="E77" s="31"/>
      <c r="F77" s="31"/>
      <c r="G77" s="31"/>
      <c r="H77" s="30"/>
      <c r="I77" s="30"/>
      <c r="J77" s="30"/>
      <c r="K77" s="31"/>
      <c r="L77" s="31"/>
      <c r="M77" s="31"/>
      <c r="N77" s="31"/>
      <c r="O77" s="31"/>
      <c r="P77" s="31"/>
      <c r="Q77" s="26"/>
      <c r="R77" s="26"/>
      <c r="S77" s="26"/>
      <c r="T77" s="10"/>
      <c r="U77" s="10"/>
      <c r="V77" s="10"/>
      <c r="W77" s="7"/>
      <c r="X77" s="7"/>
      <c r="Y77" s="7"/>
      <c r="Z77" s="7"/>
      <c r="AA77" s="7"/>
      <c r="AB77" s="7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14" x14ac:dyDescent="0.2">
      <c r="A78" s="101" t="s">
        <v>35</v>
      </c>
      <c r="B78" s="47">
        <v>2020</v>
      </c>
      <c r="C78" s="101" t="s">
        <v>36</v>
      </c>
      <c r="D78" s="101" t="s">
        <v>20</v>
      </c>
      <c r="E78" s="31"/>
      <c r="F78" s="31"/>
      <c r="G78" s="31"/>
      <c r="H78" s="30"/>
      <c r="I78" s="30"/>
      <c r="J78" s="30"/>
      <c r="K78" s="31"/>
      <c r="L78" s="31"/>
      <c r="M78" s="31"/>
      <c r="N78" s="31"/>
      <c r="O78" s="31"/>
      <c r="P78" s="31"/>
      <c r="Q78" s="26"/>
      <c r="R78" s="26"/>
      <c r="S78" s="26"/>
      <c r="T78" s="7"/>
      <c r="U78" s="7"/>
      <c r="V78" s="7"/>
      <c r="W78" s="7"/>
      <c r="X78" s="7"/>
      <c r="Y78" s="7"/>
      <c r="Z78" s="7"/>
      <c r="AA78" s="7"/>
      <c r="AB78" s="7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14" x14ac:dyDescent="0.2">
      <c r="A79" s="104" t="s">
        <v>173</v>
      </c>
      <c r="B79" s="47">
        <v>1034</v>
      </c>
      <c r="C79" s="101" t="s">
        <v>9</v>
      </c>
      <c r="D79" s="101" t="s">
        <v>37</v>
      </c>
      <c r="E79" s="31"/>
      <c r="F79" s="31">
        <v>1.7</v>
      </c>
      <c r="G79" s="31">
        <v>1.7</v>
      </c>
      <c r="H79" s="31"/>
      <c r="I79" s="31"/>
      <c r="J79" s="31"/>
      <c r="K79" s="31"/>
      <c r="L79" s="31">
        <v>1.6</v>
      </c>
      <c r="M79" s="31">
        <v>1.6</v>
      </c>
      <c r="N79" s="31"/>
      <c r="O79" s="31"/>
      <c r="P79" s="31"/>
      <c r="Q79" s="26"/>
      <c r="R79" s="26"/>
      <c r="S79" s="26"/>
      <c r="T79" s="7"/>
      <c r="U79" s="7"/>
      <c r="V79" s="7"/>
      <c r="W79" s="7"/>
      <c r="X79" s="7"/>
      <c r="Y79" s="7"/>
      <c r="Z79" s="7"/>
      <c r="AA79" s="7"/>
      <c r="AB79" s="7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14" x14ac:dyDescent="0.2">
      <c r="A80" s="101" t="s">
        <v>182</v>
      </c>
      <c r="B80" s="47">
        <v>1436</v>
      </c>
      <c r="C80" s="101" t="s">
        <v>28</v>
      </c>
      <c r="D80" s="101" t="s">
        <v>461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26"/>
      <c r="R80" s="26"/>
      <c r="S80" s="26"/>
      <c r="T80" s="7"/>
      <c r="U80" s="7"/>
      <c r="V80" s="7"/>
      <c r="W80" s="7"/>
      <c r="X80" s="7"/>
      <c r="Y80" s="7"/>
      <c r="Z80" s="7"/>
      <c r="AA80" s="7"/>
      <c r="AB80" s="7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14" x14ac:dyDescent="0.2">
      <c r="A81" s="101" t="s">
        <v>515</v>
      </c>
      <c r="B81" s="47">
        <v>2539</v>
      </c>
      <c r="C81" s="101" t="s">
        <v>497</v>
      </c>
      <c r="D81" s="101" t="s">
        <v>20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26"/>
      <c r="R81" s="26"/>
      <c r="S81" s="26"/>
      <c r="T81" s="7"/>
      <c r="U81" s="7"/>
      <c r="V81" s="7"/>
      <c r="W81" s="7"/>
      <c r="X81" s="7"/>
      <c r="Y81" s="7"/>
      <c r="Z81" s="7"/>
      <c r="AA81" s="7"/>
      <c r="AB81" s="7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14" x14ac:dyDescent="0.2">
      <c r="A82" s="101" t="s">
        <v>767</v>
      </c>
      <c r="B82" s="47">
        <v>2586</v>
      </c>
      <c r="C82" s="101" t="s">
        <v>561</v>
      </c>
      <c r="D82" s="101" t="s">
        <v>32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26"/>
      <c r="R82" s="26"/>
      <c r="S82" s="26"/>
      <c r="T82" s="7"/>
      <c r="U82" s="7"/>
      <c r="V82" s="7"/>
      <c r="W82" s="7"/>
      <c r="X82" s="7"/>
      <c r="Y82" s="7"/>
      <c r="Z82" s="7"/>
      <c r="AA82" s="7"/>
      <c r="AB82" s="7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</row>
    <row r="83" spans="1:40" ht="14" x14ac:dyDescent="0.2">
      <c r="A83" s="101" t="s">
        <v>40</v>
      </c>
      <c r="B83" s="47">
        <v>1425</v>
      </c>
      <c r="C83" s="101" t="s">
        <v>28</v>
      </c>
      <c r="D83" s="101" t="s">
        <v>20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26"/>
      <c r="R83" s="26"/>
      <c r="S83" s="26"/>
      <c r="T83" s="7"/>
      <c r="U83" s="7"/>
      <c r="V83" s="7"/>
      <c r="W83" s="7"/>
      <c r="X83" s="7"/>
      <c r="Y83" s="7"/>
      <c r="Z83" s="7"/>
      <c r="AA83" s="7"/>
      <c r="AB83" s="7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</row>
    <row r="84" spans="1:40" ht="14" x14ac:dyDescent="0.2">
      <c r="A84" s="101" t="s">
        <v>54</v>
      </c>
      <c r="B84" s="47">
        <v>2009</v>
      </c>
      <c r="C84" s="101" t="s">
        <v>36</v>
      </c>
      <c r="D84" s="105" t="s">
        <v>14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26"/>
      <c r="R84" s="26"/>
      <c r="S84" s="26"/>
      <c r="T84" s="7"/>
      <c r="U84" s="7"/>
      <c r="V84" s="7"/>
      <c r="W84" s="7"/>
      <c r="X84" s="7"/>
      <c r="Y84" s="7"/>
      <c r="Z84" s="7"/>
      <c r="AA84" s="7"/>
      <c r="AB84" s="7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</row>
    <row r="85" spans="1:40" ht="14" x14ac:dyDescent="0.2">
      <c r="A85" s="101" t="s">
        <v>189</v>
      </c>
      <c r="B85" s="47">
        <v>1563</v>
      </c>
      <c r="C85" s="101" t="s">
        <v>61</v>
      </c>
      <c r="D85" s="101" t="s">
        <v>32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26"/>
      <c r="R85" s="26"/>
      <c r="S85" s="26"/>
      <c r="T85" s="7"/>
      <c r="U85" s="7"/>
      <c r="V85" s="7"/>
      <c r="W85" s="7"/>
      <c r="X85" s="7"/>
      <c r="Y85" s="7"/>
      <c r="Z85" s="7"/>
      <c r="AA85" s="7"/>
      <c r="AB85" s="7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14" x14ac:dyDescent="0.2">
      <c r="A86" s="101" t="s">
        <v>58</v>
      </c>
      <c r="B86" s="47">
        <v>1264</v>
      </c>
      <c r="C86" s="101" t="s">
        <v>28</v>
      </c>
      <c r="D86" s="101" t="s">
        <v>463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26"/>
      <c r="R86" s="26"/>
      <c r="S86" s="26"/>
      <c r="T86" s="7"/>
      <c r="U86" s="7"/>
      <c r="V86" s="7"/>
      <c r="W86" s="7"/>
      <c r="X86" s="7"/>
      <c r="Y86" s="7"/>
      <c r="Z86" s="7"/>
      <c r="AA86" s="7"/>
      <c r="AB86" s="7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14" x14ac:dyDescent="0.2">
      <c r="A87" s="101" t="s">
        <v>64</v>
      </c>
      <c r="B87" s="47">
        <v>1430</v>
      </c>
      <c r="C87" s="101" t="s">
        <v>36</v>
      </c>
      <c r="D87" s="101" t="s">
        <v>462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26"/>
      <c r="R87" s="26"/>
      <c r="S87" s="26"/>
      <c r="T87" s="7"/>
      <c r="U87" s="7"/>
      <c r="V87" s="7"/>
      <c r="W87" s="7"/>
      <c r="X87" s="7"/>
      <c r="Y87" s="7"/>
      <c r="Z87" s="7"/>
      <c r="AA87" s="7"/>
      <c r="AB87" s="7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14" x14ac:dyDescent="0.2">
      <c r="A88" s="101" t="s">
        <v>195</v>
      </c>
      <c r="B88" s="47">
        <v>1134</v>
      </c>
      <c r="C88" s="101" t="s">
        <v>9</v>
      </c>
      <c r="D88" s="101" t="s">
        <v>37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26"/>
      <c r="R88" s="26"/>
      <c r="S88" s="26"/>
      <c r="T88" s="7"/>
      <c r="U88" s="7"/>
      <c r="V88" s="7"/>
      <c r="W88" s="7"/>
      <c r="X88" s="7"/>
      <c r="Y88" s="7"/>
      <c r="Z88" s="7"/>
      <c r="AA88" s="7"/>
      <c r="AB88" s="7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14" x14ac:dyDescent="0.2">
      <c r="A89" s="101" t="s">
        <v>197</v>
      </c>
      <c r="B89" s="47">
        <v>1374</v>
      </c>
      <c r="C89" s="101" t="s">
        <v>28</v>
      </c>
      <c r="D89" s="101" t="s">
        <v>32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26"/>
      <c r="R89" s="26"/>
      <c r="S89" s="26"/>
      <c r="T89" s="7"/>
      <c r="U89" s="7"/>
      <c r="V89" s="7"/>
      <c r="W89" s="7"/>
      <c r="X89" s="7"/>
      <c r="Y89" s="7"/>
      <c r="Z89" s="7"/>
      <c r="AA89" s="7"/>
      <c r="AB89" s="7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14" x14ac:dyDescent="0.2">
      <c r="A90" s="101" t="s">
        <v>199</v>
      </c>
      <c r="B90" s="47">
        <v>1663</v>
      </c>
      <c r="C90" s="101" t="s">
        <v>36</v>
      </c>
      <c r="D90" s="101" t="s">
        <v>62</v>
      </c>
      <c r="E90" s="31"/>
      <c r="F90" s="31"/>
      <c r="G90" s="31"/>
      <c r="H90" s="30"/>
      <c r="I90" s="30"/>
      <c r="J90" s="30"/>
      <c r="K90" s="31"/>
      <c r="L90" s="31"/>
      <c r="M90" s="31"/>
      <c r="N90" s="31"/>
      <c r="O90" s="31"/>
      <c r="P90" s="31"/>
      <c r="Q90" s="26"/>
      <c r="R90" s="26"/>
      <c r="S90" s="26"/>
      <c r="T90" s="10"/>
      <c r="U90" s="10"/>
      <c r="V90" s="10"/>
      <c r="W90" s="7"/>
      <c r="X90" s="7"/>
      <c r="Y90" s="7"/>
      <c r="Z90" s="7"/>
      <c r="AA90" s="7"/>
      <c r="AB90" s="7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14" x14ac:dyDescent="0.2">
      <c r="A91" s="101" t="s">
        <v>66</v>
      </c>
      <c r="B91" s="47">
        <v>1569</v>
      </c>
      <c r="C91" s="101" t="s">
        <v>30</v>
      </c>
      <c r="D91" s="101" t="s">
        <v>37</v>
      </c>
      <c r="E91" s="31"/>
      <c r="F91" s="31"/>
      <c r="G91" s="31"/>
      <c r="H91" s="30"/>
      <c r="I91" s="30"/>
      <c r="J91" s="30"/>
      <c r="K91" s="31"/>
      <c r="L91" s="31"/>
      <c r="M91" s="31"/>
      <c r="N91" s="31"/>
      <c r="O91" s="31"/>
      <c r="P91" s="31"/>
      <c r="Q91" s="26"/>
      <c r="R91" s="26"/>
      <c r="S91" s="26"/>
      <c r="T91" s="10"/>
      <c r="U91" s="10"/>
      <c r="V91" s="10"/>
      <c r="W91" s="7"/>
      <c r="X91" s="7"/>
      <c r="Y91" s="7"/>
      <c r="Z91" s="7"/>
      <c r="AA91" s="7"/>
      <c r="AB91" s="7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14" x14ac:dyDescent="0.2">
      <c r="A92" s="101" t="s">
        <v>125</v>
      </c>
      <c r="B92" s="47">
        <v>1227</v>
      </c>
      <c r="C92" s="101" t="s">
        <v>28</v>
      </c>
      <c r="D92" s="101" t="s">
        <v>13</v>
      </c>
      <c r="E92" s="31"/>
      <c r="F92" s="31"/>
      <c r="G92" s="31"/>
      <c r="H92" s="30"/>
      <c r="I92" s="30"/>
      <c r="J92" s="30"/>
      <c r="K92" s="31"/>
      <c r="L92" s="31"/>
      <c r="M92" s="31"/>
      <c r="N92" s="31"/>
      <c r="O92" s="31"/>
      <c r="P92" s="31"/>
      <c r="Q92" s="26"/>
      <c r="R92" s="26"/>
      <c r="S92" s="26"/>
      <c r="T92" s="10"/>
      <c r="U92" s="10"/>
      <c r="V92" s="10"/>
      <c r="W92" s="7"/>
      <c r="X92" s="7"/>
      <c r="Y92" s="7"/>
      <c r="Z92" s="7"/>
      <c r="AA92" s="7"/>
      <c r="AB92" s="7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14" x14ac:dyDescent="0.2">
      <c r="A93" s="101" t="s">
        <v>69</v>
      </c>
      <c r="B93" s="47">
        <v>1394</v>
      </c>
      <c r="C93" s="101" t="s">
        <v>28</v>
      </c>
      <c r="D93" s="101" t="s">
        <v>14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26"/>
      <c r="R93" s="26"/>
      <c r="S93" s="26"/>
      <c r="T93" s="7"/>
      <c r="U93" s="7"/>
      <c r="V93" s="7"/>
      <c r="W93" s="7"/>
      <c r="X93" s="7"/>
      <c r="Y93" s="7"/>
      <c r="Z93" s="7"/>
      <c r="AA93" s="7"/>
      <c r="AB93" s="7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14" x14ac:dyDescent="0.2">
      <c r="A94" s="101" t="s">
        <v>73</v>
      </c>
      <c r="B94" s="47">
        <v>2016</v>
      </c>
      <c r="C94" s="101" t="s">
        <v>36</v>
      </c>
      <c r="D94" s="101" t="s">
        <v>37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26"/>
      <c r="R94" s="26"/>
      <c r="S94" s="26"/>
      <c r="T94" s="7"/>
      <c r="U94" s="7"/>
      <c r="V94" s="7"/>
      <c r="W94" s="7"/>
      <c r="X94" s="7"/>
      <c r="Y94" s="7"/>
      <c r="Z94" s="7"/>
      <c r="AA94" s="7"/>
      <c r="AB94" s="7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14" x14ac:dyDescent="0.2">
      <c r="A95" s="101" t="s">
        <v>208</v>
      </c>
      <c r="B95" s="47">
        <v>1174</v>
      </c>
      <c r="C95" s="101" t="s">
        <v>28</v>
      </c>
      <c r="D95" s="101" t="s">
        <v>461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26"/>
      <c r="R95" s="26"/>
      <c r="S95" s="26"/>
      <c r="T95" s="7"/>
      <c r="U95" s="7"/>
      <c r="V95" s="7"/>
      <c r="W95" s="7"/>
      <c r="X95" s="7"/>
      <c r="Y95" s="7"/>
      <c r="Z95" s="7"/>
      <c r="AA95" s="7"/>
      <c r="AB95" s="7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14" x14ac:dyDescent="0.2">
      <c r="A96" s="101" t="s">
        <v>211</v>
      </c>
      <c r="B96" s="47">
        <v>1473</v>
      </c>
      <c r="C96" s="101" t="s">
        <v>28</v>
      </c>
      <c r="D96" s="101" t="s">
        <v>62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26"/>
      <c r="R96" s="26"/>
      <c r="S96" s="26"/>
      <c r="T96" s="7"/>
      <c r="U96" s="7"/>
      <c r="V96" s="7"/>
      <c r="W96" s="7"/>
      <c r="X96" s="7"/>
      <c r="Y96" s="7"/>
      <c r="Z96" s="7"/>
      <c r="AA96" s="7"/>
      <c r="AB96" s="7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</row>
    <row r="97" spans="1:40" ht="14" x14ac:dyDescent="0.2">
      <c r="A97" s="101" t="s">
        <v>498</v>
      </c>
      <c r="B97" s="47">
        <v>2528</v>
      </c>
      <c r="C97" s="101" t="s">
        <v>497</v>
      </c>
      <c r="D97" s="101" t="s">
        <v>462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26"/>
      <c r="R97" s="26"/>
      <c r="S97" s="26"/>
      <c r="T97" s="7"/>
      <c r="U97" s="7"/>
      <c r="V97" s="7"/>
      <c r="W97" s="7"/>
      <c r="X97" s="7"/>
      <c r="Y97" s="7"/>
      <c r="Z97" s="7"/>
      <c r="AA97" s="7"/>
      <c r="AB97" s="7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</row>
    <row r="98" spans="1:40" ht="14" x14ac:dyDescent="0.2">
      <c r="A98" s="101" t="s">
        <v>201</v>
      </c>
      <c r="B98" s="47">
        <v>1393</v>
      </c>
      <c r="C98" s="101" t="s">
        <v>80</v>
      </c>
      <c r="D98" s="101" t="s">
        <v>72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26"/>
      <c r="R98" s="26"/>
      <c r="S98" s="26"/>
      <c r="T98" s="7"/>
      <c r="U98" s="7"/>
      <c r="V98" s="7"/>
      <c r="W98" s="7"/>
      <c r="X98" s="7"/>
      <c r="Y98" s="7"/>
      <c r="Z98" s="7"/>
      <c r="AA98" s="7"/>
      <c r="AB98" s="7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</row>
    <row r="99" spans="1:40" ht="14" x14ac:dyDescent="0.2">
      <c r="A99" s="101" t="s">
        <v>216</v>
      </c>
      <c r="B99" s="47">
        <v>1220</v>
      </c>
      <c r="C99" s="101" t="s">
        <v>28</v>
      </c>
      <c r="D99" s="101" t="s">
        <v>95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26"/>
      <c r="R99" s="26"/>
      <c r="S99" s="26"/>
      <c r="T99" s="7"/>
      <c r="U99" s="7"/>
      <c r="V99" s="7"/>
      <c r="W99" s="7"/>
      <c r="X99" s="7"/>
      <c r="Y99" s="7"/>
      <c r="Z99" s="7"/>
      <c r="AA99" s="7"/>
      <c r="AB99" s="7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14" x14ac:dyDescent="0.2">
      <c r="A100" s="101" t="s">
        <v>43</v>
      </c>
      <c r="B100" s="47">
        <v>1367</v>
      </c>
      <c r="C100" s="101" t="s">
        <v>9</v>
      </c>
      <c r="D100" s="101" t="s">
        <v>20</v>
      </c>
      <c r="E100" s="31"/>
      <c r="F100" s="31">
        <v>2.5</v>
      </c>
      <c r="G100" s="31">
        <v>2.5</v>
      </c>
      <c r="H100" s="31">
        <v>2.5</v>
      </c>
      <c r="I100" s="31">
        <v>2.5</v>
      </c>
      <c r="J100" s="31"/>
      <c r="K100" s="31"/>
      <c r="L100" s="31">
        <v>2.5</v>
      </c>
      <c r="M100" s="31">
        <v>2.5</v>
      </c>
      <c r="N100" s="31">
        <v>2.5</v>
      </c>
      <c r="O100" s="31">
        <v>2.5</v>
      </c>
      <c r="P100" s="31">
        <v>2.5</v>
      </c>
      <c r="Q100" s="26"/>
      <c r="R100" s="26"/>
      <c r="S100" s="26"/>
      <c r="T100" s="7"/>
      <c r="U100" s="7"/>
      <c r="V100" s="7"/>
      <c r="W100" s="7"/>
      <c r="X100" s="7"/>
      <c r="Y100" s="7"/>
      <c r="Z100" s="7"/>
      <c r="AA100" s="7"/>
      <c r="AB100" s="7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14" x14ac:dyDescent="0.2">
      <c r="A101" s="101" t="s">
        <v>219</v>
      </c>
      <c r="B101" s="47">
        <v>1157</v>
      </c>
      <c r="C101" s="101" t="s">
        <v>9</v>
      </c>
      <c r="D101" s="101" t="s">
        <v>37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26"/>
      <c r="R101" s="26"/>
      <c r="S101" s="26"/>
      <c r="T101" s="7"/>
      <c r="U101" s="7"/>
      <c r="V101" s="7"/>
      <c r="W101" s="7"/>
      <c r="X101" s="7"/>
      <c r="Y101" s="7"/>
      <c r="Z101" s="7"/>
      <c r="AA101" s="7"/>
      <c r="AB101" s="7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14" x14ac:dyDescent="0.2">
      <c r="A102" s="104" t="s">
        <v>127</v>
      </c>
      <c r="B102" s="48">
        <v>1562</v>
      </c>
      <c r="C102" s="101" t="s">
        <v>30</v>
      </c>
      <c r="D102" s="101" t="s">
        <v>480</v>
      </c>
      <c r="E102" s="31"/>
      <c r="F102" s="31"/>
      <c r="G102" s="31"/>
      <c r="H102" s="30"/>
      <c r="I102" s="30"/>
      <c r="J102" s="30"/>
      <c r="K102" s="31"/>
      <c r="L102" s="31"/>
      <c r="M102" s="31"/>
      <c r="N102" s="31"/>
      <c r="O102" s="31"/>
      <c r="P102" s="31"/>
      <c r="Q102" s="26"/>
      <c r="R102" s="26"/>
      <c r="S102" s="26"/>
      <c r="T102" s="10"/>
      <c r="U102" s="10"/>
      <c r="V102" s="10"/>
      <c r="W102" s="7"/>
      <c r="X102" s="7"/>
      <c r="Y102" s="7"/>
      <c r="Z102" s="7"/>
      <c r="AA102" s="7"/>
      <c r="AB102" s="7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14" x14ac:dyDescent="0.2">
      <c r="A103" s="101" t="s">
        <v>226</v>
      </c>
      <c r="B103" s="47">
        <v>1403</v>
      </c>
      <c r="C103" s="101" t="s">
        <v>28</v>
      </c>
      <c r="D103" s="101" t="s">
        <v>22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26"/>
      <c r="R103" s="26"/>
      <c r="S103" s="26"/>
      <c r="T103" s="7"/>
      <c r="U103" s="7"/>
      <c r="V103" s="7"/>
      <c r="W103" s="7"/>
      <c r="X103" s="7"/>
      <c r="Y103" s="7"/>
      <c r="Z103" s="7"/>
      <c r="AA103" s="7"/>
      <c r="AB103" s="7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14" x14ac:dyDescent="0.2">
      <c r="A104" s="101" t="s">
        <v>75</v>
      </c>
      <c r="B104" s="47">
        <v>1087</v>
      </c>
      <c r="C104" s="101" t="s">
        <v>28</v>
      </c>
      <c r="D104" s="101" t="s">
        <v>72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26"/>
      <c r="R104" s="26"/>
      <c r="S104" s="26"/>
      <c r="T104" s="7"/>
      <c r="U104" s="7"/>
      <c r="V104" s="7"/>
      <c r="W104" s="7"/>
      <c r="X104" s="7"/>
      <c r="Y104" s="7"/>
      <c r="Z104" s="7"/>
      <c r="AA104" s="7"/>
      <c r="AB104" s="7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14" x14ac:dyDescent="0.2">
      <c r="A105" s="101" t="s">
        <v>229</v>
      </c>
      <c r="B105" s="47">
        <v>1464</v>
      </c>
      <c r="C105" s="101" t="s">
        <v>9</v>
      </c>
      <c r="D105" s="101" t="s">
        <v>24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26"/>
      <c r="R105" s="26"/>
      <c r="S105" s="26"/>
      <c r="T105" s="7"/>
      <c r="U105" s="7"/>
      <c r="V105" s="7"/>
      <c r="W105" s="7"/>
      <c r="X105" s="7"/>
      <c r="Y105" s="7"/>
      <c r="Z105" s="7"/>
      <c r="AA105" s="7"/>
      <c r="AB105" s="7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14" x14ac:dyDescent="0.2">
      <c r="A106" s="101" t="s">
        <v>204</v>
      </c>
      <c r="B106" s="47">
        <v>1209</v>
      </c>
      <c r="C106" s="101" t="s">
        <v>28</v>
      </c>
      <c r="D106" s="101" t="s">
        <v>72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26"/>
      <c r="R106" s="26"/>
      <c r="S106" s="26"/>
      <c r="T106" s="7"/>
      <c r="U106" s="7"/>
      <c r="V106" s="7"/>
      <c r="W106" s="7"/>
      <c r="X106" s="7"/>
      <c r="Y106" s="7"/>
      <c r="Z106" s="7"/>
      <c r="AA106" s="7"/>
      <c r="AB106" s="7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14" x14ac:dyDescent="0.2">
      <c r="A107" s="101" t="s">
        <v>516</v>
      </c>
      <c r="B107" s="47">
        <v>2550</v>
      </c>
      <c r="C107" s="101" t="s">
        <v>497</v>
      </c>
      <c r="D107" s="101" t="s">
        <v>32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26"/>
      <c r="R107" s="26"/>
      <c r="S107" s="26"/>
      <c r="T107" s="7"/>
      <c r="U107" s="7"/>
      <c r="V107" s="7"/>
      <c r="W107" s="7"/>
      <c r="X107" s="7"/>
      <c r="Y107" s="7"/>
      <c r="Z107" s="7"/>
      <c r="AA107" s="7"/>
      <c r="AB107" s="7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14" x14ac:dyDescent="0.2">
      <c r="A108" s="101" t="s">
        <v>543</v>
      </c>
      <c r="B108" s="47">
        <v>2558</v>
      </c>
      <c r="C108" s="101" t="s">
        <v>542</v>
      </c>
      <c r="D108" s="101" t="s">
        <v>480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26"/>
      <c r="R108" s="26"/>
      <c r="S108" s="26"/>
      <c r="T108" s="7"/>
      <c r="U108" s="7"/>
      <c r="V108" s="7"/>
      <c r="W108" s="7"/>
      <c r="X108" s="7"/>
      <c r="Y108" s="7"/>
      <c r="Z108" s="7"/>
      <c r="AA108" s="7"/>
      <c r="AB108" s="7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14" x14ac:dyDescent="0.2">
      <c r="A109" s="101" t="s">
        <v>232</v>
      </c>
      <c r="B109" s="47">
        <v>1560</v>
      </c>
      <c r="C109" s="101" t="s">
        <v>36</v>
      </c>
      <c r="D109" s="101" t="s">
        <v>37</v>
      </c>
      <c r="E109" s="31"/>
      <c r="F109" s="30"/>
      <c r="G109" s="31"/>
      <c r="H109" s="30"/>
      <c r="I109" s="30"/>
      <c r="J109" s="30"/>
      <c r="K109" s="31"/>
      <c r="L109" s="31"/>
      <c r="M109" s="31"/>
      <c r="N109" s="31"/>
      <c r="O109" s="31"/>
      <c r="P109" s="31"/>
      <c r="Q109" s="26"/>
      <c r="R109" s="27"/>
      <c r="S109" s="26"/>
      <c r="T109" s="10"/>
      <c r="U109" s="10"/>
      <c r="V109" s="10"/>
      <c r="W109" s="7"/>
      <c r="X109" s="7"/>
      <c r="Y109" s="7"/>
      <c r="Z109" s="7"/>
      <c r="AA109" s="7"/>
      <c r="AB109" s="7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</row>
    <row r="110" spans="1:40" ht="14" x14ac:dyDescent="0.2">
      <c r="A110" s="101" t="s">
        <v>234</v>
      </c>
      <c r="B110" s="47">
        <v>1431</v>
      </c>
      <c r="C110" s="101" t="s">
        <v>30</v>
      </c>
      <c r="D110" s="101" t="s">
        <v>14</v>
      </c>
      <c r="E110" s="31"/>
      <c r="F110" s="30"/>
      <c r="G110" s="31"/>
      <c r="H110" s="30"/>
      <c r="I110" s="30"/>
      <c r="J110" s="30"/>
      <c r="K110" s="31"/>
      <c r="L110" s="31"/>
      <c r="M110" s="31"/>
      <c r="N110" s="31"/>
      <c r="O110" s="31"/>
      <c r="P110" s="31"/>
      <c r="Q110" s="26"/>
      <c r="R110" s="27"/>
      <c r="S110" s="26"/>
      <c r="T110" s="10"/>
      <c r="U110" s="10"/>
      <c r="V110" s="10"/>
      <c r="W110" s="7"/>
      <c r="X110" s="7"/>
      <c r="Y110" s="7"/>
      <c r="Z110" s="7"/>
      <c r="AA110" s="7"/>
      <c r="AB110" s="7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</row>
    <row r="111" spans="1:40" ht="14" x14ac:dyDescent="0.2">
      <c r="A111" s="101" t="s">
        <v>236</v>
      </c>
      <c r="B111" s="47">
        <v>1333</v>
      </c>
      <c r="C111" s="101" t="s">
        <v>9</v>
      </c>
      <c r="D111" s="101" t="s">
        <v>14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26"/>
      <c r="R111" s="26"/>
      <c r="S111" s="26"/>
      <c r="T111" s="7"/>
      <c r="U111" s="7"/>
      <c r="V111" s="7"/>
      <c r="W111" s="7"/>
      <c r="X111" s="7"/>
      <c r="Y111" s="7"/>
      <c r="Z111" s="7"/>
      <c r="AA111" s="7"/>
      <c r="AB111" s="7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</row>
    <row r="112" spans="1:40" ht="14" x14ac:dyDescent="0.2">
      <c r="A112" s="101" t="s">
        <v>45</v>
      </c>
      <c r="B112" s="47">
        <v>1281</v>
      </c>
      <c r="C112" s="101" t="s">
        <v>28</v>
      </c>
      <c r="D112" s="101" t="s">
        <v>20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26"/>
      <c r="R112" s="26"/>
      <c r="S112" s="26"/>
      <c r="T112" s="7"/>
      <c r="U112" s="7"/>
      <c r="V112" s="7"/>
      <c r="W112" s="7"/>
      <c r="X112" s="7"/>
      <c r="Y112" s="7"/>
      <c r="Z112" s="7"/>
      <c r="AA112" s="7"/>
      <c r="AB112" s="7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</row>
    <row r="113" spans="1:40" ht="14" x14ac:dyDescent="0.2">
      <c r="A113" s="101" t="s">
        <v>238</v>
      </c>
      <c r="B113" s="47">
        <v>1656</v>
      </c>
      <c r="C113" s="101" t="s">
        <v>11</v>
      </c>
      <c r="D113" s="101" t="s">
        <v>14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26"/>
      <c r="R113" s="26"/>
      <c r="S113" s="26"/>
      <c r="T113" s="7"/>
      <c r="U113" s="7"/>
      <c r="V113" s="7"/>
      <c r="W113" s="7"/>
      <c r="X113" s="7"/>
      <c r="Y113" s="7"/>
      <c r="Z113" s="7"/>
      <c r="AA113" s="7"/>
      <c r="AB113" s="7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</row>
    <row r="114" spans="1:40" ht="14" x14ac:dyDescent="0.2">
      <c r="A114" s="101" t="s">
        <v>240</v>
      </c>
      <c r="B114" s="47">
        <v>1011</v>
      </c>
      <c r="C114" s="101" t="s">
        <v>28</v>
      </c>
      <c r="D114" s="101" t="s">
        <v>479</v>
      </c>
      <c r="E114" s="31"/>
      <c r="F114" s="30"/>
      <c r="G114" s="30"/>
      <c r="H114" s="30"/>
      <c r="I114" s="30"/>
      <c r="J114" s="30"/>
      <c r="K114" s="31"/>
      <c r="L114" s="31"/>
      <c r="M114" s="31"/>
      <c r="N114" s="31"/>
      <c r="O114" s="31"/>
      <c r="P114" s="31"/>
      <c r="Q114" s="26"/>
      <c r="R114" s="27"/>
      <c r="S114" s="27"/>
      <c r="T114" s="10"/>
      <c r="U114" s="10"/>
      <c r="V114" s="10"/>
      <c r="W114" s="7"/>
      <c r="X114" s="7"/>
      <c r="Y114" s="7"/>
      <c r="Z114" s="7"/>
      <c r="AA114" s="7"/>
      <c r="AB114" s="7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</row>
    <row r="115" spans="1:40" ht="14" x14ac:dyDescent="0.2">
      <c r="A115" s="101" t="s">
        <v>242</v>
      </c>
      <c r="B115" s="47">
        <v>1054</v>
      </c>
      <c r="C115" s="101" t="s">
        <v>9</v>
      </c>
      <c r="D115" s="101" t="s">
        <v>481</v>
      </c>
      <c r="E115" s="31"/>
      <c r="F115" s="30"/>
      <c r="G115" s="30"/>
      <c r="H115" s="30"/>
      <c r="I115" s="30"/>
      <c r="J115" s="30"/>
      <c r="K115" s="31"/>
      <c r="L115" s="31"/>
      <c r="M115" s="31"/>
      <c r="N115" s="31"/>
      <c r="O115" s="31"/>
      <c r="P115" s="31"/>
      <c r="Q115" s="26"/>
      <c r="R115" s="27"/>
      <c r="S115" s="27"/>
      <c r="T115" s="10"/>
      <c r="U115" s="10"/>
      <c r="V115" s="10"/>
      <c r="W115" s="7"/>
      <c r="X115" s="7"/>
      <c r="Y115" s="7"/>
      <c r="Z115" s="7"/>
      <c r="AA115" s="7"/>
      <c r="AB115" s="7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</row>
    <row r="116" spans="1:40" ht="14" x14ac:dyDescent="0.2">
      <c r="A116" s="101" t="s">
        <v>47</v>
      </c>
      <c r="B116" s="47">
        <v>1658</v>
      </c>
      <c r="C116" s="101" t="s">
        <v>11</v>
      </c>
      <c r="D116" s="101" t="s">
        <v>20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26"/>
      <c r="R116" s="26"/>
      <c r="S116" s="26"/>
      <c r="T116" s="7"/>
      <c r="U116" s="7"/>
      <c r="V116" s="7"/>
      <c r="W116" s="7"/>
      <c r="X116" s="7"/>
      <c r="Y116" s="7"/>
      <c r="Z116" s="7"/>
      <c r="AA116" s="7"/>
      <c r="AB116" s="7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14" x14ac:dyDescent="0.2">
      <c r="A117" s="101" t="s">
        <v>245</v>
      </c>
      <c r="B117" s="47">
        <v>1055</v>
      </c>
      <c r="C117" s="101" t="s">
        <v>28</v>
      </c>
      <c r="D117" s="101" t="s">
        <v>463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26"/>
      <c r="R117" s="26"/>
      <c r="S117" s="26"/>
      <c r="T117" s="7"/>
      <c r="U117" s="7"/>
      <c r="V117" s="7"/>
      <c r="W117" s="7"/>
      <c r="X117" s="7"/>
      <c r="Y117" s="7"/>
      <c r="Z117" s="7"/>
      <c r="AA117" s="7"/>
      <c r="AB117" s="7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14" x14ac:dyDescent="0.2">
      <c r="A118" s="101" t="s">
        <v>246</v>
      </c>
      <c r="B118" s="47">
        <v>1494</v>
      </c>
      <c r="C118" s="101" t="s">
        <v>80</v>
      </c>
      <c r="D118" s="101" t="s">
        <v>22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26"/>
      <c r="R118" s="26"/>
      <c r="S118" s="26"/>
      <c r="T118" s="7"/>
      <c r="U118" s="7"/>
      <c r="V118" s="7"/>
      <c r="W118" s="7"/>
      <c r="X118" s="7"/>
      <c r="Y118" s="7"/>
      <c r="Z118" s="7"/>
      <c r="AA118" s="7"/>
      <c r="AB118" s="7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14" x14ac:dyDescent="0.2">
      <c r="A119" s="101" t="s">
        <v>247</v>
      </c>
      <c r="B119" s="47">
        <v>1379</v>
      </c>
      <c r="C119" s="101" t="s">
        <v>9</v>
      </c>
      <c r="D119" s="101" t="s">
        <v>32</v>
      </c>
      <c r="E119" s="31"/>
      <c r="F119" s="31"/>
      <c r="G119" s="31"/>
      <c r="H119" s="30"/>
      <c r="I119" s="30"/>
      <c r="J119" s="30"/>
      <c r="K119" s="31"/>
      <c r="L119" s="31"/>
      <c r="M119" s="31"/>
      <c r="N119" s="31"/>
      <c r="O119" s="31"/>
      <c r="P119" s="31"/>
      <c r="Q119" s="26"/>
      <c r="R119" s="26"/>
      <c r="S119" s="26"/>
      <c r="T119" s="10"/>
      <c r="U119" s="10"/>
      <c r="V119" s="10"/>
      <c r="W119" s="7"/>
      <c r="X119" s="7"/>
      <c r="Y119" s="7"/>
      <c r="Z119" s="7"/>
      <c r="AA119" s="7"/>
      <c r="AB119" s="7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14" x14ac:dyDescent="0.2">
      <c r="A120" s="101" t="s">
        <v>79</v>
      </c>
      <c r="B120" s="47">
        <v>1522</v>
      </c>
      <c r="C120" s="101" t="s">
        <v>80</v>
      </c>
      <c r="D120" s="101" t="s">
        <v>32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26"/>
      <c r="R120" s="26"/>
      <c r="S120" s="26"/>
      <c r="T120" s="7"/>
      <c r="U120" s="7"/>
      <c r="V120" s="7"/>
      <c r="W120" s="7"/>
      <c r="X120" s="7"/>
      <c r="Y120" s="7"/>
      <c r="Z120" s="7"/>
      <c r="AA120" s="7"/>
      <c r="AB120" s="7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14" x14ac:dyDescent="0.2">
      <c r="A121" s="101" t="s">
        <v>248</v>
      </c>
      <c r="B121" s="47">
        <v>1413</v>
      </c>
      <c r="C121" s="101" t="s">
        <v>28</v>
      </c>
      <c r="D121" s="101" t="s">
        <v>62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26"/>
      <c r="R121" s="26"/>
      <c r="S121" s="26"/>
      <c r="T121" s="7"/>
      <c r="U121" s="7"/>
      <c r="V121" s="7"/>
      <c r="W121" s="7"/>
      <c r="X121" s="7"/>
      <c r="Y121" s="7"/>
      <c r="Z121" s="7"/>
      <c r="AA121" s="7"/>
      <c r="AB121" s="7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14" x14ac:dyDescent="0.2">
      <c r="A122" s="101" t="s">
        <v>249</v>
      </c>
      <c r="B122" s="47">
        <v>1107</v>
      </c>
      <c r="C122" s="101" t="s">
        <v>28</v>
      </c>
      <c r="D122" s="101" t="s">
        <v>32</v>
      </c>
      <c r="E122" s="31"/>
      <c r="F122" s="30"/>
      <c r="G122" s="31"/>
      <c r="H122" s="30"/>
      <c r="I122" s="30"/>
      <c r="J122" s="30"/>
      <c r="K122" s="31"/>
      <c r="L122" s="31"/>
      <c r="M122" s="31"/>
      <c r="N122" s="31"/>
      <c r="O122" s="31"/>
      <c r="P122" s="31"/>
      <c r="Q122" s="26"/>
      <c r="R122" s="27"/>
      <c r="S122" s="26"/>
      <c r="T122" s="10"/>
      <c r="U122" s="10"/>
      <c r="V122" s="10"/>
      <c r="W122" s="7"/>
      <c r="X122" s="7"/>
      <c r="Y122" s="7"/>
      <c r="Z122" s="7"/>
      <c r="AA122" s="7"/>
      <c r="AB122" s="7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14" x14ac:dyDescent="0.2">
      <c r="A123" s="101" t="s">
        <v>50</v>
      </c>
      <c r="B123" s="47">
        <v>1296</v>
      </c>
      <c r="C123" s="101" t="s">
        <v>28</v>
      </c>
      <c r="D123" s="101" t="s">
        <v>20</v>
      </c>
      <c r="E123" s="31"/>
      <c r="F123" s="30"/>
      <c r="G123" s="31"/>
      <c r="H123" s="30"/>
      <c r="I123" s="30"/>
      <c r="J123" s="30"/>
      <c r="K123" s="31"/>
      <c r="L123" s="31"/>
      <c r="M123" s="31"/>
      <c r="N123" s="31"/>
      <c r="O123" s="31"/>
      <c r="P123" s="31"/>
      <c r="Q123" s="26"/>
      <c r="R123" s="27"/>
      <c r="S123" s="26"/>
      <c r="T123" s="10"/>
      <c r="U123" s="10"/>
      <c r="V123" s="10"/>
      <c r="W123" s="7"/>
      <c r="X123" s="7"/>
      <c r="Y123" s="7"/>
      <c r="Z123" s="7"/>
      <c r="AA123" s="7"/>
      <c r="AB123" s="7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14" x14ac:dyDescent="0.2">
      <c r="A124" s="101" t="s">
        <v>250</v>
      </c>
      <c r="B124" s="47">
        <v>1193</v>
      </c>
      <c r="C124" s="101" t="s">
        <v>28</v>
      </c>
      <c r="D124" s="101" t="s">
        <v>62</v>
      </c>
      <c r="E124" s="31"/>
      <c r="F124" s="30"/>
      <c r="G124" s="31"/>
      <c r="H124" s="31"/>
      <c r="I124" s="30"/>
      <c r="J124" s="30"/>
      <c r="K124" s="31"/>
      <c r="L124" s="31"/>
      <c r="M124" s="31"/>
      <c r="N124" s="31"/>
      <c r="O124" s="31"/>
      <c r="P124" s="31"/>
      <c r="Q124" s="26"/>
      <c r="R124" s="27"/>
      <c r="S124" s="26"/>
      <c r="T124" s="7"/>
      <c r="U124" s="10"/>
      <c r="V124" s="10"/>
      <c r="W124" s="7"/>
      <c r="X124" s="7"/>
      <c r="Y124" s="7"/>
      <c r="Z124" s="7"/>
      <c r="AA124" s="7"/>
      <c r="AB124" s="7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14" x14ac:dyDescent="0.2">
      <c r="A125" s="101" t="s">
        <v>251</v>
      </c>
      <c r="B125" s="47">
        <v>1353</v>
      </c>
      <c r="C125" s="101" t="s">
        <v>28</v>
      </c>
      <c r="D125" s="101" t="s">
        <v>22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26"/>
      <c r="R125" s="26"/>
      <c r="S125" s="26"/>
      <c r="T125" s="7"/>
      <c r="U125" s="7"/>
      <c r="V125" s="7"/>
      <c r="W125" s="7"/>
      <c r="X125" s="7"/>
      <c r="Y125" s="7"/>
      <c r="Z125" s="7"/>
      <c r="AA125" s="7"/>
      <c r="AB125" s="7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14" x14ac:dyDescent="0.2">
      <c r="A126" s="101" t="s">
        <v>252</v>
      </c>
      <c r="B126" s="47">
        <v>1066</v>
      </c>
      <c r="C126" s="101" t="s">
        <v>28</v>
      </c>
      <c r="D126" s="101" t="s">
        <v>20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26"/>
      <c r="R126" s="26"/>
      <c r="S126" s="26"/>
      <c r="T126" s="7"/>
      <c r="U126" s="7"/>
      <c r="V126" s="7"/>
      <c r="W126" s="7"/>
      <c r="X126" s="7"/>
      <c r="Y126" s="7"/>
      <c r="Z126" s="7"/>
      <c r="AA126" s="7"/>
      <c r="AB126" s="7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</row>
    <row r="127" spans="1:40" ht="14" x14ac:dyDescent="0.2">
      <c r="A127" s="101" t="s">
        <v>253</v>
      </c>
      <c r="B127" s="47">
        <v>1170</v>
      </c>
      <c r="C127" s="101" t="s">
        <v>28</v>
      </c>
      <c r="D127" s="101" t="s">
        <v>32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26"/>
      <c r="R127" s="26"/>
      <c r="S127" s="26"/>
      <c r="T127" s="7"/>
      <c r="U127" s="7"/>
      <c r="V127" s="7"/>
      <c r="W127" s="7"/>
      <c r="X127" s="7"/>
      <c r="Y127" s="7"/>
      <c r="Z127" s="7"/>
      <c r="AA127" s="7"/>
      <c r="AB127" s="7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</row>
    <row r="128" spans="1:40" ht="14" x14ac:dyDescent="0.2">
      <c r="A128" s="101" t="s">
        <v>81</v>
      </c>
      <c r="B128" s="47">
        <v>1396</v>
      </c>
      <c r="C128" s="101" t="s">
        <v>28</v>
      </c>
      <c r="D128" s="101" t="s">
        <v>15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26"/>
      <c r="R128" s="26"/>
      <c r="S128" s="26"/>
      <c r="T128" s="7"/>
      <c r="U128" s="7"/>
      <c r="V128" s="7"/>
      <c r="W128" s="7"/>
      <c r="X128" s="7"/>
      <c r="Y128" s="7"/>
      <c r="Z128" s="7"/>
      <c r="AA128" s="7"/>
      <c r="AB128" s="7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</row>
    <row r="129" spans="1:40" ht="14" x14ac:dyDescent="0.2">
      <c r="A129" s="101" t="s">
        <v>254</v>
      </c>
      <c r="B129" s="47">
        <v>1300</v>
      </c>
      <c r="C129" s="101" t="s">
        <v>9</v>
      </c>
      <c r="D129" s="101" t="s">
        <v>62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26"/>
      <c r="R129" s="26"/>
      <c r="S129" s="26"/>
      <c r="T129" s="7"/>
      <c r="U129" s="7"/>
      <c r="V129" s="7"/>
      <c r="W129" s="7"/>
      <c r="X129" s="7"/>
      <c r="Y129" s="7"/>
      <c r="Z129" s="7"/>
      <c r="AA129" s="7"/>
      <c r="AB129" s="7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</row>
    <row r="130" spans="1:40" ht="14" x14ac:dyDescent="0.2">
      <c r="A130" s="101" t="s">
        <v>255</v>
      </c>
      <c r="B130" s="47">
        <v>2003</v>
      </c>
      <c r="C130" s="101" t="s">
        <v>36</v>
      </c>
      <c r="D130" s="101" t="s">
        <v>15</v>
      </c>
      <c r="E130" s="30"/>
      <c r="F130" s="31"/>
      <c r="G130" s="30"/>
      <c r="H130" s="31"/>
      <c r="I130" s="31"/>
      <c r="J130" s="31"/>
      <c r="K130" s="31"/>
      <c r="L130" s="31"/>
      <c r="M130" s="31"/>
      <c r="N130" s="31"/>
      <c r="O130" s="31"/>
      <c r="P130" s="31"/>
      <c r="Q130" s="27"/>
      <c r="R130" s="26">
        <v>1.75</v>
      </c>
      <c r="S130" s="27">
        <v>1.75</v>
      </c>
      <c r="T130" s="27">
        <v>1.75</v>
      </c>
      <c r="U130" s="7"/>
      <c r="V130" s="7"/>
      <c r="W130" s="7"/>
      <c r="X130" s="7"/>
      <c r="Y130" s="7"/>
      <c r="Z130" s="7"/>
      <c r="AA130" s="7"/>
      <c r="AB130" s="7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</row>
    <row r="131" spans="1:40" ht="14" x14ac:dyDescent="0.2">
      <c r="A131" s="101" t="s">
        <v>803</v>
      </c>
      <c r="B131" s="47">
        <v>2590</v>
      </c>
      <c r="C131" s="101" t="s">
        <v>561</v>
      </c>
      <c r="D131" s="101" t="s">
        <v>95</v>
      </c>
      <c r="E131" s="30"/>
      <c r="F131" s="31"/>
      <c r="G131" s="30"/>
      <c r="H131" s="31"/>
      <c r="I131" s="31"/>
      <c r="J131" s="31"/>
      <c r="K131" s="31"/>
      <c r="L131" s="31"/>
      <c r="M131" s="31"/>
      <c r="N131" s="31"/>
      <c r="O131" s="31"/>
      <c r="P131" s="31"/>
      <c r="Q131" s="27"/>
      <c r="R131" s="26"/>
      <c r="S131" s="27"/>
      <c r="T131" s="27"/>
      <c r="U131" s="7"/>
      <c r="V131" s="7"/>
      <c r="W131" s="7"/>
      <c r="X131" s="7"/>
      <c r="Y131" s="7"/>
      <c r="Z131" s="7"/>
      <c r="AA131" s="7"/>
      <c r="AB131" s="7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</row>
    <row r="132" spans="1:40" ht="14" x14ac:dyDescent="0.2">
      <c r="A132" s="101" t="s">
        <v>82</v>
      </c>
      <c r="B132" s="47">
        <v>1514</v>
      </c>
      <c r="C132" s="101" t="s">
        <v>80</v>
      </c>
      <c r="D132" s="101" t="s">
        <v>37</v>
      </c>
      <c r="E132" s="30"/>
      <c r="F132" s="31"/>
      <c r="G132" s="30"/>
      <c r="H132" s="31"/>
      <c r="I132" s="31"/>
      <c r="J132" s="31"/>
      <c r="K132" s="31"/>
      <c r="L132" s="31"/>
      <c r="M132" s="31"/>
      <c r="N132" s="31"/>
      <c r="O132" s="31"/>
      <c r="P132" s="31"/>
      <c r="Q132" s="27"/>
      <c r="R132" s="26"/>
      <c r="S132" s="27"/>
      <c r="T132" s="7"/>
      <c r="U132" s="7"/>
      <c r="V132" s="7"/>
      <c r="W132" s="7"/>
      <c r="X132" s="7"/>
      <c r="Y132" s="7"/>
      <c r="Z132" s="7"/>
      <c r="AA132" s="7"/>
      <c r="AB132" s="7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</row>
    <row r="133" spans="1:40" ht="14" x14ac:dyDescent="0.2">
      <c r="A133" s="104" t="s">
        <v>256</v>
      </c>
      <c r="B133" s="48">
        <v>1661</v>
      </c>
      <c r="C133" s="101" t="s">
        <v>36</v>
      </c>
      <c r="D133" s="101" t="s">
        <v>62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26"/>
      <c r="R133" s="26"/>
      <c r="S133" s="26"/>
      <c r="T133" s="7"/>
      <c r="U133" s="7"/>
      <c r="V133" s="7"/>
      <c r="W133" s="7"/>
      <c r="X133" s="7"/>
      <c r="Y133" s="7"/>
      <c r="Z133" s="7"/>
      <c r="AA133" s="7"/>
      <c r="AB133" s="7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14" x14ac:dyDescent="0.2">
      <c r="A134" s="104" t="s">
        <v>257</v>
      </c>
      <c r="B134" s="48">
        <v>1269</v>
      </c>
      <c r="C134" s="101" t="s">
        <v>28</v>
      </c>
      <c r="D134" s="101" t="s">
        <v>15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26"/>
      <c r="R134" s="26"/>
      <c r="S134" s="26"/>
      <c r="T134" s="7"/>
      <c r="U134" s="7"/>
      <c r="V134" s="7"/>
      <c r="W134" s="7"/>
      <c r="X134" s="7"/>
      <c r="Y134" s="7"/>
      <c r="Z134" s="7"/>
      <c r="AA134" s="7"/>
      <c r="AB134" s="7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14" x14ac:dyDescent="0.2">
      <c r="A135" s="101" t="s">
        <v>258</v>
      </c>
      <c r="B135" s="47">
        <v>1279</v>
      </c>
      <c r="C135" s="101" t="s">
        <v>9</v>
      </c>
      <c r="D135" s="101" t="s">
        <v>14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>
        <v>2.75</v>
      </c>
      <c r="P135" s="31">
        <v>2.75</v>
      </c>
      <c r="Q135" s="26"/>
      <c r="R135" s="26"/>
      <c r="S135" s="26"/>
      <c r="T135" s="7"/>
      <c r="U135" s="7"/>
      <c r="V135" s="7"/>
      <c r="W135" s="7"/>
      <c r="X135" s="7"/>
      <c r="Y135" s="7"/>
      <c r="Z135" s="7"/>
      <c r="AA135" s="7"/>
      <c r="AB135" s="7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14" x14ac:dyDescent="0.2">
      <c r="A136" s="101" t="s">
        <v>260</v>
      </c>
      <c r="B136" s="47">
        <v>1368</v>
      </c>
      <c r="C136" s="101" t="s">
        <v>28</v>
      </c>
      <c r="D136" s="101" t="s">
        <v>14</v>
      </c>
      <c r="E136" s="31"/>
      <c r="F136" s="31"/>
      <c r="G136" s="31"/>
      <c r="H136" s="30"/>
      <c r="I136" s="30"/>
      <c r="J136" s="30"/>
      <c r="K136" s="31"/>
      <c r="L136" s="31"/>
      <c r="M136" s="31"/>
      <c r="N136" s="31"/>
      <c r="O136" s="31"/>
      <c r="P136" s="31"/>
      <c r="Q136" s="26"/>
      <c r="R136" s="26"/>
      <c r="S136" s="26"/>
      <c r="T136" s="10"/>
      <c r="U136" s="10"/>
      <c r="V136" s="10"/>
      <c r="W136" s="7"/>
      <c r="X136" s="7"/>
      <c r="Y136" s="7"/>
      <c r="Z136" s="7"/>
      <c r="AA136" s="7"/>
      <c r="AB136" s="7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14" x14ac:dyDescent="0.2">
      <c r="A137" s="101" t="s">
        <v>259</v>
      </c>
      <c r="B137" s="47">
        <v>1076</v>
      </c>
      <c r="C137" s="101" t="s">
        <v>28</v>
      </c>
      <c r="D137" s="101" t="s">
        <v>62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26"/>
      <c r="R137" s="26"/>
      <c r="S137" s="26"/>
      <c r="T137" s="7"/>
      <c r="U137" s="7"/>
      <c r="V137" s="7"/>
      <c r="W137" s="7"/>
      <c r="X137" s="7"/>
      <c r="Y137" s="7"/>
      <c r="Z137" s="7"/>
      <c r="AA137" s="7"/>
      <c r="AB137" s="7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14" x14ac:dyDescent="0.2">
      <c r="A138" s="101" t="s">
        <v>261</v>
      </c>
      <c r="B138" s="47">
        <v>1112</v>
      </c>
      <c r="C138" s="101" t="s">
        <v>28</v>
      </c>
      <c r="D138" s="101" t="s">
        <v>62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26"/>
      <c r="R138" s="26"/>
      <c r="S138" s="26"/>
      <c r="T138" s="7"/>
      <c r="U138" s="7"/>
      <c r="V138" s="7"/>
      <c r="W138" s="7"/>
      <c r="X138" s="7"/>
      <c r="Y138" s="7"/>
      <c r="Z138" s="7"/>
      <c r="AA138" s="7"/>
      <c r="AB138" s="7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14" x14ac:dyDescent="0.2">
      <c r="A139" s="101" t="s">
        <v>263</v>
      </c>
      <c r="B139" s="47">
        <v>1676</v>
      </c>
      <c r="C139" s="101" t="s">
        <v>36</v>
      </c>
      <c r="D139" s="101" t="s">
        <v>62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26"/>
      <c r="R139" s="26"/>
      <c r="S139" s="26"/>
      <c r="T139" s="7"/>
      <c r="U139" s="7"/>
      <c r="V139" s="7"/>
      <c r="W139" s="7"/>
      <c r="X139" s="7"/>
      <c r="Y139" s="7"/>
      <c r="Z139" s="7"/>
      <c r="AA139" s="7"/>
      <c r="AB139" s="7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14" x14ac:dyDescent="0.2">
      <c r="A140" s="101" t="s">
        <v>85</v>
      </c>
      <c r="B140" s="47">
        <v>2015</v>
      </c>
      <c r="C140" s="101" t="s">
        <v>36</v>
      </c>
      <c r="D140" s="101" t="s">
        <v>37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26"/>
      <c r="R140" s="26"/>
      <c r="S140" s="26"/>
      <c r="T140" s="7"/>
      <c r="U140" s="7"/>
      <c r="V140" s="7"/>
      <c r="W140" s="7"/>
      <c r="X140" s="7"/>
      <c r="Y140" s="7"/>
      <c r="Z140" s="7"/>
      <c r="AA140" s="7"/>
      <c r="AB140" s="7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0" ht="14" x14ac:dyDescent="0.2">
      <c r="A141" s="101" t="s">
        <v>269</v>
      </c>
      <c r="B141" s="47">
        <v>1370</v>
      </c>
      <c r="C141" s="101" t="s">
        <v>28</v>
      </c>
      <c r="D141" s="101" t="s">
        <v>461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26"/>
      <c r="R141" s="26"/>
      <c r="S141" s="26"/>
      <c r="T141" s="7"/>
      <c r="U141" s="7"/>
      <c r="V141" s="7"/>
      <c r="W141" s="7"/>
      <c r="X141" s="7"/>
      <c r="Y141" s="7"/>
      <c r="Z141" s="7"/>
      <c r="AA141" s="7"/>
      <c r="AB141" s="7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0" ht="14" x14ac:dyDescent="0.2">
      <c r="A142" s="101" t="s">
        <v>53</v>
      </c>
      <c r="B142" s="49">
        <v>1669</v>
      </c>
      <c r="C142" s="101" t="s">
        <v>11</v>
      </c>
      <c r="D142" s="101" t="s">
        <v>20</v>
      </c>
      <c r="E142" s="31"/>
      <c r="F142" s="30"/>
      <c r="G142" s="31"/>
      <c r="H142" s="30"/>
      <c r="I142" s="30"/>
      <c r="J142" s="30"/>
      <c r="K142" s="31"/>
      <c r="L142" s="31"/>
      <c r="M142" s="31"/>
      <c r="N142" s="31"/>
      <c r="O142" s="31"/>
      <c r="P142" s="31"/>
      <c r="Q142" s="26"/>
      <c r="R142" s="27"/>
      <c r="S142" s="26"/>
      <c r="T142" s="10"/>
      <c r="U142" s="10"/>
      <c r="V142" s="10"/>
      <c r="W142" s="7"/>
      <c r="X142" s="7"/>
      <c r="Y142" s="7"/>
      <c r="Z142" s="7"/>
      <c r="AA142" s="7"/>
      <c r="AB142" s="7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0" ht="14" x14ac:dyDescent="0.2">
      <c r="A143" s="101" t="s">
        <v>88</v>
      </c>
      <c r="B143" s="47">
        <v>1329</v>
      </c>
      <c r="C143" s="100" t="s">
        <v>9</v>
      </c>
      <c r="D143" s="101" t="s">
        <v>15</v>
      </c>
      <c r="E143" s="31"/>
      <c r="F143" s="30"/>
      <c r="G143" s="31"/>
      <c r="H143" s="30"/>
      <c r="I143" s="30"/>
      <c r="J143" s="30"/>
      <c r="K143" s="31"/>
      <c r="L143" s="31"/>
      <c r="M143" s="31"/>
      <c r="N143" s="31"/>
      <c r="O143" s="31"/>
      <c r="P143" s="31"/>
      <c r="Q143" s="26"/>
      <c r="R143" s="27"/>
      <c r="S143" s="26"/>
      <c r="T143" s="10"/>
      <c r="U143" s="10"/>
      <c r="V143" s="10"/>
      <c r="W143" s="7"/>
      <c r="X143" s="7"/>
      <c r="Y143" s="7"/>
      <c r="Z143" s="7"/>
      <c r="AA143" s="7"/>
      <c r="AB143" s="7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</row>
    <row r="144" spans="1:40" ht="14" x14ac:dyDescent="0.2">
      <c r="A144" s="101" t="s">
        <v>264</v>
      </c>
      <c r="B144" s="47">
        <v>1123</v>
      </c>
      <c r="C144" s="101" t="s">
        <v>28</v>
      </c>
      <c r="D144" s="101" t="s">
        <v>62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26"/>
      <c r="R144" s="26"/>
      <c r="S144" s="26"/>
      <c r="T144" s="7"/>
      <c r="U144" s="7"/>
      <c r="V144" s="7"/>
      <c r="W144" s="7"/>
      <c r="X144" s="7"/>
      <c r="Y144" s="7"/>
      <c r="Z144" s="7"/>
      <c r="AA144" s="7"/>
      <c r="AB144" s="7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</row>
    <row r="145" spans="1:40" ht="14" x14ac:dyDescent="0.2">
      <c r="A145" s="101" t="s">
        <v>136</v>
      </c>
      <c r="B145" s="47">
        <v>1501</v>
      </c>
      <c r="C145" s="101" t="s">
        <v>9</v>
      </c>
      <c r="D145" s="101" t="s">
        <v>13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26"/>
      <c r="R145" s="26"/>
      <c r="S145" s="26"/>
      <c r="T145" s="7"/>
      <c r="U145" s="7"/>
      <c r="V145" s="7"/>
      <c r="W145" s="7"/>
      <c r="X145" s="7"/>
      <c r="Y145" s="7"/>
      <c r="Z145" s="7"/>
      <c r="AA145" s="7"/>
      <c r="AB145" s="7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</row>
    <row r="146" spans="1:40" ht="14" x14ac:dyDescent="0.2">
      <c r="A146" s="101" t="s">
        <v>188</v>
      </c>
      <c r="B146" s="47">
        <v>1175</v>
      </c>
      <c r="C146" s="101" t="s">
        <v>28</v>
      </c>
      <c r="D146" s="101" t="s">
        <v>24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26"/>
      <c r="R146" s="26"/>
      <c r="S146" s="26"/>
      <c r="T146" s="7"/>
      <c r="U146" s="7"/>
      <c r="V146" s="7"/>
      <c r="W146" s="7"/>
      <c r="X146" s="7"/>
      <c r="Y146" s="7"/>
      <c r="Z146" s="7"/>
      <c r="AA146" s="7"/>
      <c r="AB146" s="7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</row>
    <row r="147" spans="1:40" ht="14" x14ac:dyDescent="0.2">
      <c r="A147" s="101" t="s">
        <v>190</v>
      </c>
      <c r="B147" s="47">
        <v>1175</v>
      </c>
      <c r="C147" s="101" t="s">
        <v>28</v>
      </c>
      <c r="D147" s="101" t="s">
        <v>24</v>
      </c>
      <c r="E147" s="31"/>
      <c r="F147" s="31"/>
      <c r="G147" s="31"/>
      <c r="H147" s="30"/>
      <c r="I147" s="30"/>
      <c r="J147" s="30"/>
      <c r="K147" s="31"/>
      <c r="L147" s="31"/>
      <c r="M147" s="31"/>
      <c r="N147" s="31"/>
      <c r="O147" s="31"/>
      <c r="P147" s="31"/>
      <c r="Q147" s="26"/>
      <c r="R147" s="26"/>
      <c r="S147" s="26"/>
      <c r="T147" s="10"/>
      <c r="U147" s="10"/>
      <c r="V147" s="10"/>
      <c r="W147" s="7"/>
      <c r="X147" s="7"/>
      <c r="Y147" s="7"/>
      <c r="Z147" s="7"/>
      <c r="AA147" s="7"/>
      <c r="AB147" s="7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</row>
    <row r="148" spans="1:40" ht="14" x14ac:dyDescent="0.2">
      <c r="A148" s="101" t="s">
        <v>206</v>
      </c>
      <c r="B148" s="47">
        <v>1024</v>
      </c>
      <c r="C148" s="101" t="s">
        <v>28</v>
      </c>
      <c r="D148" s="101" t="s">
        <v>72</v>
      </c>
      <c r="E148" s="31"/>
      <c r="F148" s="30"/>
      <c r="G148" s="31"/>
      <c r="H148" s="30"/>
      <c r="I148" s="30"/>
      <c r="J148" s="30"/>
      <c r="K148" s="31"/>
      <c r="L148" s="31"/>
      <c r="M148" s="31"/>
      <c r="N148" s="31"/>
      <c r="O148" s="31"/>
      <c r="P148" s="31"/>
      <c r="Q148" s="26"/>
      <c r="R148" s="27"/>
      <c r="S148" s="26"/>
      <c r="T148" s="10"/>
      <c r="U148" s="10"/>
      <c r="V148" s="10"/>
      <c r="W148" s="7"/>
      <c r="X148" s="7"/>
      <c r="Y148" s="7"/>
      <c r="Z148" s="7"/>
      <c r="AA148" s="7"/>
      <c r="AB148" s="7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</row>
    <row r="149" spans="1:40" ht="14" x14ac:dyDescent="0.2">
      <c r="A149" s="104" t="s">
        <v>280</v>
      </c>
      <c r="B149" s="48">
        <v>1363</v>
      </c>
      <c r="C149" s="101" t="s">
        <v>28</v>
      </c>
      <c r="D149" s="101" t="s">
        <v>22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26"/>
      <c r="R149" s="26"/>
      <c r="S149" s="26"/>
      <c r="T149" s="7"/>
      <c r="U149" s="7"/>
      <c r="V149" s="7"/>
      <c r="W149" s="7"/>
      <c r="X149" s="7"/>
      <c r="Y149" s="7"/>
      <c r="Z149" s="7"/>
      <c r="AA149" s="7"/>
      <c r="AB149" s="7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14" x14ac:dyDescent="0.2">
      <c r="A150" s="101" t="s">
        <v>56</v>
      </c>
      <c r="B150" s="47">
        <v>1377</v>
      </c>
      <c r="C150" s="101" t="s">
        <v>9</v>
      </c>
      <c r="D150" s="101" t="s">
        <v>20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26"/>
      <c r="R150" s="26"/>
      <c r="S150" s="26"/>
      <c r="T150" s="7"/>
      <c r="U150" s="7"/>
      <c r="V150" s="7"/>
      <c r="W150" s="7"/>
      <c r="X150" s="7"/>
      <c r="Y150" s="7"/>
      <c r="Z150" s="7"/>
      <c r="AA150" s="7"/>
      <c r="AB150" s="7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0" ht="14" x14ac:dyDescent="0.2">
      <c r="A151" s="101" t="s">
        <v>262</v>
      </c>
      <c r="B151" s="47">
        <v>1343</v>
      </c>
      <c r="C151" s="101" t="s">
        <v>9</v>
      </c>
      <c r="D151" s="101" t="s">
        <v>14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26"/>
      <c r="R151" s="26"/>
      <c r="S151" s="26"/>
      <c r="T151" s="7"/>
      <c r="U151" s="7"/>
      <c r="V151" s="7"/>
      <c r="W151" s="7"/>
      <c r="X151" s="7"/>
      <c r="Y151" s="7"/>
      <c r="Z151" s="7"/>
      <c r="AA151" s="7"/>
      <c r="AB151" s="7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0" ht="14" x14ac:dyDescent="0.2">
      <c r="A152" s="101" t="s">
        <v>59</v>
      </c>
      <c r="B152" s="47">
        <v>1328</v>
      </c>
      <c r="C152" s="101" t="s">
        <v>28</v>
      </c>
      <c r="D152" s="101" t="s">
        <v>480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26"/>
      <c r="R152" s="26"/>
      <c r="S152" s="26"/>
      <c r="T152" s="7"/>
      <c r="U152" s="7"/>
      <c r="V152" s="7"/>
      <c r="W152" s="7"/>
      <c r="X152" s="7"/>
      <c r="Y152" s="7"/>
      <c r="Z152" s="7"/>
      <c r="AA152" s="7"/>
      <c r="AB152" s="7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0" ht="14" x14ac:dyDescent="0.2">
      <c r="A153" s="101" t="s">
        <v>92</v>
      </c>
      <c r="B153" s="47">
        <v>1575</v>
      </c>
      <c r="C153" s="101" t="s">
        <v>30</v>
      </c>
      <c r="D153" s="101" t="s">
        <v>15</v>
      </c>
      <c r="E153" s="31"/>
      <c r="F153" s="30"/>
      <c r="G153" s="31"/>
      <c r="H153" s="30"/>
      <c r="I153" s="30"/>
      <c r="J153" s="30"/>
      <c r="K153" s="31"/>
      <c r="L153" s="31"/>
      <c r="M153" s="31"/>
      <c r="N153" s="31"/>
      <c r="O153" s="31"/>
      <c r="P153" s="31"/>
      <c r="Q153" s="26"/>
      <c r="R153" s="27"/>
      <c r="S153" s="26"/>
      <c r="T153" s="10"/>
      <c r="U153" s="10"/>
      <c r="V153" s="10"/>
      <c r="W153" s="7"/>
      <c r="X153" s="7"/>
      <c r="Y153" s="7"/>
      <c r="Z153" s="7"/>
      <c r="AA153" s="7"/>
      <c r="AB153" s="7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14" x14ac:dyDescent="0.2">
      <c r="A154" s="101" t="s">
        <v>265</v>
      </c>
      <c r="B154" s="47">
        <v>1437</v>
      </c>
      <c r="C154" s="101" t="s">
        <v>9</v>
      </c>
      <c r="D154" s="101" t="s">
        <v>481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26"/>
      <c r="R154" s="26"/>
      <c r="S154" s="26"/>
      <c r="T154" s="7"/>
      <c r="U154" s="7"/>
      <c r="V154" s="7"/>
      <c r="W154" s="7"/>
      <c r="X154" s="7"/>
      <c r="Y154" s="7"/>
      <c r="Z154" s="7"/>
      <c r="AA154" s="7"/>
      <c r="AB154" s="7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14" x14ac:dyDescent="0.2">
      <c r="A155" s="101" t="s">
        <v>266</v>
      </c>
      <c r="B155" s="47">
        <v>1022</v>
      </c>
      <c r="C155" s="101" t="s">
        <v>28</v>
      </c>
      <c r="D155" s="101" t="s">
        <v>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26"/>
      <c r="R155" s="26"/>
      <c r="S155" s="26"/>
      <c r="T155" s="7"/>
      <c r="U155" s="7"/>
      <c r="V155" s="7"/>
      <c r="W155" s="7"/>
      <c r="X155" s="7"/>
      <c r="Y155" s="7"/>
      <c r="Z155" s="7"/>
      <c r="AA155" s="7"/>
      <c r="AB155" s="7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14" x14ac:dyDescent="0.2">
      <c r="A156" s="101" t="s">
        <v>517</v>
      </c>
      <c r="B156" s="47">
        <v>2547</v>
      </c>
      <c r="C156" s="101" t="s">
        <v>497</v>
      </c>
      <c r="D156" s="101" t="s">
        <v>518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26"/>
      <c r="R156" s="26"/>
      <c r="S156" s="26"/>
      <c r="T156" s="7"/>
      <c r="U156" s="7"/>
      <c r="V156" s="7"/>
      <c r="W156" s="7"/>
      <c r="X156" s="7"/>
      <c r="Y156" s="7"/>
      <c r="Z156" s="7"/>
      <c r="AA156" s="7"/>
      <c r="AB156" s="7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14" x14ac:dyDescent="0.2">
      <c r="A157" s="101" t="s">
        <v>296</v>
      </c>
      <c r="B157" s="47">
        <v>1068</v>
      </c>
      <c r="C157" s="101" t="s">
        <v>28</v>
      </c>
      <c r="D157" s="101" t="s">
        <v>463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26"/>
      <c r="R157" s="26"/>
      <c r="S157" s="26"/>
      <c r="T157" s="7"/>
      <c r="U157" s="7"/>
      <c r="V157" s="7"/>
      <c r="W157" s="7"/>
      <c r="X157" s="7"/>
      <c r="Y157" s="7"/>
      <c r="Z157" s="7"/>
      <c r="AA157" s="7"/>
      <c r="AB157" s="7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14" x14ac:dyDescent="0.2">
      <c r="A158" s="101" t="s">
        <v>94</v>
      </c>
      <c r="B158" s="47">
        <v>1317</v>
      </c>
      <c r="C158" s="101" t="s">
        <v>9</v>
      </c>
      <c r="D158" s="101" t="s">
        <v>95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26"/>
      <c r="R158" s="26"/>
      <c r="S158" s="26"/>
      <c r="T158" s="7"/>
      <c r="U158" s="7"/>
      <c r="V158" s="7"/>
      <c r="W158" s="7"/>
      <c r="X158" s="7"/>
      <c r="Y158" s="7"/>
      <c r="Z158" s="7"/>
      <c r="AA158" s="7"/>
      <c r="AB158" s="7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14" x14ac:dyDescent="0.2">
      <c r="A159" s="101" t="s">
        <v>802</v>
      </c>
      <c r="B159" s="47">
        <v>2582</v>
      </c>
      <c r="C159" s="101" t="s">
        <v>561</v>
      </c>
      <c r="D159" s="101" t="s">
        <v>20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26"/>
      <c r="R159" s="26"/>
      <c r="S159" s="26"/>
      <c r="T159" s="7"/>
      <c r="U159" s="7"/>
      <c r="V159" s="7"/>
      <c r="W159" s="7"/>
      <c r="X159" s="7"/>
      <c r="Y159" s="7"/>
      <c r="Z159" s="7"/>
      <c r="AA159" s="7"/>
      <c r="AB159" s="7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14" x14ac:dyDescent="0.2">
      <c r="A160" s="101" t="s">
        <v>299</v>
      </c>
      <c r="B160" s="47">
        <v>1015</v>
      </c>
      <c r="C160" s="101" t="s">
        <v>28</v>
      </c>
      <c r="D160" s="101" t="s">
        <v>22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26"/>
      <c r="R160" s="26"/>
      <c r="S160" s="26"/>
      <c r="T160" s="7"/>
      <c r="U160" s="7"/>
      <c r="V160" s="7"/>
      <c r="W160" s="7"/>
      <c r="X160" s="7"/>
      <c r="Y160" s="7"/>
      <c r="Z160" s="7"/>
      <c r="AA160" s="7"/>
      <c r="AB160" s="7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</row>
    <row r="161" spans="1:40" ht="14" x14ac:dyDescent="0.2">
      <c r="A161" s="101" t="s">
        <v>16</v>
      </c>
      <c r="B161" s="47">
        <v>1438</v>
      </c>
      <c r="C161" s="101" t="s">
        <v>9</v>
      </c>
      <c r="D161" s="101" t="s">
        <v>32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26"/>
      <c r="R161" s="26"/>
      <c r="S161" s="26"/>
      <c r="T161" s="7"/>
      <c r="U161" s="7"/>
      <c r="V161" s="7"/>
      <c r="W161" s="7"/>
      <c r="X161" s="7"/>
      <c r="Y161" s="7"/>
      <c r="Z161" s="7"/>
      <c r="AA161" s="7"/>
      <c r="AB161" s="7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</row>
    <row r="162" spans="1:40" ht="14" x14ac:dyDescent="0.2">
      <c r="A162" s="101" t="s">
        <v>519</v>
      </c>
      <c r="B162" s="47">
        <v>2551</v>
      </c>
      <c r="C162" s="101" t="s">
        <v>497</v>
      </c>
      <c r="D162" s="101" t="s">
        <v>481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26"/>
      <c r="R162" s="26"/>
      <c r="S162" s="26"/>
      <c r="T162" s="7"/>
      <c r="U162" s="7"/>
      <c r="V162" s="7"/>
      <c r="W162" s="7"/>
      <c r="X162" s="7"/>
      <c r="Y162" s="7"/>
      <c r="Z162" s="7"/>
      <c r="AA162" s="7"/>
      <c r="AB162" s="7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</row>
    <row r="163" spans="1:40" ht="14" x14ac:dyDescent="0.2">
      <c r="A163" s="101" t="s">
        <v>483</v>
      </c>
      <c r="B163" s="47">
        <v>2033</v>
      </c>
      <c r="C163" s="101" t="s">
        <v>468</v>
      </c>
      <c r="D163" s="101" t="s">
        <v>62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26"/>
      <c r="R163" s="26"/>
      <c r="S163" s="26"/>
      <c r="T163" s="7"/>
      <c r="U163" s="7"/>
      <c r="V163" s="7"/>
      <c r="W163" s="7"/>
      <c r="X163" s="7"/>
      <c r="Y163" s="7"/>
      <c r="Z163" s="7"/>
      <c r="AA163" s="7"/>
      <c r="AB163" s="7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14" x14ac:dyDescent="0.2">
      <c r="A164" s="101" t="s">
        <v>303</v>
      </c>
      <c r="B164" s="47">
        <v>1524</v>
      </c>
      <c r="C164" s="101" t="s">
        <v>80</v>
      </c>
      <c r="D164" s="101" t="s">
        <v>22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26"/>
      <c r="R164" s="26"/>
      <c r="S164" s="26"/>
      <c r="T164" s="7"/>
      <c r="U164" s="7"/>
      <c r="V164" s="7"/>
      <c r="W164" s="7"/>
      <c r="X164" s="7"/>
      <c r="Y164" s="7"/>
      <c r="Z164" s="7"/>
      <c r="AA164" s="7"/>
      <c r="AB164" s="7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</row>
    <row r="165" spans="1:40" ht="14" x14ac:dyDescent="0.2">
      <c r="A165" s="101" t="s">
        <v>464</v>
      </c>
      <c r="B165" s="47">
        <v>2024</v>
      </c>
      <c r="C165" s="101" t="s">
        <v>454</v>
      </c>
      <c r="D165" s="101" t="s">
        <v>20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26"/>
      <c r="R165" s="26"/>
      <c r="S165" s="26"/>
      <c r="T165" s="7"/>
      <c r="U165" s="7"/>
      <c r="V165" s="7"/>
      <c r="W165" s="7"/>
      <c r="X165" s="7"/>
      <c r="Y165" s="7"/>
      <c r="Z165" s="7"/>
      <c r="AA165" s="7"/>
      <c r="AB165" s="7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</row>
    <row r="166" spans="1:40" ht="14" x14ac:dyDescent="0.2">
      <c r="A166" s="101" t="s">
        <v>97</v>
      </c>
      <c r="B166" s="47">
        <v>1632</v>
      </c>
      <c r="C166" s="101" t="s">
        <v>11</v>
      </c>
      <c r="D166" s="101" t="s">
        <v>481</v>
      </c>
      <c r="E166" s="30"/>
      <c r="F166" s="31"/>
      <c r="G166" s="30"/>
      <c r="H166" s="30"/>
      <c r="I166" s="30"/>
      <c r="J166" s="30"/>
      <c r="K166" s="31"/>
      <c r="L166" s="31"/>
      <c r="M166" s="31"/>
      <c r="N166" s="31"/>
      <c r="O166" s="31"/>
      <c r="P166" s="31"/>
      <c r="Q166" s="27"/>
      <c r="R166" s="26"/>
      <c r="S166" s="27"/>
      <c r="T166" s="10"/>
      <c r="U166" s="10"/>
      <c r="V166" s="10"/>
      <c r="W166" s="7"/>
      <c r="X166" s="7"/>
      <c r="Y166" s="7"/>
      <c r="Z166" s="7"/>
      <c r="AA166" s="7"/>
      <c r="AB166" s="7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</row>
    <row r="167" spans="1:40" ht="14" x14ac:dyDescent="0.2">
      <c r="A167" s="101" t="s">
        <v>467</v>
      </c>
      <c r="B167" s="47">
        <v>2037</v>
      </c>
      <c r="C167" s="101" t="s">
        <v>468</v>
      </c>
      <c r="D167" s="101" t="s">
        <v>14</v>
      </c>
      <c r="E167" s="30"/>
      <c r="F167" s="31"/>
      <c r="G167" s="30"/>
      <c r="H167" s="30"/>
      <c r="I167" s="30"/>
      <c r="J167" s="30"/>
      <c r="K167" s="31"/>
      <c r="L167" s="31"/>
      <c r="M167" s="31"/>
      <c r="N167" s="31"/>
      <c r="O167" s="31"/>
      <c r="P167" s="31"/>
      <c r="Q167" s="27"/>
      <c r="R167" s="26"/>
      <c r="S167" s="27"/>
      <c r="T167" s="10"/>
      <c r="U167" s="10"/>
      <c r="V167" s="10"/>
      <c r="W167" s="7"/>
      <c r="X167" s="7"/>
      <c r="Y167" s="7"/>
      <c r="Z167" s="7"/>
      <c r="AA167" s="7"/>
      <c r="AB167" s="7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14" x14ac:dyDescent="0.2">
      <c r="A168" s="101" t="s">
        <v>267</v>
      </c>
      <c r="B168" s="47">
        <v>1222</v>
      </c>
      <c r="C168" s="101" t="s">
        <v>28</v>
      </c>
      <c r="D168" s="101" t="s">
        <v>479</v>
      </c>
      <c r="E168" s="30"/>
      <c r="F168" s="31"/>
      <c r="G168" s="30"/>
      <c r="H168" s="30"/>
      <c r="I168" s="30"/>
      <c r="J168" s="30"/>
      <c r="K168" s="31"/>
      <c r="L168" s="31"/>
      <c r="M168" s="31"/>
      <c r="N168" s="31"/>
      <c r="O168" s="31"/>
      <c r="P168" s="31"/>
      <c r="Q168" s="27"/>
      <c r="R168" s="26"/>
      <c r="S168" s="27"/>
      <c r="T168" s="10"/>
      <c r="U168" s="10"/>
      <c r="V168" s="10"/>
      <c r="W168" s="7"/>
      <c r="X168" s="7"/>
      <c r="Y168" s="7"/>
      <c r="Z168" s="7"/>
      <c r="AA168" s="7"/>
      <c r="AB168" s="7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14" x14ac:dyDescent="0.2">
      <c r="A169" s="101" t="s">
        <v>310</v>
      </c>
      <c r="B169" s="47">
        <v>1535</v>
      </c>
      <c r="C169" s="101" t="s">
        <v>80</v>
      </c>
      <c r="D169" s="101" t="s">
        <v>37</v>
      </c>
      <c r="E169" s="31"/>
      <c r="F169" s="30"/>
      <c r="G169" s="30"/>
      <c r="H169" s="30"/>
      <c r="I169" s="30"/>
      <c r="J169" s="30"/>
      <c r="K169" s="31"/>
      <c r="L169" s="31"/>
      <c r="M169" s="31"/>
      <c r="N169" s="31"/>
      <c r="O169" s="31"/>
      <c r="P169" s="31"/>
      <c r="Q169" s="26"/>
      <c r="R169" s="27"/>
      <c r="S169" s="27"/>
      <c r="T169" s="10"/>
      <c r="U169" s="10"/>
      <c r="V169" s="10"/>
      <c r="W169" s="7"/>
      <c r="X169" s="7"/>
      <c r="Y169" s="7"/>
      <c r="Z169" s="7"/>
      <c r="AA169" s="7"/>
      <c r="AB169" s="7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14" x14ac:dyDescent="0.2">
      <c r="A170" s="101" t="s">
        <v>313</v>
      </c>
      <c r="B170" s="47">
        <v>1551</v>
      </c>
      <c r="C170" s="101" t="s">
        <v>30</v>
      </c>
      <c r="D170" s="101" t="s">
        <v>24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26"/>
      <c r="R170" s="26"/>
      <c r="S170" s="26"/>
      <c r="T170" s="7"/>
      <c r="U170" s="7"/>
      <c r="V170" s="7"/>
      <c r="W170" s="7"/>
      <c r="X170" s="7"/>
      <c r="Y170" s="7"/>
      <c r="Z170" s="7"/>
      <c r="AA170" s="7"/>
      <c r="AB170" s="7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14" x14ac:dyDescent="0.2">
      <c r="A171" s="101" t="s">
        <v>271</v>
      </c>
      <c r="B171" s="47">
        <v>1203</v>
      </c>
      <c r="C171" s="101" t="s">
        <v>28</v>
      </c>
      <c r="D171" s="101" t="s">
        <v>24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26"/>
      <c r="R171" s="26"/>
      <c r="S171" s="26"/>
      <c r="T171" s="7"/>
      <c r="U171" s="7"/>
      <c r="V171" s="7"/>
      <c r="W171" s="7"/>
      <c r="X171" s="7"/>
      <c r="Y171" s="7"/>
      <c r="Z171" s="7"/>
      <c r="AA171" s="7"/>
      <c r="AB171" s="7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14" x14ac:dyDescent="0.2">
      <c r="A172" s="101" t="s">
        <v>273</v>
      </c>
      <c r="B172" s="47">
        <v>1266</v>
      </c>
      <c r="C172" s="101" t="s">
        <v>28</v>
      </c>
      <c r="D172" s="101" t="s">
        <v>463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26"/>
      <c r="R172" s="26"/>
      <c r="S172" s="26"/>
      <c r="T172" s="7"/>
      <c r="U172" s="7"/>
      <c r="V172" s="7"/>
      <c r="W172" s="7"/>
      <c r="X172" s="7"/>
      <c r="Y172" s="7"/>
      <c r="Z172" s="7"/>
      <c r="AA172" s="7"/>
      <c r="AB172" s="7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14" x14ac:dyDescent="0.2">
      <c r="A173" s="101" t="s">
        <v>17</v>
      </c>
      <c r="B173" s="47">
        <v>1074</v>
      </c>
      <c r="C173" s="101" t="s">
        <v>28</v>
      </c>
      <c r="D173" s="101" t="s">
        <v>32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26"/>
      <c r="R173" s="26"/>
      <c r="S173" s="26"/>
      <c r="T173" s="7"/>
      <c r="U173" s="7"/>
      <c r="V173" s="7"/>
      <c r="W173" s="7"/>
      <c r="X173" s="7"/>
      <c r="Y173" s="7"/>
      <c r="Z173" s="7"/>
      <c r="AA173" s="7"/>
      <c r="AB173" s="7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14" x14ac:dyDescent="0.2">
      <c r="A174" s="101" t="s">
        <v>318</v>
      </c>
      <c r="B174" s="47">
        <v>1617</v>
      </c>
      <c r="C174" s="101" t="s">
        <v>61</v>
      </c>
      <c r="D174" s="101" t="s">
        <v>22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26"/>
      <c r="R174" s="26"/>
      <c r="S174" s="26"/>
      <c r="T174" s="7"/>
      <c r="U174" s="7"/>
      <c r="V174" s="7"/>
      <c r="W174" s="7"/>
      <c r="X174" s="7"/>
      <c r="Y174" s="7"/>
      <c r="Z174" s="7"/>
      <c r="AA174" s="7"/>
      <c r="AB174" s="7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14" x14ac:dyDescent="0.2">
      <c r="A175" s="101" t="s">
        <v>63</v>
      </c>
      <c r="B175" s="47">
        <v>1043</v>
      </c>
      <c r="C175" s="101" t="s">
        <v>28</v>
      </c>
      <c r="D175" s="101" t="s">
        <v>20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26"/>
      <c r="R175" s="26"/>
      <c r="S175" s="26"/>
      <c r="T175" s="7"/>
      <c r="U175" s="7"/>
      <c r="V175" s="7"/>
      <c r="W175" s="7"/>
      <c r="X175" s="7"/>
      <c r="Y175" s="7"/>
      <c r="Z175" s="7"/>
      <c r="AA175" s="7"/>
      <c r="AB175" s="7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14" x14ac:dyDescent="0.2">
      <c r="A176" s="101" t="s">
        <v>268</v>
      </c>
      <c r="B176" s="47">
        <v>1530</v>
      </c>
      <c r="C176" s="101" t="s">
        <v>80</v>
      </c>
      <c r="D176" s="101" t="s">
        <v>32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26"/>
      <c r="R176" s="26"/>
      <c r="S176" s="26"/>
      <c r="T176" s="7"/>
      <c r="U176" s="7"/>
      <c r="V176" s="7"/>
      <c r="W176" s="7"/>
      <c r="X176" s="7"/>
      <c r="Y176" s="7"/>
      <c r="Z176" s="7"/>
      <c r="AA176" s="7"/>
      <c r="AB176" s="7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14" x14ac:dyDescent="0.2">
      <c r="A177" s="101" t="s">
        <v>209</v>
      </c>
      <c r="B177" s="47">
        <v>1191</v>
      </c>
      <c r="C177" s="101" t="s">
        <v>28</v>
      </c>
      <c r="D177" s="101" t="s">
        <v>72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26"/>
      <c r="R177" s="26"/>
      <c r="S177" s="26"/>
      <c r="T177" s="7"/>
      <c r="U177" s="7"/>
      <c r="V177" s="7"/>
      <c r="W177" s="7"/>
      <c r="X177" s="7"/>
      <c r="Y177" s="7"/>
      <c r="Z177" s="7"/>
      <c r="AA177" s="7"/>
      <c r="AB177" s="7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</row>
    <row r="178" spans="1:40" ht="14" x14ac:dyDescent="0.2">
      <c r="A178" s="101" t="s">
        <v>270</v>
      </c>
      <c r="B178" s="47">
        <v>1622</v>
      </c>
      <c r="C178" s="101" t="s">
        <v>9</v>
      </c>
      <c r="D178" s="101" t="s">
        <v>32</v>
      </c>
      <c r="E178" s="31"/>
      <c r="F178" s="31"/>
      <c r="G178" s="31"/>
      <c r="H178" s="31"/>
      <c r="I178" s="31"/>
      <c r="J178" s="31"/>
      <c r="K178" s="31"/>
      <c r="L178" s="31"/>
      <c r="M178" s="31">
        <v>2.75</v>
      </c>
      <c r="N178" s="31">
        <v>2.75</v>
      </c>
      <c r="O178" s="31">
        <v>2.75</v>
      </c>
      <c r="P178" s="31"/>
      <c r="Q178" s="26"/>
      <c r="R178" s="26"/>
      <c r="S178" s="26"/>
      <c r="T178" s="7"/>
      <c r="U178" s="7"/>
      <c r="V178" s="7"/>
      <c r="W178" s="7"/>
      <c r="X178" s="7"/>
      <c r="Y178" s="7"/>
      <c r="Z178" s="7"/>
      <c r="AA178" s="7"/>
      <c r="AB178" s="7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</row>
    <row r="179" spans="1:40" ht="14" x14ac:dyDescent="0.2">
      <c r="A179" s="101" t="s">
        <v>272</v>
      </c>
      <c r="B179" s="47">
        <v>1678</v>
      </c>
      <c r="C179" s="101" t="s">
        <v>36</v>
      </c>
      <c r="D179" s="101" t="s">
        <v>463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26"/>
      <c r="R179" s="26"/>
      <c r="S179" s="26"/>
      <c r="T179" s="7"/>
      <c r="U179" s="7"/>
      <c r="V179" s="7"/>
      <c r="W179" s="7"/>
      <c r="X179" s="7"/>
      <c r="Y179" s="7"/>
      <c r="Z179" s="7"/>
      <c r="AA179" s="7"/>
      <c r="AB179" s="7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</row>
    <row r="180" spans="1:40" ht="14" x14ac:dyDescent="0.2">
      <c r="A180" s="101" t="s">
        <v>139</v>
      </c>
      <c r="B180" s="47">
        <v>1385</v>
      </c>
      <c r="C180" s="101" t="s">
        <v>9</v>
      </c>
      <c r="D180" s="101" t="s">
        <v>13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26"/>
      <c r="R180" s="26"/>
      <c r="S180" s="26"/>
      <c r="T180" s="7"/>
      <c r="U180" s="7"/>
      <c r="V180" s="7"/>
      <c r="W180" s="7"/>
      <c r="X180" s="7"/>
      <c r="Y180" s="7"/>
      <c r="Z180" s="7"/>
      <c r="AA180" s="7"/>
      <c r="AB180" s="7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</row>
    <row r="181" spans="1:40" ht="14" x14ac:dyDescent="0.2">
      <c r="A181" s="101" t="s">
        <v>274</v>
      </c>
      <c r="B181" s="47">
        <v>1623</v>
      </c>
      <c r="C181" s="101" t="s">
        <v>61</v>
      </c>
      <c r="D181" s="101" t="s">
        <v>15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26"/>
      <c r="R181" s="26"/>
      <c r="S181" s="26"/>
      <c r="T181" s="7"/>
      <c r="U181" s="7"/>
      <c r="V181" s="7"/>
      <c r="W181" s="7"/>
      <c r="X181" s="7"/>
      <c r="Y181" s="7"/>
      <c r="Z181" s="7"/>
      <c r="AA181" s="7"/>
      <c r="AB181" s="7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</row>
    <row r="182" spans="1:40" ht="14" x14ac:dyDescent="0.2">
      <c r="A182" s="101" t="s">
        <v>275</v>
      </c>
      <c r="B182" s="47">
        <v>1187</v>
      </c>
      <c r="C182" s="101" t="s">
        <v>28</v>
      </c>
      <c r="D182" s="101" t="s">
        <v>62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26"/>
      <c r="R182" s="26"/>
      <c r="S182" s="26"/>
      <c r="T182" s="7"/>
      <c r="U182" s="7"/>
      <c r="V182" s="7"/>
      <c r="W182" s="7"/>
      <c r="X182" s="7"/>
      <c r="Y182" s="7"/>
      <c r="Z182" s="7"/>
      <c r="AA182" s="7"/>
      <c r="AB182" s="7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</row>
    <row r="183" spans="1:40" ht="14" x14ac:dyDescent="0.2">
      <c r="A183" s="101" t="s">
        <v>332</v>
      </c>
      <c r="B183" s="47">
        <v>1161</v>
      </c>
      <c r="C183" s="101" t="s">
        <v>28</v>
      </c>
      <c r="D183" s="101" t="s">
        <v>22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26"/>
      <c r="R183" s="26"/>
      <c r="S183" s="26"/>
      <c r="T183" s="7"/>
      <c r="U183" s="7"/>
      <c r="V183" s="7"/>
      <c r="W183" s="7"/>
      <c r="X183" s="7"/>
      <c r="Y183" s="7"/>
      <c r="Z183" s="7"/>
      <c r="AA183" s="7"/>
      <c r="AB183" s="7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</row>
    <row r="184" spans="1:40" ht="14" x14ac:dyDescent="0.2">
      <c r="A184" s="101" t="s">
        <v>212</v>
      </c>
      <c r="B184" s="47">
        <v>1118</v>
      </c>
      <c r="C184" s="101" t="s">
        <v>28</v>
      </c>
      <c r="D184" s="101" t="s">
        <v>72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26"/>
      <c r="R184" s="26"/>
      <c r="S184" s="26"/>
      <c r="T184" s="7"/>
      <c r="U184" s="7"/>
      <c r="V184" s="7"/>
      <c r="W184" s="7"/>
      <c r="X184" s="7"/>
      <c r="Y184" s="7"/>
      <c r="Z184" s="7"/>
      <c r="AA184" s="7"/>
      <c r="AB184" s="7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14" x14ac:dyDescent="0.2">
      <c r="A185" s="101" t="s">
        <v>277</v>
      </c>
      <c r="B185" s="47">
        <v>1167</v>
      </c>
      <c r="C185" s="101" t="s">
        <v>30</v>
      </c>
      <c r="D185" s="101" t="s">
        <v>481</v>
      </c>
      <c r="E185" s="31"/>
      <c r="F185" s="30"/>
      <c r="G185" s="30"/>
      <c r="H185" s="30"/>
      <c r="I185" s="30"/>
      <c r="J185" s="30"/>
      <c r="K185" s="31"/>
      <c r="L185" s="31"/>
      <c r="M185" s="31"/>
      <c r="N185" s="31"/>
      <c r="O185" s="31"/>
      <c r="P185" s="31"/>
      <c r="Q185" s="26"/>
      <c r="R185" s="27"/>
      <c r="S185" s="27"/>
      <c r="T185" s="10"/>
      <c r="U185" s="10"/>
      <c r="V185" s="10"/>
      <c r="W185" s="7"/>
      <c r="X185" s="7"/>
      <c r="Y185" s="7"/>
      <c r="Z185" s="7"/>
      <c r="AA185" s="7"/>
      <c r="AB185" s="7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14" x14ac:dyDescent="0.2">
      <c r="A186" s="101" t="s">
        <v>142</v>
      </c>
      <c r="B186" s="47">
        <v>1511</v>
      </c>
      <c r="C186" s="101" t="s">
        <v>9</v>
      </c>
      <c r="D186" s="101" t="s">
        <v>14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26"/>
      <c r="R186" s="26"/>
      <c r="S186" s="26"/>
      <c r="T186" s="7"/>
      <c r="U186" s="7"/>
      <c r="V186" s="7"/>
      <c r="W186" s="7"/>
      <c r="X186" s="7"/>
      <c r="Y186" s="7"/>
      <c r="Z186" s="7"/>
      <c r="AA186" s="7"/>
      <c r="AB186" s="7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14" x14ac:dyDescent="0.2">
      <c r="A187" s="101" t="s">
        <v>562</v>
      </c>
      <c r="B187" s="47">
        <v>2581</v>
      </c>
      <c r="C187" s="101" t="s">
        <v>561</v>
      </c>
      <c r="D187" s="101" t="s">
        <v>20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26"/>
      <c r="R187" s="26"/>
      <c r="S187" s="26"/>
      <c r="T187" s="7"/>
      <c r="U187" s="7"/>
      <c r="V187" s="7"/>
      <c r="W187" s="7"/>
      <c r="X187" s="7"/>
      <c r="Y187" s="7"/>
      <c r="Z187" s="7"/>
      <c r="AA187" s="7"/>
      <c r="AB187" s="7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14" x14ac:dyDescent="0.2">
      <c r="A188" s="101" t="s">
        <v>67</v>
      </c>
      <c r="B188" s="47">
        <v>1271</v>
      </c>
      <c r="C188" s="101" t="s">
        <v>28</v>
      </c>
      <c r="D188" s="101" t="s">
        <v>20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26"/>
      <c r="R188" s="26"/>
      <c r="S188" s="26"/>
      <c r="T188" s="7"/>
      <c r="U188" s="7"/>
      <c r="V188" s="7"/>
      <c r="W188" s="7"/>
      <c r="X188" s="7"/>
      <c r="Y188" s="7"/>
      <c r="Z188" s="7"/>
      <c r="AA188" s="7"/>
      <c r="AB188" s="7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14" x14ac:dyDescent="0.2">
      <c r="A189" s="101" t="s">
        <v>278</v>
      </c>
      <c r="B189" s="47">
        <v>1336</v>
      </c>
      <c r="C189" s="101" t="s">
        <v>28</v>
      </c>
      <c r="D189" s="101" t="s">
        <v>37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26"/>
      <c r="R189" s="26"/>
      <c r="S189" s="26"/>
      <c r="T189" s="7"/>
      <c r="U189" s="7"/>
      <c r="V189" s="7"/>
      <c r="W189" s="7"/>
      <c r="X189" s="7"/>
      <c r="Y189" s="7"/>
      <c r="Z189" s="7"/>
      <c r="AA189" s="7"/>
      <c r="AB189" s="7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14" x14ac:dyDescent="0.2">
      <c r="A190" s="101" t="s">
        <v>340</v>
      </c>
      <c r="B190" s="47">
        <v>1007</v>
      </c>
      <c r="C190" s="101" t="s">
        <v>9</v>
      </c>
      <c r="D190" s="101" t="s">
        <v>463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26"/>
      <c r="R190" s="26"/>
      <c r="S190" s="26"/>
      <c r="T190" s="7"/>
      <c r="U190" s="7"/>
      <c r="V190" s="7"/>
      <c r="W190" s="7"/>
      <c r="X190" s="7"/>
      <c r="Y190" s="7"/>
      <c r="Z190" s="7"/>
      <c r="AA190" s="7"/>
      <c r="AB190" s="7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14" x14ac:dyDescent="0.2">
      <c r="A191" s="101" t="s">
        <v>344</v>
      </c>
      <c r="B191" s="47">
        <v>1003</v>
      </c>
      <c r="C191" s="101" t="s">
        <v>28</v>
      </c>
      <c r="D191" s="101" t="s">
        <v>463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26"/>
      <c r="R191" s="26"/>
      <c r="S191" s="26"/>
      <c r="T191" s="7"/>
      <c r="U191" s="7"/>
      <c r="V191" s="7"/>
      <c r="W191" s="7"/>
      <c r="X191" s="7"/>
      <c r="Y191" s="7"/>
      <c r="Z191" s="7"/>
      <c r="AA191" s="7"/>
      <c r="AB191" s="7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14" x14ac:dyDescent="0.2">
      <c r="A192" s="101" t="s">
        <v>489</v>
      </c>
      <c r="B192" s="47">
        <v>2501</v>
      </c>
      <c r="C192" s="101" t="s">
        <v>468</v>
      </c>
      <c r="D192" s="101" t="s">
        <v>95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26"/>
      <c r="R192" s="26"/>
      <c r="S192" s="26"/>
      <c r="T192" s="7"/>
      <c r="U192" s="7"/>
      <c r="V192" s="7"/>
      <c r="W192" s="7"/>
      <c r="X192" s="7"/>
      <c r="Y192" s="7"/>
      <c r="Z192" s="7"/>
      <c r="AA192" s="7"/>
      <c r="AB192" s="7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14" x14ac:dyDescent="0.2">
      <c r="A193" s="101" t="s">
        <v>214</v>
      </c>
      <c r="B193" s="47">
        <v>1448</v>
      </c>
      <c r="C193" s="101" t="s">
        <v>28</v>
      </c>
      <c r="D193" s="101" t="s">
        <v>72</v>
      </c>
      <c r="E193" s="31"/>
      <c r="F193" s="30"/>
      <c r="G193" s="30"/>
      <c r="H193" s="30"/>
      <c r="I193" s="30"/>
      <c r="J193" s="30"/>
      <c r="K193" s="31"/>
      <c r="L193" s="31"/>
      <c r="M193" s="31"/>
      <c r="N193" s="31"/>
      <c r="O193" s="31"/>
      <c r="P193" s="31"/>
      <c r="Q193" s="26"/>
      <c r="R193" s="27"/>
      <c r="S193" s="27"/>
      <c r="T193" s="10"/>
      <c r="U193" s="10"/>
      <c r="V193" s="10"/>
      <c r="W193" s="7"/>
      <c r="X193" s="7"/>
      <c r="Y193" s="7"/>
      <c r="Z193" s="7"/>
      <c r="AA193" s="7"/>
      <c r="AB193" s="7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14" x14ac:dyDescent="0.2">
      <c r="A194" s="101" t="s">
        <v>347</v>
      </c>
      <c r="B194" s="47">
        <v>1248</v>
      </c>
      <c r="C194" s="101" t="s">
        <v>28</v>
      </c>
      <c r="D194" s="101" t="s">
        <v>461</v>
      </c>
      <c r="E194" s="31"/>
      <c r="F194" s="31"/>
      <c r="G194" s="31"/>
      <c r="H194" s="30"/>
      <c r="I194" s="30"/>
      <c r="J194" s="30"/>
      <c r="K194" s="31"/>
      <c r="L194" s="31"/>
      <c r="M194" s="31"/>
      <c r="N194" s="31"/>
      <c r="O194" s="31"/>
      <c r="P194" s="31"/>
      <c r="Q194" s="26"/>
      <c r="R194" s="26"/>
      <c r="S194" s="26"/>
      <c r="T194" s="10"/>
      <c r="U194" s="10"/>
      <c r="V194" s="10"/>
      <c r="W194" s="7"/>
      <c r="X194" s="7"/>
      <c r="Y194" s="7"/>
      <c r="Z194" s="7"/>
      <c r="AA194" s="7"/>
      <c r="AB194" s="7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</row>
    <row r="195" spans="1:40" ht="14" x14ac:dyDescent="0.2">
      <c r="A195" s="101" t="s">
        <v>499</v>
      </c>
      <c r="B195" s="47">
        <v>2536</v>
      </c>
      <c r="C195" s="101" t="s">
        <v>497</v>
      </c>
      <c r="D195" s="101" t="s">
        <v>62</v>
      </c>
      <c r="E195" s="31"/>
      <c r="F195" s="31"/>
      <c r="G195" s="31"/>
      <c r="H195" s="30"/>
      <c r="I195" s="30"/>
      <c r="J195" s="30"/>
      <c r="K195" s="31"/>
      <c r="L195" s="31"/>
      <c r="M195" s="31"/>
      <c r="N195" s="31"/>
      <c r="O195" s="31"/>
      <c r="P195" s="31"/>
      <c r="Q195" s="26"/>
      <c r="R195" s="26"/>
      <c r="S195" s="26"/>
      <c r="T195" s="10"/>
      <c r="U195" s="10"/>
      <c r="V195" s="10"/>
      <c r="W195" s="7"/>
      <c r="X195" s="7"/>
      <c r="Y195" s="7"/>
      <c r="Z195" s="7"/>
      <c r="AA195" s="7"/>
      <c r="AB195" s="7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</row>
    <row r="196" spans="1:40" ht="14" x14ac:dyDescent="0.2">
      <c r="A196" s="101" t="s">
        <v>350</v>
      </c>
      <c r="B196" s="47">
        <v>1594</v>
      </c>
      <c r="C196" s="101" t="s">
        <v>61</v>
      </c>
      <c r="D196" s="101" t="s">
        <v>22</v>
      </c>
      <c r="E196" s="31"/>
      <c r="F196" s="31"/>
      <c r="G196" s="31"/>
      <c r="H196" s="30"/>
      <c r="I196" s="30"/>
      <c r="J196" s="30"/>
      <c r="K196" s="31"/>
      <c r="L196" s="31"/>
      <c r="M196" s="31"/>
      <c r="N196" s="31"/>
      <c r="O196" s="31"/>
      <c r="P196" s="31"/>
      <c r="Q196" s="26"/>
      <c r="R196" s="26"/>
      <c r="S196" s="26"/>
      <c r="T196" s="10"/>
      <c r="U196" s="10"/>
      <c r="V196" s="10"/>
      <c r="W196" s="7"/>
      <c r="X196" s="7"/>
      <c r="Y196" s="7"/>
      <c r="Z196" s="7"/>
      <c r="AA196" s="7"/>
      <c r="AB196" s="7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</row>
    <row r="197" spans="1:40" ht="14" x14ac:dyDescent="0.2">
      <c r="A197" s="101" t="s">
        <v>351</v>
      </c>
      <c r="B197" s="47">
        <v>1183</v>
      </c>
      <c r="C197" s="101" t="s">
        <v>28</v>
      </c>
      <c r="D197" s="101" t="s">
        <v>22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26"/>
      <c r="R197" s="26"/>
      <c r="S197" s="26"/>
      <c r="T197" s="7"/>
      <c r="U197" s="7"/>
      <c r="V197" s="7"/>
      <c r="W197" s="7"/>
      <c r="X197" s="7"/>
      <c r="Y197" s="7"/>
      <c r="Z197" s="7"/>
      <c r="AA197" s="7"/>
      <c r="AB197" s="7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</row>
    <row r="198" spans="1:40" ht="14" x14ac:dyDescent="0.2">
      <c r="A198" s="101" t="s">
        <v>352</v>
      </c>
      <c r="B198" s="47">
        <v>1639</v>
      </c>
      <c r="C198" s="101" t="s">
        <v>9</v>
      </c>
      <c r="D198" s="101" t="s">
        <v>24</v>
      </c>
      <c r="E198" s="31"/>
      <c r="F198" s="31"/>
      <c r="G198" s="31"/>
      <c r="H198" s="30"/>
      <c r="I198" s="30"/>
      <c r="J198" s="30"/>
      <c r="K198" s="31"/>
      <c r="L198" s="31"/>
      <c r="M198" s="31"/>
      <c r="N198" s="31"/>
      <c r="O198" s="31"/>
      <c r="P198" s="31"/>
      <c r="Q198" s="26"/>
      <c r="R198" s="26"/>
      <c r="S198" s="26"/>
      <c r="T198" s="10"/>
      <c r="U198" s="10"/>
      <c r="V198" s="10"/>
      <c r="W198" s="7"/>
      <c r="X198" s="7"/>
      <c r="Y198" s="7"/>
      <c r="Z198" s="7"/>
      <c r="AA198" s="7"/>
      <c r="AB198" s="7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</row>
    <row r="199" spans="1:40" ht="14" x14ac:dyDescent="0.2">
      <c r="A199" s="101" t="s">
        <v>355</v>
      </c>
      <c r="B199" s="47">
        <v>1320</v>
      </c>
      <c r="C199" s="101" t="s">
        <v>9</v>
      </c>
      <c r="D199" s="101" t="s">
        <v>22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26"/>
      <c r="R199" s="26"/>
      <c r="S199" s="26"/>
      <c r="T199" s="7"/>
      <c r="U199" s="7"/>
      <c r="V199" s="7"/>
      <c r="W199" s="7"/>
      <c r="X199" s="7"/>
      <c r="Y199" s="7"/>
      <c r="Z199" s="7"/>
      <c r="AA199" s="7"/>
      <c r="AB199" s="7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</row>
    <row r="200" spans="1:40" ht="14" x14ac:dyDescent="0.2">
      <c r="A200" s="101" t="s">
        <v>357</v>
      </c>
      <c r="B200" s="47">
        <v>1549</v>
      </c>
      <c r="C200" s="101" t="s">
        <v>80</v>
      </c>
      <c r="D200" s="101" t="s">
        <v>22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26"/>
      <c r="R200" s="26"/>
      <c r="S200" s="26"/>
      <c r="T200" s="7"/>
      <c r="U200" s="7"/>
      <c r="V200" s="7"/>
      <c r="W200" s="7"/>
      <c r="X200" s="7"/>
      <c r="Y200" s="7"/>
      <c r="Z200" s="7"/>
      <c r="AA200" s="7"/>
      <c r="AB200" s="7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</row>
    <row r="201" spans="1:40" ht="14" x14ac:dyDescent="0.2">
      <c r="A201" s="101" t="s">
        <v>358</v>
      </c>
      <c r="B201" s="47">
        <v>1039</v>
      </c>
      <c r="C201" s="101" t="s">
        <v>28</v>
      </c>
      <c r="D201" s="101" t="s">
        <v>22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26"/>
      <c r="R201" s="26"/>
      <c r="S201" s="26"/>
      <c r="T201" s="7"/>
      <c r="U201" s="7"/>
      <c r="V201" s="7"/>
      <c r="W201" s="7"/>
      <c r="X201" s="7"/>
      <c r="Y201" s="7"/>
      <c r="Z201" s="7"/>
      <c r="AA201" s="7"/>
      <c r="AB201" s="7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14" x14ac:dyDescent="0.2">
      <c r="A202" s="101" t="s">
        <v>552</v>
      </c>
      <c r="B202" s="47">
        <v>2567</v>
      </c>
      <c r="C202" s="101" t="s">
        <v>542</v>
      </c>
      <c r="D202" s="101" t="s">
        <v>32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26"/>
      <c r="R202" s="26"/>
      <c r="S202" s="26"/>
      <c r="T202" s="7"/>
      <c r="U202" s="7"/>
      <c r="V202" s="7"/>
      <c r="W202" s="7"/>
      <c r="X202" s="7"/>
      <c r="Y202" s="7"/>
      <c r="Z202" s="7"/>
      <c r="AA202" s="7"/>
      <c r="AB202" s="7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14" x14ac:dyDescent="0.2">
      <c r="A203" s="101" t="s">
        <v>102</v>
      </c>
      <c r="B203" s="47">
        <v>1215</v>
      </c>
      <c r="C203" s="101" t="s">
        <v>28</v>
      </c>
      <c r="D203" s="101" t="s">
        <v>463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26"/>
      <c r="R203" s="26"/>
      <c r="S203" s="26"/>
      <c r="T203" s="7"/>
      <c r="U203" s="7"/>
      <c r="V203" s="7"/>
      <c r="W203" s="7"/>
      <c r="X203" s="7"/>
      <c r="Y203" s="7"/>
      <c r="Z203" s="7"/>
      <c r="AA203" s="7"/>
      <c r="AB203" s="7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14" x14ac:dyDescent="0.2">
      <c r="A204" s="101" t="s">
        <v>105</v>
      </c>
      <c r="B204" s="47">
        <v>1347</v>
      </c>
      <c r="C204" s="101" t="s">
        <v>28</v>
      </c>
      <c r="D204" s="101" t="s">
        <v>72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26"/>
      <c r="R204" s="26"/>
      <c r="S204" s="26"/>
      <c r="T204" s="7"/>
      <c r="U204" s="7"/>
      <c r="V204" s="7"/>
      <c r="W204" s="7"/>
      <c r="X204" s="7"/>
      <c r="Y204" s="7"/>
      <c r="Z204" s="7"/>
      <c r="AA204" s="7"/>
      <c r="AB204" s="7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14" x14ac:dyDescent="0.2">
      <c r="A205" s="101" t="s">
        <v>362</v>
      </c>
      <c r="B205" s="47">
        <v>1457</v>
      </c>
      <c r="C205" s="101" t="s">
        <v>9</v>
      </c>
      <c r="D205" s="101" t="s">
        <v>15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26"/>
      <c r="R205" s="26"/>
      <c r="S205" s="26"/>
      <c r="T205" s="7"/>
      <c r="U205" s="7"/>
      <c r="V205" s="7"/>
      <c r="W205" s="7"/>
      <c r="X205" s="7"/>
      <c r="Y205" s="7"/>
      <c r="Z205" s="7"/>
      <c r="AA205" s="7"/>
      <c r="AB205" s="7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14" x14ac:dyDescent="0.2">
      <c r="A206" s="101" t="s">
        <v>276</v>
      </c>
      <c r="B206" s="47">
        <v>1013</v>
      </c>
      <c r="C206" s="101" t="s">
        <v>9</v>
      </c>
      <c r="D206" s="101" t="s">
        <v>479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26"/>
      <c r="R206" s="26"/>
      <c r="S206" s="26"/>
      <c r="T206" s="7"/>
      <c r="U206" s="7"/>
      <c r="V206" s="7"/>
      <c r="W206" s="7"/>
      <c r="X206" s="7"/>
      <c r="Y206" s="7"/>
      <c r="Z206" s="7"/>
      <c r="AA206" s="7"/>
      <c r="AB206" s="7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14" x14ac:dyDescent="0.2">
      <c r="A207" s="101" t="s">
        <v>107</v>
      </c>
      <c r="B207" s="47">
        <v>1291</v>
      </c>
      <c r="C207" s="101" t="s">
        <v>28</v>
      </c>
      <c r="D207" s="101" t="s">
        <v>62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26"/>
      <c r="R207" s="26"/>
      <c r="S207" s="26"/>
      <c r="T207" s="7"/>
      <c r="U207" s="7"/>
      <c r="V207" s="7"/>
      <c r="W207" s="7"/>
      <c r="X207" s="7"/>
      <c r="Y207" s="7"/>
      <c r="Z207" s="7"/>
      <c r="AA207" s="7"/>
      <c r="AB207" s="7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14" x14ac:dyDescent="0.2">
      <c r="A208" s="101" t="s">
        <v>109</v>
      </c>
      <c r="B208" s="47">
        <v>1250</v>
      </c>
      <c r="C208" s="101" t="s">
        <v>28</v>
      </c>
      <c r="D208" s="101" t="s">
        <v>480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26"/>
      <c r="R208" s="26"/>
      <c r="S208" s="26"/>
      <c r="T208" s="7"/>
      <c r="U208" s="7"/>
      <c r="V208" s="7"/>
      <c r="W208" s="7"/>
      <c r="X208" s="7"/>
      <c r="Y208" s="7"/>
      <c r="Z208" s="7"/>
      <c r="AA208" s="7"/>
      <c r="AB208" s="7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14" x14ac:dyDescent="0.2">
      <c r="A209" s="101" t="s">
        <v>111</v>
      </c>
      <c r="B209" s="47">
        <v>1136</v>
      </c>
      <c r="C209" s="101" t="s">
        <v>28</v>
      </c>
      <c r="D209" s="101" t="s">
        <v>22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26"/>
      <c r="R209" s="26"/>
      <c r="S209" s="26"/>
      <c r="T209" s="7"/>
      <c r="U209" s="7"/>
      <c r="V209" s="7"/>
      <c r="W209" s="7"/>
      <c r="X209" s="7"/>
      <c r="Y209" s="7"/>
      <c r="Z209" s="7"/>
      <c r="AA209" s="7"/>
      <c r="AB209" s="7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14" x14ac:dyDescent="0.2">
      <c r="A210" s="101" t="s">
        <v>363</v>
      </c>
      <c r="B210" s="47">
        <v>1599</v>
      </c>
      <c r="C210" s="101" t="s">
        <v>30</v>
      </c>
      <c r="D210" s="101" t="s">
        <v>462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26"/>
      <c r="R210" s="26"/>
      <c r="S210" s="26"/>
      <c r="T210" s="7"/>
      <c r="U210" s="7"/>
      <c r="V210" s="7"/>
      <c r="W210" s="7"/>
      <c r="X210" s="7"/>
      <c r="Y210" s="7"/>
      <c r="Z210" s="7"/>
      <c r="AA210" s="7"/>
      <c r="AB210" s="7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14" x14ac:dyDescent="0.2">
      <c r="A211" s="101" t="s">
        <v>809</v>
      </c>
      <c r="B211" s="47">
        <v>2595</v>
      </c>
      <c r="C211" s="101" t="s">
        <v>806</v>
      </c>
      <c r="D211" s="101" t="s">
        <v>95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26"/>
      <c r="R211" s="26"/>
      <c r="S211" s="26"/>
      <c r="T211" s="7"/>
      <c r="U211" s="7"/>
      <c r="V211" s="7"/>
      <c r="W211" s="7"/>
      <c r="X211" s="7"/>
      <c r="Y211" s="7"/>
      <c r="Z211" s="7"/>
      <c r="AA211" s="7"/>
      <c r="AB211" s="7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</row>
    <row r="212" spans="1:40" ht="14" x14ac:dyDescent="0.2">
      <c r="A212" s="101" t="s">
        <v>364</v>
      </c>
      <c r="B212" s="47">
        <v>1194</v>
      </c>
      <c r="C212" s="101" t="s">
        <v>9</v>
      </c>
      <c r="D212" s="101" t="s">
        <v>37</v>
      </c>
      <c r="E212" s="31"/>
      <c r="F212" s="31"/>
      <c r="G212" s="31"/>
      <c r="H212" s="31">
        <v>2.5</v>
      </c>
      <c r="I212" s="31">
        <v>2.5</v>
      </c>
      <c r="J212" s="31">
        <v>2.5</v>
      </c>
      <c r="K212" s="31">
        <v>2.5</v>
      </c>
      <c r="L212" s="31">
        <v>2.5</v>
      </c>
      <c r="M212" s="31">
        <v>2.5</v>
      </c>
      <c r="N212" s="31">
        <v>2.5</v>
      </c>
      <c r="O212" s="31">
        <v>2.5</v>
      </c>
      <c r="P212" s="31"/>
      <c r="Q212" s="26">
        <v>2.5</v>
      </c>
      <c r="R212" s="26">
        <v>2.5</v>
      </c>
      <c r="S212" s="26">
        <v>2.5</v>
      </c>
      <c r="T212" s="26">
        <v>2.5</v>
      </c>
      <c r="U212" s="26">
        <v>2.5</v>
      </c>
      <c r="V212" s="26">
        <v>2.75</v>
      </c>
      <c r="W212" s="26">
        <v>2.75</v>
      </c>
      <c r="X212" s="26">
        <v>2.75</v>
      </c>
      <c r="Y212" s="26">
        <v>2.75</v>
      </c>
      <c r="Z212" s="26">
        <v>2.75</v>
      </c>
      <c r="AA212" s="26">
        <v>2.75</v>
      </c>
      <c r="AB212" s="26">
        <v>2.75</v>
      </c>
      <c r="AC212" s="26">
        <v>2.75</v>
      </c>
      <c r="AD212" s="26">
        <v>2.75</v>
      </c>
      <c r="AE212" s="26">
        <v>2.75</v>
      </c>
      <c r="AF212" s="26">
        <v>2.75</v>
      </c>
      <c r="AG212" s="26">
        <v>2.75</v>
      </c>
      <c r="AH212" s="26">
        <v>1.7943800000000001</v>
      </c>
      <c r="AI212" s="26">
        <v>2.75</v>
      </c>
      <c r="AJ212" s="26">
        <v>2.75</v>
      </c>
      <c r="AK212" s="121"/>
      <c r="AL212" s="121"/>
      <c r="AM212" s="121"/>
      <c r="AN212" s="121"/>
    </row>
    <row r="213" spans="1:40" ht="14" x14ac:dyDescent="0.2">
      <c r="A213" s="101" t="s">
        <v>218</v>
      </c>
      <c r="B213" s="47">
        <v>1593</v>
      </c>
      <c r="C213" s="101" t="s">
        <v>61</v>
      </c>
      <c r="D213" s="101" t="s">
        <v>72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26"/>
      <c r="R213" s="26"/>
      <c r="S213" s="26"/>
      <c r="T213" s="7"/>
      <c r="U213" s="7"/>
      <c r="V213" s="7"/>
      <c r="W213" s="7"/>
      <c r="X213" s="7"/>
      <c r="Y213" s="7"/>
      <c r="Z213" s="7"/>
      <c r="AA213" s="7"/>
      <c r="AB213" s="7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</row>
    <row r="214" spans="1:40" ht="14" x14ac:dyDescent="0.2">
      <c r="A214" s="101" t="s">
        <v>532</v>
      </c>
      <c r="B214" s="47">
        <v>2543</v>
      </c>
      <c r="C214" s="101" t="s">
        <v>497</v>
      </c>
      <c r="D214" s="101" t="s">
        <v>509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26"/>
      <c r="R214" s="26"/>
      <c r="S214" s="26"/>
      <c r="T214" s="7"/>
      <c r="U214" s="7"/>
      <c r="V214" s="7"/>
      <c r="W214" s="7"/>
      <c r="X214" s="7"/>
      <c r="Y214" s="7"/>
      <c r="Z214" s="7"/>
      <c r="AA214" s="7"/>
      <c r="AB214" s="7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</row>
    <row r="215" spans="1:40" ht="14" x14ac:dyDescent="0.2">
      <c r="A215" s="101" t="s">
        <v>113</v>
      </c>
      <c r="B215" s="47">
        <v>1508</v>
      </c>
      <c r="C215" s="101" t="s">
        <v>80</v>
      </c>
      <c r="D215" s="101" t="s">
        <v>15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26"/>
      <c r="R215" s="26"/>
      <c r="S215" s="26"/>
      <c r="T215" s="7"/>
      <c r="U215" s="7"/>
      <c r="V215" s="7"/>
      <c r="W215" s="7"/>
      <c r="X215" s="7"/>
      <c r="Y215" s="7"/>
      <c r="Z215" s="7"/>
      <c r="AA215" s="7"/>
      <c r="AB215" s="7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</row>
    <row r="216" spans="1:40" ht="14" x14ac:dyDescent="0.2">
      <c r="A216" s="101" t="s">
        <v>553</v>
      </c>
      <c r="B216" s="47">
        <v>2566</v>
      </c>
      <c r="C216" s="101" t="s">
        <v>542</v>
      </c>
      <c r="D216" s="101" t="s">
        <v>481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26"/>
      <c r="R216" s="26"/>
      <c r="S216" s="26"/>
      <c r="T216" s="7"/>
      <c r="U216" s="7"/>
      <c r="V216" s="7"/>
      <c r="W216" s="7"/>
      <c r="X216" s="7"/>
      <c r="Y216" s="7"/>
      <c r="Z216" s="7"/>
      <c r="AA216" s="7"/>
      <c r="AB216" s="7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</row>
    <row r="217" spans="1:40" ht="14" x14ac:dyDescent="0.2">
      <c r="A217" s="101" t="s">
        <v>500</v>
      </c>
      <c r="B217" s="47">
        <v>2532</v>
      </c>
      <c r="C217" s="101" t="s">
        <v>497</v>
      </c>
      <c r="D217" s="101" t="s">
        <v>62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26"/>
      <c r="R217" s="26"/>
      <c r="S217" s="26"/>
      <c r="T217" s="7"/>
      <c r="U217" s="7"/>
      <c r="V217" s="7"/>
      <c r="W217" s="7"/>
      <c r="X217" s="7"/>
      <c r="Y217" s="7"/>
      <c r="Z217" s="7"/>
      <c r="AA217" s="7"/>
      <c r="AB217" s="7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</row>
    <row r="218" spans="1:40" ht="14" x14ac:dyDescent="0.2">
      <c r="A218" s="101" t="s">
        <v>520</v>
      </c>
      <c r="B218" s="47">
        <v>2533</v>
      </c>
      <c r="C218" s="101" t="s">
        <v>497</v>
      </c>
      <c r="D218" s="101" t="s">
        <v>62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26"/>
      <c r="R218" s="26"/>
      <c r="S218" s="26"/>
      <c r="T218" s="7"/>
      <c r="U218" s="7"/>
      <c r="V218" s="7"/>
      <c r="W218" s="7"/>
      <c r="X218" s="7"/>
      <c r="Y218" s="7"/>
      <c r="Z218" s="7"/>
      <c r="AA218" s="7"/>
      <c r="AB218" s="7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14" x14ac:dyDescent="0.2">
      <c r="A219" s="101" t="s">
        <v>501</v>
      </c>
      <c r="B219" s="47">
        <v>2530</v>
      </c>
      <c r="C219" s="101" t="s">
        <v>497</v>
      </c>
      <c r="D219" s="101" t="s">
        <v>62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26"/>
      <c r="R219" s="26"/>
      <c r="S219" s="26"/>
      <c r="T219" s="7"/>
      <c r="U219" s="7"/>
      <c r="V219" s="7"/>
      <c r="W219" s="7"/>
      <c r="X219" s="7"/>
      <c r="Y219" s="7"/>
      <c r="Z219" s="7"/>
      <c r="AA219" s="7"/>
      <c r="AB219" s="7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14" x14ac:dyDescent="0.2">
      <c r="A220" s="101" t="s">
        <v>502</v>
      </c>
      <c r="B220" s="47">
        <v>2531</v>
      </c>
      <c r="C220" s="101" t="s">
        <v>497</v>
      </c>
      <c r="D220" s="101" t="s">
        <v>62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26"/>
      <c r="R220" s="26"/>
      <c r="S220" s="26"/>
      <c r="T220" s="7"/>
      <c r="U220" s="7"/>
      <c r="V220" s="7"/>
      <c r="W220" s="7"/>
      <c r="X220" s="7"/>
      <c r="Y220" s="7"/>
      <c r="Z220" s="7"/>
      <c r="AA220" s="7"/>
      <c r="AB220" s="7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14" x14ac:dyDescent="0.2">
      <c r="A221" s="101" t="s">
        <v>529</v>
      </c>
      <c r="B221" s="47">
        <v>2537</v>
      </c>
      <c r="C221" s="101" t="s">
        <v>497</v>
      </c>
      <c r="D221" s="101" t="s">
        <v>62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26"/>
      <c r="R221" s="26"/>
      <c r="S221" s="26"/>
      <c r="T221" s="7"/>
      <c r="U221" s="7"/>
      <c r="V221" s="7"/>
      <c r="W221" s="7"/>
      <c r="X221" s="7"/>
      <c r="Y221" s="7"/>
      <c r="Z221" s="7"/>
      <c r="AA221" s="7"/>
      <c r="AB221" s="7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14" x14ac:dyDescent="0.2">
      <c r="A222" s="101" t="s">
        <v>281</v>
      </c>
      <c r="B222" s="47">
        <v>1231</v>
      </c>
      <c r="C222" s="101" t="s">
        <v>9</v>
      </c>
      <c r="D222" s="101" t="s">
        <v>14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26"/>
      <c r="R222" s="26"/>
      <c r="S222" s="26"/>
      <c r="T222" s="7"/>
      <c r="U222" s="7"/>
      <c r="V222" s="7"/>
      <c r="W222" s="7"/>
      <c r="X222" s="7"/>
      <c r="Y222" s="7"/>
      <c r="Z222" s="7"/>
      <c r="AA222" s="7"/>
      <c r="AB222" s="7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14" x14ac:dyDescent="0.2">
      <c r="A223" s="101" t="s">
        <v>279</v>
      </c>
      <c r="B223" s="47">
        <v>1169</v>
      </c>
      <c r="C223" s="101" t="s">
        <v>28</v>
      </c>
      <c r="D223" s="101" t="s">
        <v>62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26"/>
      <c r="R223" s="26"/>
      <c r="S223" s="26"/>
      <c r="T223" s="7"/>
      <c r="U223" s="7"/>
      <c r="V223" s="7"/>
      <c r="W223" s="7"/>
      <c r="X223" s="7"/>
      <c r="Y223" s="7"/>
      <c r="Z223" s="7"/>
      <c r="AA223" s="7"/>
      <c r="AB223" s="7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14" x14ac:dyDescent="0.2">
      <c r="A224" s="101" t="s">
        <v>146</v>
      </c>
      <c r="B224" s="47">
        <v>1645</v>
      </c>
      <c r="C224" s="101" t="s">
        <v>11</v>
      </c>
      <c r="D224" s="101" t="s">
        <v>13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>
        <v>1.6</v>
      </c>
      <c r="P224" s="31"/>
      <c r="Q224" s="26"/>
      <c r="R224" s="26"/>
      <c r="S224" s="26"/>
      <c r="T224" s="7"/>
      <c r="U224" s="7"/>
      <c r="V224" s="7"/>
      <c r="W224" s="7"/>
      <c r="X224" s="7"/>
      <c r="Y224" s="7"/>
      <c r="Z224" s="7"/>
      <c r="AA224" s="7"/>
      <c r="AB224" s="7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14" x14ac:dyDescent="0.2">
      <c r="A225" s="101" t="s">
        <v>368</v>
      </c>
      <c r="B225" s="47">
        <v>1331</v>
      </c>
      <c r="C225" s="101" t="s">
        <v>28</v>
      </c>
      <c r="D225" s="101" t="s">
        <v>22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26"/>
      <c r="R225" s="26"/>
      <c r="S225" s="26"/>
      <c r="T225" s="7"/>
      <c r="U225" s="7"/>
      <c r="V225" s="7"/>
      <c r="W225" s="7"/>
      <c r="X225" s="7"/>
      <c r="Y225" s="7"/>
      <c r="Z225" s="7"/>
      <c r="AA225" s="7"/>
      <c r="AB225" s="7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14" x14ac:dyDescent="0.2">
      <c r="A226" s="101" t="s">
        <v>469</v>
      </c>
      <c r="B226" s="47">
        <v>2500</v>
      </c>
      <c r="C226" s="101" t="s">
        <v>468</v>
      </c>
      <c r="D226" s="101" t="s">
        <v>462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26"/>
      <c r="R226" s="26"/>
      <c r="S226" s="26"/>
      <c r="T226" s="7"/>
      <c r="U226" s="7"/>
      <c r="V226" s="7"/>
      <c r="W226" s="7"/>
      <c r="X226" s="7"/>
      <c r="Y226" s="7"/>
      <c r="Z226" s="7"/>
      <c r="AA226" s="7"/>
      <c r="AB226" s="7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14" x14ac:dyDescent="0.2">
      <c r="A227" s="101" t="s">
        <v>470</v>
      </c>
      <c r="B227" s="47">
        <v>1674</v>
      </c>
      <c r="C227" s="101" t="s">
        <v>468</v>
      </c>
      <c r="D227" s="101" t="s">
        <v>20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26"/>
      <c r="R227" s="26"/>
      <c r="S227" s="26"/>
      <c r="T227" s="7"/>
      <c r="U227" s="7"/>
      <c r="V227" s="7"/>
      <c r="W227" s="7"/>
      <c r="X227" s="7"/>
      <c r="Y227" s="7"/>
      <c r="Z227" s="7"/>
      <c r="AA227" s="7"/>
      <c r="AB227" s="7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14" x14ac:dyDescent="0.2">
      <c r="A228" s="101" t="s">
        <v>221</v>
      </c>
      <c r="B228" s="47">
        <v>1108</v>
      </c>
      <c r="C228" s="101" t="s">
        <v>28</v>
      </c>
      <c r="D228" s="101" t="s">
        <v>72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26"/>
      <c r="R228" s="26"/>
      <c r="S228" s="26"/>
      <c r="T228" s="7"/>
      <c r="U228" s="7"/>
      <c r="V228" s="7"/>
      <c r="W228" s="7"/>
      <c r="X228" s="7"/>
      <c r="Y228" s="7"/>
      <c r="Z228" s="7"/>
      <c r="AA228" s="7"/>
      <c r="AB228" s="7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14" x14ac:dyDescent="0.2">
      <c r="A229" s="101" t="s">
        <v>372</v>
      </c>
      <c r="B229" s="47">
        <v>1375</v>
      </c>
      <c r="C229" s="101" t="s">
        <v>28</v>
      </c>
      <c r="D229" s="101" t="s">
        <v>22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26"/>
      <c r="R229" s="26"/>
      <c r="S229" s="26"/>
      <c r="T229" s="7"/>
      <c r="U229" s="7"/>
      <c r="V229" s="7"/>
      <c r="W229" s="7"/>
      <c r="X229" s="7"/>
      <c r="Y229" s="7"/>
      <c r="Z229" s="7"/>
      <c r="AA229" s="7"/>
      <c r="AB229" s="7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14" x14ac:dyDescent="0.2">
      <c r="A230" s="101" t="s">
        <v>284</v>
      </c>
      <c r="B230" s="47">
        <v>1141</v>
      </c>
      <c r="C230" s="101" t="s">
        <v>28</v>
      </c>
      <c r="D230" s="101" t="s">
        <v>32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26"/>
      <c r="R230" s="26"/>
      <c r="S230" s="26"/>
      <c r="T230" s="7"/>
      <c r="U230" s="7"/>
      <c r="V230" s="7"/>
      <c r="W230" s="7"/>
      <c r="X230" s="7"/>
      <c r="Y230" s="7"/>
      <c r="Z230" s="7"/>
      <c r="AA230" s="7"/>
      <c r="AB230" s="7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14" x14ac:dyDescent="0.2">
      <c r="A231" s="101" t="s">
        <v>115</v>
      </c>
      <c r="B231" s="47">
        <v>1613</v>
      </c>
      <c r="C231" s="101" t="s">
        <v>61</v>
      </c>
      <c r="D231" s="101" t="s">
        <v>32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26"/>
      <c r="R231" s="26"/>
      <c r="S231" s="26"/>
      <c r="T231" s="7"/>
      <c r="U231" s="7"/>
      <c r="V231" s="7"/>
      <c r="W231" s="7"/>
      <c r="X231" s="7"/>
      <c r="Y231" s="7"/>
      <c r="Z231" s="7"/>
      <c r="AA231" s="7"/>
      <c r="AB231" s="7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14" x14ac:dyDescent="0.2">
      <c r="A232" s="101" t="s">
        <v>375</v>
      </c>
      <c r="B232" s="47">
        <v>1472</v>
      </c>
      <c r="C232" s="101" t="s">
        <v>9</v>
      </c>
      <c r="D232" s="101" t="s">
        <v>37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26"/>
      <c r="R232" s="26"/>
      <c r="S232" s="26"/>
      <c r="T232" s="7"/>
      <c r="U232" s="7"/>
      <c r="V232" s="7"/>
      <c r="W232" s="7"/>
      <c r="X232" s="7"/>
      <c r="Y232" s="7"/>
      <c r="Z232" s="7"/>
      <c r="AA232" s="7"/>
      <c r="AB232" s="7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14" x14ac:dyDescent="0.2">
      <c r="A233" s="101" t="s">
        <v>365</v>
      </c>
      <c r="B233" s="47">
        <v>1083</v>
      </c>
      <c r="C233" s="101" t="s">
        <v>28</v>
      </c>
      <c r="D233" s="101" t="s">
        <v>95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26"/>
      <c r="R233" s="26"/>
      <c r="S233" s="26"/>
      <c r="T233" s="7"/>
      <c r="U233" s="7"/>
      <c r="V233" s="7"/>
      <c r="W233" s="7"/>
      <c r="X233" s="7"/>
      <c r="Y233" s="7"/>
      <c r="Z233" s="7"/>
      <c r="AA233" s="7"/>
      <c r="AB233" s="7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14" x14ac:dyDescent="0.2">
      <c r="A234" s="101" t="s">
        <v>377</v>
      </c>
      <c r="B234" s="47">
        <v>1315</v>
      </c>
      <c r="C234" s="101" t="s">
        <v>9</v>
      </c>
      <c r="D234" s="101" t="s">
        <v>14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26"/>
      <c r="R234" s="26"/>
      <c r="S234" s="26"/>
      <c r="T234" s="7"/>
      <c r="U234" s="7"/>
      <c r="V234" s="7"/>
      <c r="W234" s="7"/>
      <c r="X234" s="7"/>
      <c r="Y234" s="7"/>
      <c r="Z234" s="7"/>
      <c r="AA234" s="7"/>
      <c r="AB234" s="7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14" x14ac:dyDescent="0.2">
      <c r="A235" s="101" t="s">
        <v>521</v>
      </c>
      <c r="B235" s="47">
        <v>2544</v>
      </c>
      <c r="C235" s="101" t="s">
        <v>497</v>
      </c>
      <c r="D235" s="101" t="s">
        <v>462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26"/>
      <c r="R235" s="26"/>
      <c r="S235" s="26"/>
      <c r="T235" s="7"/>
      <c r="U235" s="7"/>
      <c r="V235" s="7"/>
      <c r="W235" s="7"/>
      <c r="X235" s="7"/>
      <c r="Y235" s="7"/>
      <c r="Z235" s="7"/>
      <c r="AA235" s="7"/>
      <c r="AB235" s="7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14" x14ac:dyDescent="0.2">
      <c r="A236" s="101" t="s">
        <v>371</v>
      </c>
      <c r="B236" s="47">
        <v>1185</v>
      </c>
      <c r="C236" s="101" t="s">
        <v>28</v>
      </c>
      <c r="D236" s="101" t="s">
        <v>461</v>
      </c>
      <c r="E236" s="31"/>
      <c r="F236" s="31"/>
      <c r="G236" s="31"/>
      <c r="H236" s="30"/>
      <c r="I236" s="30"/>
      <c r="J236" s="30"/>
      <c r="K236" s="30"/>
      <c r="L236" s="30"/>
      <c r="M236" s="30"/>
      <c r="N236" s="30"/>
      <c r="O236" s="30"/>
      <c r="P236" s="30"/>
      <c r="Q236" s="26"/>
      <c r="R236" s="26"/>
      <c r="S236" s="26"/>
      <c r="T236" s="10"/>
      <c r="U236" s="10"/>
      <c r="V236" s="10"/>
      <c r="W236" s="10"/>
      <c r="X236" s="10"/>
      <c r="Y236" s="10"/>
      <c r="Z236" s="10"/>
      <c r="AA236" s="10"/>
      <c r="AB236" s="10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14" x14ac:dyDescent="0.2">
      <c r="A237" s="101" t="s">
        <v>286</v>
      </c>
      <c r="B237" s="47">
        <v>1148</v>
      </c>
      <c r="C237" s="101" t="s">
        <v>28</v>
      </c>
      <c r="D237" s="101" t="s">
        <v>22</v>
      </c>
      <c r="E237" s="31"/>
      <c r="F237" s="30"/>
      <c r="G237" s="31"/>
      <c r="H237" s="31"/>
      <c r="I237" s="30"/>
      <c r="J237" s="30"/>
      <c r="K237" s="31"/>
      <c r="L237" s="31"/>
      <c r="M237" s="31"/>
      <c r="N237" s="31"/>
      <c r="O237" s="31"/>
      <c r="P237" s="31"/>
      <c r="Q237" s="26"/>
      <c r="R237" s="27"/>
      <c r="S237" s="26"/>
      <c r="T237" s="7"/>
      <c r="U237" s="10"/>
      <c r="V237" s="10"/>
      <c r="W237" s="7"/>
      <c r="X237" s="7"/>
      <c r="Y237" s="7"/>
      <c r="Z237" s="7"/>
      <c r="AA237" s="7"/>
      <c r="AB237" s="7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14" x14ac:dyDescent="0.2">
      <c r="A238" s="101" t="s">
        <v>381</v>
      </c>
      <c r="B238" s="47">
        <v>1465</v>
      </c>
      <c r="C238" s="101" t="s">
        <v>28</v>
      </c>
      <c r="D238" s="101" t="s">
        <v>22</v>
      </c>
      <c r="E238" s="31"/>
      <c r="F238" s="30"/>
      <c r="G238" s="31"/>
      <c r="H238" s="31"/>
      <c r="I238" s="30"/>
      <c r="J238" s="30"/>
      <c r="K238" s="31"/>
      <c r="L238" s="31"/>
      <c r="M238" s="31"/>
      <c r="N238" s="31"/>
      <c r="O238" s="31"/>
      <c r="P238" s="31"/>
      <c r="Q238" s="26"/>
      <c r="R238" s="27"/>
      <c r="S238" s="26"/>
      <c r="T238" s="7"/>
      <c r="U238" s="10"/>
      <c r="V238" s="10"/>
      <c r="W238" s="7"/>
      <c r="X238" s="7"/>
      <c r="Y238" s="7"/>
      <c r="Z238" s="7"/>
      <c r="AA238" s="7"/>
      <c r="AB238" s="7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14" x14ac:dyDescent="0.2">
      <c r="A239" s="101" t="s">
        <v>70</v>
      </c>
      <c r="B239" s="47">
        <v>1308</v>
      </c>
      <c r="C239" s="101" t="s">
        <v>28</v>
      </c>
      <c r="D239" s="101" t="s">
        <v>481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26"/>
      <c r="R239" s="26"/>
      <c r="S239" s="26"/>
      <c r="T239" s="7"/>
      <c r="U239" s="7"/>
      <c r="V239" s="7"/>
      <c r="W239" s="7"/>
      <c r="X239" s="7"/>
      <c r="Y239" s="7"/>
      <c r="Z239" s="7"/>
      <c r="AA239" s="7"/>
      <c r="AB239" s="7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14" x14ac:dyDescent="0.2">
      <c r="A240" s="101" t="s">
        <v>490</v>
      </c>
      <c r="B240" s="47">
        <v>1588</v>
      </c>
      <c r="C240" s="101" t="s">
        <v>468</v>
      </c>
      <c r="D240" s="101" t="s">
        <v>479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26"/>
      <c r="R240" s="26"/>
      <c r="S240" s="26"/>
      <c r="T240" s="7"/>
      <c r="U240" s="7"/>
      <c r="V240" s="7"/>
      <c r="W240" s="7"/>
      <c r="X240" s="7"/>
      <c r="Y240" s="7"/>
      <c r="Z240" s="7"/>
      <c r="AA240" s="7"/>
      <c r="AB240" s="7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14" x14ac:dyDescent="0.2">
      <c r="A241" s="101" t="s">
        <v>382</v>
      </c>
      <c r="B241" s="47">
        <v>1339</v>
      </c>
      <c r="C241" s="101" t="s">
        <v>9</v>
      </c>
      <c r="D241" s="101" t="s">
        <v>22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26"/>
      <c r="R241" s="26"/>
      <c r="S241" s="26"/>
      <c r="T241" s="7"/>
      <c r="U241" s="7"/>
      <c r="V241" s="7"/>
      <c r="W241" s="7"/>
      <c r="X241" s="7"/>
      <c r="Y241" s="7"/>
      <c r="Z241" s="7"/>
      <c r="AA241" s="7"/>
      <c r="AB241" s="7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14" x14ac:dyDescent="0.2">
      <c r="A242" s="101" t="s">
        <v>118</v>
      </c>
      <c r="B242" s="47">
        <v>1135</v>
      </c>
      <c r="C242" s="101" t="s">
        <v>9</v>
      </c>
      <c r="D242" s="101" t="s">
        <v>462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26"/>
      <c r="R242" s="26"/>
      <c r="S242" s="26"/>
      <c r="T242" s="7"/>
      <c r="U242" s="7"/>
      <c r="V242" s="7"/>
      <c r="W242" s="7"/>
      <c r="X242" s="7"/>
      <c r="Y242" s="7"/>
      <c r="Z242" s="7"/>
      <c r="AA242" s="7"/>
      <c r="AB242" s="7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14" x14ac:dyDescent="0.2">
      <c r="A243" s="101" t="s">
        <v>287</v>
      </c>
      <c r="B243" s="47">
        <v>1386</v>
      </c>
      <c r="C243" s="101" t="s">
        <v>28</v>
      </c>
      <c r="D243" s="101" t="s">
        <v>32</v>
      </c>
      <c r="E243" s="31"/>
      <c r="F243" s="31"/>
      <c r="G243" s="31"/>
      <c r="H243" s="30"/>
      <c r="I243" s="30"/>
      <c r="J243" s="30"/>
      <c r="K243" s="30"/>
      <c r="L243" s="30"/>
      <c r="M243" s="30"/>
      <c r="N243" s="30"/>
      <c r="O243" s="30"/>
      <c r="P243" s="30"/>
      <c r="Q243" s="26"/>
      <c r="R243" s="26"/>
      <c r="S243" s="26"/>
      <c r="T243" s="10"/>
      <c r="U243" s="10"/>
      <c r="V243" s="10"/>
      <c r="W243" s="10"/>
      <c r="X243" s="10"/>
      <c r="Y243" s="10"/>
      <c r="Z243" s="10"/>
      <c r="AA243" s="10"/>
      <c r="AB243" s="10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14" x14ac:dyDescent="0.2">
      <c r="A244" s="101" t="s">
        <v>74</v>
      </c>
      <c r="B244" s="47">
        <v>1454</v>
      </c>
      <c r="C244" s="101" t="s">
        <v>28</v>
      </c>
      <c r="D244" s="101" t="s">
        <v>32</v>
      </c>
      <c r="E244" s="30"/>
      <c r="F244" s="31"/>
      <c r="G244" s="31"/>
      <c r="H244" s="30"/>
      <c r="I244" s="30"/>
      <c r="J244" s="30"/>
      <c r="K244" s="31"/>
      <c r="L244" s="31"/>
      <c r="M244" s="31"/>
      <c r="N244" s="31"/>
      <c r="O244" s="31"/>
      <c r="P244" s="31"/>
      <c r="Q244" s="27"/>
      <c r="R244" s="26"/>
      <c r="S244" s="26"/>
      <c r="T244" s="10"/>
      <c r="U244" s="10"/>
      <c r="V244" s="10"/>
      <c r="W244" s="7"/>
      <c r="X244" s="7"/>
      <c r="Y244" s="7"/>
      <c r="Z244" s="7"/>
      <c r="AA244" s="7"/>
      <c r="AB244" s="7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14" x14ac:dyDescent="0.2">
      <c r="A245" s="101" t="s">
        <v>122</v>
      </c>
      <c r="B245" s="47">
        <v>1608</v>
      </c>
      <c r="C245" s="101" t="s">
        <v>30</v>
      </c>
      <c r="D245" s="101" t="s">
        <v>22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26"/>
      <c r="R245" s="26"/>
      <c r="S245" s="26"/>
      <c r="T245" s="7"/>
      <c r="U245" s="7"/>
      <c r="V245" s="7"/>
      <c r="W245" s="7"/>
      <c r="X245" s="7"/>
      <c r="Y245" s="7"/>
      <c r="Z245" s="7"/>
      <c r="AA245" s="7"/>
      <c r="AB245" s="7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14" x14ac:dyDescent="0.2">
      <c r="A246" s="104" t="s">
        <v>77</v>
      </c>
      <c r="B246" s="47">
        <v>1303</v>
      </c>
      <c r="C246" s="101" t="s">
        <v>28</v>
      </c>
      <c r="D246" s="101" t="s">
        <v>20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26"/>
      <c r="R246" s="26"/>
      <c r="S246" s="26"/>
      <c r="T246" s="7"/>
      <c r="U246" s="7"/>
      <c r="V246" s="7"/>
      <c r="W246" s="7"/>
      <c r="X246" s="7"/>
      <c r="Y246" s="7"/>
      <c r="Z246" s="7"/>
      <c r="AA246" s="7"/>
      <c r="AB246" s="7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14" x14ac:dyDescent="0.2">
      <c r="A247" s="101" t="s">
        <v>124</v>
      </c>
      <c r="B247" s="47">
        <v>1089</v>
      </c>
      <c r="C247" s="101" t="s">
        <v>28</v>
      </c>
      <c r="D247" s="101" t="s">
        <v>15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26"/>
      <c r="R247" s="26"/>
      <c r="S247" s="26"/>
      <c r="T247" s="7"/>
      <c r="U247" s="7"/>
      <c r="V247" s="7"/>
      <c r="W247" s="7"/>
      <c r="X247" s="7"/>
      <c r="Y247" s="7"/>
      <c r="Z247" s="7"/>
      <c r="AA247" s="7"/>
      <c r="AB247" s="7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14" x14ac:dyDescent="0.2">
      <c r="A248" s="101" t="s">
        <v>149</v>
      </c>
      <c r="B248" s="47">
        <v>1428</v>
      </c>
      <c r="C248" s="101" t="s">
        <v>9</v>
      </c>
      <c r="D248" s="101" t="s">
        <v>13</v>
      </c>
      <c r="E248" s="31">
        <v>1.84</v>
      </c>
      <c r="F248" s="30"/>
      <c r="G248" s="31"/>
      <c r="H248" s="30"/>
      <c r="I248" s="30"/>
      <c r="J248" s="30"/>
      <c r="K248" s="30"/>
      <c r="L248" s="30"/>
      <c r="M248" s="30"/>
      <c r="N248" s="30"/>
      <c r="O248" s="30"/>
      <c r="P248" s="30"/>
      <c r="Q248" s="26"/>
      <c r="R248" s="27"/>
      <c r="S248" s="26"/>
      <c r="T248" s="10"/>
      <c r="U248" s="10"/>
      <c r="V248" s="10"/>
      <c r="W248" s="10"/>
      <c r="X248" s="10"/>
      <c r="Y248" s="10"/>
      <c r="Z248" s="10"/>
      <c r="AA248" s="10"/>
      <c r="AB248" s="10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14" x14ac:dyDescent="0.2">
      <c r="A249" s="101" t="s">
        <v>128</v>
      </c>
      <c r="B249" s="47">
        <v>1202</v>
      </c>
      <c r="C249" s="101" t="s">
        <v>28</v>
      </c>
      <c r="D249" s="101" t="s">
        <v>62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26"/>
      <c r="R249" s="26"/>
      <c r="S249" s="26"/>
      <c r="T249" s="7"/>
      <c r="U249" s="7"/>
      <c r="V249" s="7"/>
      <c r="W249" s="7"/>
      <c r="X249" s="7"/>
      <c r="Y249" s="7"/>
      <c r="Z249" s="7"/>
      <c r="AA249" s="7"/>
      <c r="AB249" s="7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14" x14ac:dyDescent="0.2">
      <c r="A250" s="101" t="s">
        <v>471</v>
      </c>
      <c r="B250" s="47">
        <v>2028</v>
      </c>
      <c r="C250" s="101" t="s">
        <v>468</v>
      </c>
      <c r="D250" s="101" t="s">
        <v>32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26"/>
      <c r="R250" s="26"/>
      <c r="S250" s="26"/>
      <c r="T250" s="7"/>
      <c r="U250" s="7"/>
      <c r="V250" s="7"/>
      <c r="W250" s="7"/>
      <c r="X250" s="7"/>
      <c r="Y250" s="7"/>
      <c r="Z250" s="7"/>
      <c r="AA250" s="7"/>
      <c r="AB250" s="7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14" x14ac:dyDescent="0.2">
      <c r="A251" s="101" t="s">
        <v>129</v>
      </c>
      <c r="B251" s="47">
        <v>1047</v>
      </c>
      <c r="C251" s="101" t="s">
        <v>9</v>
      </c>
      <c r="D251" s="101" t="s">
        <v>15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26"/>
      <c r="R251" s="26"/>
      <c r="S251" s="26"/>
      <c r="T251" s="7"/>
      <c r="U251" s="7"/>
      <c r="V251" s="7"/>
      <c r="W251" s="7"/>
      <c r="X251" s="7"/>
      <c r="Y251" s="7"/>
      <c r="Z251" s="7"/>
      <c r="AA251" s="7"/>
      <c r="AB251" s="7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14" x14ac:dyDescent="0.2">
      <c r="A252" s="101" t="s">
        <v>282</v>
      </c>
      <c r="B252" s="47">
        <v>1057</v>
      </c>
      <c r="C252" s="101" t="s">
        <v>28</v>
      </c>
      <c r="D252" s="101" t="s">
        <v>24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26"/>
      <c r="R252" s="26"/>
      <c r="S252" s="26"/>
      <c r="T252" s="7"/>
      <c r="U252" s="7"/>
      <c r="V252" s="7"/>
      <c r="W252" s="7"/>
      <c r="X252" s="7"/>
      <c r="Y252" s="7"/>
      <c r="Z252" s="7"/>
      <c r="AA252" s="7"/>
      <c r="AB252" s="7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14" x14ac:dyDescent="0.2">
      <c r="A253" s="101" t="s">
        <v>152</v>
      </c>
      <c r="B253" s="47">
        <v>1119</v>
      </c>
      <c r="C253" s="101" t="s">
        <v>9</v>
      </c>
      <c r="D253" s="101" t="s">
        <v>13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26"/>
      <c r="R253" s="26"/>
      <c r="S253" s="26"/>
      <c r="T253" s="7"/>
      <c r="U253" s="7"/>
      <c r="V253" s="7"/>
      <c r="W253" s="7"/>
      <c r="X253" s="7"/>
      <c r="Y253" s="7"/>
      <c r="Z253" s="7"/>
      <c r="AA253" s="7"/>
      <c r="AB253" s="7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14" x14ac:dyDescent="0.2">
      <c r="A254" s="101" t="s">
        <v>154</v>
      </c>
      <c r="B254" s="47">
        <v>1060</v>
      </c>
      <c r="C254" s="101" t="s">
        <v>28</v>
      </c>
      <c r="D254" s="101" t="s">
        <v>13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26"/>
      <c r="R254" s="26"/>
      <c r="S254" s="26"/>
      <c r="T254" s="7"/>
      <c r="U254" s="7"/>
      <c r="V254" s="7"/>
      <c r="W254" s="7"/>
      <c r="X254" s="7"/>
      <c r="Y254" s="7"/>
      <c r="Z254" s="7"/>
      <c r="AA254" s="7"/>
      <c r="AB254" s="7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14" x14ac:dyDescent="0.2">
      <c r="A255" s="101" t="s">
        <v>289</v>
      </c>
      <c r="B255" s="47">
        <v>1571</v>
      </c>
      <c r="C255" s="101" t="s">
        <v>11</v>
      </c>
      <c r="D255" s="101" t="s">
        <v>95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26"/>
      <c r="R255" s="26"/>
      <c r="S255" s="26"/>
      <c r="T255" s="7"/>
      <c r="U255" s="7"/>
      <c r="V255" s="7"/>
      <c r="W255" s="7"/>
      <c r="X255" s="7"/>
      <c r="Y255" s="7"/>
      <c r="Z255" s="7"/>
      <c r="AA255" s="7"/>
      <c r="AB255" s="7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14" x14ac:dyDescent="0.2">
      <c r="A256" s="101" t="s">
        <v>361</v>
      </c>
      <c r="B256" s="47">
        <v>1006</v>
      </c>
      <c r="C256" s="101" t="s">
        <v>28</v>
      </c>
      <c r="D256" s="101" t="s">
        <v>463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26"/>
      <c r="R256" s="26"/>
      <c r="S256" s="26"/>
      <c r="T256" s="7"/>
      <c r="U256" s="7"/>
      <c r="V256" s="7"/>
      <c r="W256" s="7"/>
      <c r="X256" s="7"/>
      <c r="Y256" s="7"/>
      <c r="Z256" s="7"/>
      <c r="AA256" s="7"/>
      <c r="AB256" s="7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14" x14ac:dyDescent="0.2">
      <c r="A257" s="101" t="s">
        <v>484</v>
      </c>
      <c r="B257" s="47">
        <v>2513</v>
      </c>
      <c r="C257" s="101" t="s">
        <v>468</v>
      </c>
      <c r="D257" s="101" t="s">
        <v>95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26"/>
      <c r="R257" s="26"/>
      <c r="S257" s="26"/>
      <c r="T257" s="7"/>
      <c r="U257" s="7"/>
      <c r="V257" s="7"/>
      <c r="W257" s="7"/>
      <c r="X257" s="7"/>
      <c r="Y257" s="7"/>
      <c r="Z257" s="7"/>
      <c r="AA257" s="7"/>
      <c r="AB257" s="7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14" x14ac:dyDescent="0.2">
      <c r="A258" s="101" t="s">
        <v>291</v>
      </c>
      <c r="B258" s="47">
        <v>1597</v>
      </c>
      <c r="C258" s="101" t="s">
        <v>30</v>
      </c>
      <c r="D258" s="101" t="s">
        <v>32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26"/>
      <c r="R258" s="26"/>
      <c r="S258" s="26"/>
      <c r="T258" s="7"/>
      <c r="U258" s="7"/>
      <c r="V258" s="7"/>
      <c r="W258" s="7"/>
      <c r="X258" s="7"/>
      <c r="Y258" s="7"/>
      <c r="Z258" s="7"/>
      <c r="AA258" s="7"/>
      <c r="AB258" s="7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14" x14ac:dyDescent="0.2">
      <c r="A259" s="101" t="s">
        <v>810</v>
      </c>
      <c r="B259" s="47">
        <v>2594</v>
      </c>
      <c r="C259" s="101" t="s">
        <v>806</v>
      </c>
      <c r="D259" s="101" t="s">
        <v>20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26"/>
      <c r="R259" s="26"/>
      <c r="S259" s="26"/>
      <c r="T259" s="7"/>
      <c r="U259" s="7"/>
      <c r="V259" s="7"/>
      <c r="W259" s="7"/>
      <c r="X259" s="7"/>
      <c r="Y259" s="7"/>
      <c r="Z259" s="7"/>
      <c r="AA259" s="7"/>
      <c r="AB259" s="7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14" x14ac:dyDescent="0.2">
      <c r="A260" s="101" t="s">
        <v>131</v>
      </c>
      <c r="B260" s="47">
        <v>1040</v>
      </c>
      <c r="C260" s="101" t="s">
        <v>28</v>
      </c>
      <c r="D260" s="101" t="s">
        <v>15</v>
      </c>
      <c r="E260" s="31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26"/>
      <c r="R260" s="27"/>
      <c r="S260" s="27"/>
      <c r="T260" s="10"/>
      <c r="U260" s="10"/>
      <c r="V260" s="10"/>
      <c r="W260" s="10"/>
      <c r="X260" s="10"/>
      <c r="Y260" s="10"/>
      <c r="Z260" s="10"/>
      <c r="AA260" s="10"/>
      <c r="AB260" s="10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14" x14ac:dyDescent="0.2">
      <c r="A261" s="101" t="s">
        <v>293</v>
      </c>
      <c r="B261" s="47">
        <v>1365</v>
      </c>
      <c r="C261" s="101" t="s">
        <v>28</v>
      </c>
      <c r="D261" s="101" t="s">
        <v>32</v>
      </c>
      <c r="E261" s="31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26"/>
      <c r="R261" s="27"/>
      <c r="S261" s="27"/>
      <c r="T261" s="10"/>
      <c r="U261" s="10"/>
      <c r="V261" s="10"/>
      <c r="W261" s="10"/>
      <c r="X261" s="10"/>
      <c r="Y261" s="10"/>
      <c r="Z261" s="10"/>
      <c r="AA261" s="10"/>
      <c r="AB261" s="10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14" x14ac:dyDescent="0.2">
      <c r="A262" s="101" t="s">
        <v>503</v>
      </c>
      <c r="B262" s="47">
        <v>2527</v>
      </c>
      <c r="C262" s="101" t="s">
        <v>497</v>
      </c>
      <c r="D262" s="101" t="s">
        <v>32</v>
      </c>
      <c r="E262" s="31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26"/>
      <c r="R262" s="27"/>
      <c r="S262" s="27"/>
      <c r="T262" s="10"/>
      <c r="U262" s="10"/>
      <c r="V262" s="10"/>
      <c r="W262" s="10"/>
      <c r="X262" s="10"/>
      <c r="Y262" s="10"/>
      <c r="Z262" s="10"/>
      <c r="AA262" s="10"/>
      <c r="AB262" s="10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14" x14ac:dyDescent="0.2">
      <c r="A263" s="101" t="s">
        <v>133</v>
      </c>
      <c r="B263" s="47">
        <v>1591</v>
      </c>
      <c r="C263" s="101" t="s">
        <v>30</v>
      </c>
      <c r="D263" s="101" t="s">
        <v>22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26"/>
      <c r="R263" s="26"/>
      <c r="S263" s="26"/>
      <c r="T263" s="7"/>
      <c r="U263" s="7"/>
      <c r="V263" s="7"/>
      <c r="W263" s="7"/>
      <c r="X263" s="7"/>
      <c r="Y263" s="7"/>
      <c r="Z263" s="7"/>
      <c r="AA263" s="7"/>
      <c r="AB263" s="7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14" x14ac:dyDescent="0.2">
      <c r="A264" s="101" t="s">
        <v>134</v>
      </c>
      <c r="B264" s="47">
        <v>1523</v>
      </c>
      <c r="C264" s="101" t="s">
        <v>80</v>
      </c>
      <c r="D264" s="101" t="s">
        <v>32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26"/>
      <c r="R264" s="26"/>
      <c r="S264" s="26"/>
      <c r="T264" s="7"/>
      <c r="U264" s="7"/>
      <c r="V264" s="7"/>
      <c r="W264" s="7"/>
      <c r="X264" s="7"/>
      <c r="Y264" s="7"/>
      <c r="Z264" s="7"/>
      <c r="AA264" s="7"/>
      <c r="AB264" s="7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14" x14ac:dyDescent="0.2">
      <c r="A265" s="101" t="s">
        <v>138</v>
      </c>
      <c r="B265" s="47">
        <v>1634</v>
      </c>
      <c r="C265" s="101" t="s">
        <v>11</v>
      </c>
      <c r="D265" s="101" t="s">
        <v>518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26"/>
      <c r="R265" s="26"/>
      <c r="S265" s="26"/>
      <c r="T265" s="7"/>
      <c r="U265" s="7"/>
      <c r="V265" s="7"/>
      <c r="W265" s="7"/>
      <c r="X265" s="7"/>
      <c r="Y265" s="7"/>
      <c r="Z265" s="7"/>
      <c r="AA265" s="7"/>
      <c r="AB265" s="7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14" x14ac:dyDescent="0.2">
      <c r="A266" s="101" t="s">
        <v>140</v>
      </c>
      <c r="B266" s="47">
        <v>1477</v>
      </c>
      <c r="C266" s="101" t="s">
        <v>9</v>
      </c>
      <c r="D266" s="101" t="s">
        <v>15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26"/>
      <c r="R266" s="26"/>
      <c r="S266" s="26"/>
      <c r="T266" s="7"/>
      <c r="U266" s="7"/>
      <c r="V266" s="7"/>
      <c r="W266" s="7"/>
      <c r="X266" s="7"/>
      <c r="Y266" s="7"/>
      <c r="Z266" s="7"/>
      <c r="AA266" s="7"/>
      <c r="AB266" s="7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14" x14ac:dyDescent="0.2">
      <c r="A267" s="101" t="s">
        <v>389</v>
      </c>
      <c r="B267" s="47">
        <v>1520</v>
      </c>
      <c r="C267" s="101" t="s">
        <v>80</v>
      </c>
      <c r="D267" s="101" t="s">
        <v>22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26"/>
      <c r="R267" s="26"/>
      <c r="S267" s="26"/>
      <c r="T267" s="7"/>
      <c r="U267" s="7"/>
      <c r="V267" s="7"/>
      <c r="W267" s="7"/>
      <c r="X267" s="7"/>
      <c r="Y267" s="7"/>
      <c r="Z267" s="7"/>
      <c r="AA267" s="7"/>
      <c r="AB267" s="7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14" x14ac:dyDescent="0.2">
      <c r="A268" s="101" t="s">
        <v>607</v>
      </c>
      <c r="B268" s="47">
        <v>2578</v>
      </c>
      <c r="C268" s="101" t="s">
        <v>561</v>
      </c>
      <c r="D268" s="101" t="s">
        <v>62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26"/>
      <c r="R268" s="26"/>
      <c r="S268" s="26"/>
      <c r="T268" s="7"/>
      <c r="U268" s="7"/>
      <c r="V268" s="7"/>
      <c r="W268" s="7"/>
      <c r="X268" s="7"/>
      <c r="Y268" s="7"/>
      <c r="Z268" s="7"/>
      <c r="AA268" s="7"/>
      <c r="AB268" s="7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14" x14ac:dyDescent="0.2">
      <c r="A269" s="101" t="s">
        <v>156</v>
      </c>
      <c r="B269" s="47">
        <v>1309</v>
      </c>
      <c r="C269" s="101" t="s">
        <v>9</v>
      </c>
      <c r="D269" s="101" t="s">
        <v>13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26"/>
      <c r="R269" s="26"/>
      <c r="S269" s="26"/>
      <c r="T269" s="7"/>
      <c r="U269" s="7"/>
      <c r="V269" s="7"/>
      <c r="W269" s="7"/>
      <c r="X269" s="7"/>
      <c r="Y269" s="7"/>
      <c r="Z269" s="7"/>
      <c r="AA269" s="7"/>
      <c r="AB269" s="7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14" x14ac:dyDescent="0.2">
      <c r="A270" s="101" t="s">
        <v>390</v>
      </c>
      <c r="B270" s="47">
        <v>1171</v>
      </c>
      <c r="C270" s="101" t="s">
        <v>9</v>
      </c>
      <c r="D270" s="101" t="s">
        <v>37</v>
      </c>
      <c r="E270" s="31"/>
      <c r="F270" s="30"/>
      <c r="G270" s="31"/>
      <c r="H270" s="30"/>
      <c r="I270" s="30"/>
      <c r="J270" s="30"/>
      <c r="K270" s="31"/>
      <c r="L270" s="31"/>
      <c r="M270" s="31"/>
      <c r="N270" s="31"/>
      <c r="O270" s="31"/>
      <c r="P270" s="31"/>
      <c r="Q270" s="26"/>
      <c r="R270" s="27"/>
      <c r="S270" s="26"/>
      <c r="T270" s="10"/>
      <c r="U270" s="10"/>
      <c r="V270" s="10"/>
      <c r="W270" s="7"/>
      <c r="X270" s="7"/>
      <c r="Y270" s="7"/>
      <c r="Z270" s="7"/>
      <c r="AA270" s="7"/>
      <c r="AB270" s="7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14" x14ac:dyDescent="0.2">
      <c r="A271" s="101" t="s">
        <v>283</v>
      </c>
      <c r="B271" s="47">
        <v>1223</v>
      </c>
      <c r="C271" s="101" t="s">
        <v>28</v>
      </c>
      <c r="D271" s="101" t="s">
        <v>463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26"/>
      <c r="R271" s="26"/>
      <c r="S271" s="26"/>
      <c r="T271" s="7"/>
      <c r="U271" s="7"/>
      <c r="V271" s="7"/>
      <c r="W271" s="7"/>
      <c r="X271" s="7"/>
      <c r="Y271" s="7"/>
      <c r="Z271" s="7"/>
      <c r="AA271" s="7"/>
      <c r="AB271" s="7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14" x14ac:dyDescent="0.2">
      <c r="A272" s="101" t="s">
        <v>373</v>
      </c>
      <c r="B272" s="47">
        <v>1487</v>
      </c>
      <c r="C272" s="101" t="s">
        <v>9</v>
      </c>
      <c r="D272" s="101" t="s">
        <v>22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26"/>
      <c r="R272" s="26"/>
      <c r="S272" s="26"/>
      <c r="T272" s="7"/>
      <c r="U272" s="7"/>
      <c r="V272" s="7"/>
      <c r="W272" s="7"/>
      <c r="X272" s="7"/>
      <c r="Y272" s="7"/>
      <c r="Z272" s="7"/>
      <c r="AA272" s="7"/>
      <c r="AB272" s="7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14" x14ac:dyDescent="0.2">
      <c r="A273" s="101" t="s">
        <v>294</v>
      </c>
      <c r="B273" s="47">
        <v>1327</v>
      </c>
      <c r="C273" s="101" t="s">
        <v>9</v>
      </c>
      <c r="D273" s="101" t="s">
        <v>527</v>
      </c>
      <c r="E273" s="31"/>
      <c r="F273" s="31"/>
      <c r="G273" s="31">
        <v>1.7</v>
      </c>
      <c r="H273" s="30">
        <v>1.75</v>
      </c>
      <c r="I273" s="30">
        <v>1.75</v>
      </c>
      <c r="J273" s="30">
        <v>1.75</v>
      </c>
      <c r="K273" s="30"/>
      <c r="L273" s="30"/>
      <c r="M273" s="30"/>
      <c r="N273" s="30"/>
      <c r="O273" s="30"/>
      <c r="P273" s="30"/>
      <c r="Q273" s="26"/>
      <c r="R273" s="26"/>
      <c r="S273" s="26">
        <v>3.25</v>
      </c>
      <c r="T273" s="26">
        <v>3.25</v>
      </c>
      <c r="U273" s="26">
        <v>3.25</v>
      </c>
      <c r="V273" s="10"/>
      <c r="W273" s="10"/>
      <c r="X273" s="10"/>
      <c r="Y273" s="10"/>
      <c r="Z273" s="10"/>
      <c r="AA273" s="10"/>
      <c r="AB273" s="10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14" x14ac:dyDescent="0.2">
      <c r="A274" s="101" t="s">
        <v>297</v>
      </c>
      <c r="B274" s="47">
        <v>1638</v>
      </c>
      <c r="C274" s="101" t="s">
        <v>11</v>
      </c>
      <c r="D274" s="101" t="s">
        <v>518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26"/>
      <c r="R274" s="26"/>
      <c r="S274" s="26"/>
      <c r="T274" s="7"/>
      <c r="U274" s="7"/>
      <c r="V274" s="7"/>
      <c r="W274" s="7"/>
      <c r="X274" s="7"/>
      <c r="Y274" s="7"/>
      <c r="Z274" s="7"/>
      <c r="AA274" s="7"/>
      <c r="AB274" s="7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14" x14ac:dyDescent="0.2">
      <c r="A275" s="101" t="s">
        <v>285</v>
      </c>
      <c r="B275" s="47">
        <v>1195</v>
      </c>
      <c r="C275" s="101" t="s">
        <v>9</v>
      </c>
      <c r="D275" s="101" t="s">
        <v>62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3"/>
      <c r="Q275" s="26"/>
      <c r="R275" s="26"/>
      <c r="S275" s="26"/>
      <c r="T275" s="7"/>
      <c r="U275" s="7"/>
      <c r="V275" s="7"/>
      <c r="W275" s="7"/>
      <c r="X275" s="7"/>
      <c r="Y275" s="7"/>
      <c r="Z275" s="7"/>
      <c r="AA275" s="7"/>
      <c r="AB275" s="1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14" x14ac:dyDescent="0.2">
      <c r="A276" s="101" t="s">
        <v>288</v>
      </c>
      <c r="B276" s="47">
        <v>1295</v>
      </c>
      <c r="C276" s="101" t="s">
        <v>28</v>
      </c>
      <c r="D276" s="101" t="s">
        <v>62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4"/>
      <c r="Q276" s="26"/>
      <c r="R276" s="26"/>
      <c r="S276" s="26"/>
      <c r="T276" s="7"/>
      <c r="U276" s="7"/>
      <c r="V276" s="7"/>
      <c r="W276" s="7"/>
      <c r="X276" s="7"/>
      <c r="Y276" s="7"/>
      <c r="Z276" s="7"/>
      <c r="AA276" s="7"/>
      <c r="AB276" s="12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14" x14ac:dyDescent="0.2">
      <c r="A277" s="101" t="s">
        <v>391</v>
      </c>
      <c r="B277" s="47">
        <v>1065</v>
      </c>
      <c r="C277" s="101" t="s">
        <v>9</v>
      </c>
      <c r="D277" s="101" t="s">
        <v>24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26"/>
      <c r="R277" s="26"/>
      <c r="S277" s="26"/>
      <c r="T277" s="7"/>
      <c r="U277" s="7"/>
      <c r="V277" s="7"/>
      <c r="W277" s="7"/>
      <c r="X277" s="7"/>
      <c r="Y277" s="7"/>
      <c r="Z277" s="7"/>
      <c r="AA277" s="7"/>
      <c r="AB277" s="7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14" x14ac:dyDescent="0.2">
      <c r="A278" s="101" t="s">
        <v>392</v>
      </c>
      <c r="B278" s="47">
        <v>1539</v>
      </c>
      <c r="C278" s="101" t="s">
        <v>30</v>
      </c>
      <c r="D278" s="101" t="s">
        <v>14</v>
      </c>
      <c r="E278" s="31"/>
      <c r="F278" s="30"/>
      <c r="G278" s="31"/>
      <c r="H278" s="31"/>
      <c r="I278" s="30"/>
      <c r="J278" s="30"/>
      <c r="K278" s="31"/>
      <c r="L278" s="31"/>
      <c r="M278" s="31"/>
      <c r="N278" s="31"/>
      <c r="O278" s="31"/>
      <c r="P278" s="31"/>
      <c r="Q278" s="26"/>
      <c r="R278" s="27"/>
      <c r="S278" s="26"/>
      <c r="T278" s="7"/>
      <c r="U278" s="10"/>
      <c r="V278" s="10"/>
      <c r="W278" s="7"/>
      <c r="X278" s="7"/>
      <c r="Y278" s="7"/>
      <c r="Z278" s="7"/>
      <c r="AA278" s="7"/>
      <c r="AB278" s="7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14" x14ac:dyDescent="0.2">
      <c r="A279" s="101" t="s">
        <v>301</v>
      </c>
      <c r="B279" s="47">
        <v>2008</v>
      </c>
      <c r="C279" s="101" t="s">
        <v>36</v>
      </c>
      <c r="D279" s="101" t="s">
        <v>95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26"/>
      <c r="R279" s="26"/>
      <c r="S279" s="26"/>
      <c r="T279" s="7"/>
      <c r="U279" s="7"/>
      <c r="V279" s="7"/>
      <c r="W279" s="7"/>
      <c r="X279" s="7"/>
      <c r="Y279" s="7"/>
      <c r="Z279" s="7"/>
      <c r="AA279" s="7"/>
      <c r="AB279" s="7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14" x14ac:dyDescent="0.2">
      <c r="A280" s="101" t="s">
        <v>393</v>
      </c>
      <c r="B280" s="47">
        <v>1332</v>
      </c>
      <c r="C280" s="101" t="s">
        <v>11</v>
      </c>
      <c r="D280" s="101" t="s">
        <v>95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26"/>
      <c r="R280" s="26"/>
      <c r="S280" s="26"/>
      <c r="T280" s="7"/>
      <c r="U280" s="7"/>
      <c r="V280" s="7"/>
      <c r="W280" s="7"/>
      <c r="X280" s="7"/>
      <c r="Y280" s="7"/>
      <c r="Z280" s="7"/>
      <c r="AA280" s="7"/>
      <c r="AB280" s="7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14" x14ac:dyDescent="0.2">
      <c r="A281" s="101" t="s">
        <v>143</v>
      </c>
      <c r="B281" s="47">
        <v>1398</v>
      </c>
      <c r="C281" s="101" t="s">
        <v>28</v>
      </c>
      <c r="D281" s="101" t="s">
        <v>481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26"/>
      <c r="R281" s="26"/>
      <c r="S281" s="26"/>
      <c r="T281" s="7"/>
      <c r="U281" s="7"/>
      <c r="V281" s="7"/>
      <c r="W281" s="7"/>
      <c r="X281" s="7"/>
      <c r="Y281" s="7"/>
      <c r="Z281" s="7"/>
      <c r="AA281" s="7"/>
      <c r="AB281" s="7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14" x14ac:dyDescent="0.2">
      <c r="A282" s="101" t="s">
        <v>394</v>
      </c>
      <c r="B282" s="47">
        <v>1245</v>
      </c>
      <c r="C282" s="101" t="s">
        <v>28</v>
      </c>
      <c r="D282" s="101" t="s">
        <v>37</v>
      </c>
      <c r="E282" s="31"/>
      <c r="F282" s="31"/>
      <c r="G282" s="31"/>
      <c r="H282" s="30"/>
      <c r="I282" s="30"/>
      <c r="J282" s="30"/>
      <c r="K282" s="30"/>
      <c r="L282" s="30"/>
      <c r="M282" s="30"/>
      <c r="N282" s="30"/>
      <c r="O282" s="30"/>
      <c r="P282" s="30"/>
      <c r="Q282" s="26"/>
      <c r="R282" s="26"/>
      <c r="S282" s="26"/>
      <c r="T282" s="10"/>
      <c r="U282" s="10"/>
      <c r="V282" s="10"/>
      <c r="W282" s="10"/>
      <c r="X282" s="10"/>
      <c r="Y282" s="10"/>
      <c r="Z282" s="10"/>
      <c r="AA282" s="10"/>
      <c r="AB282" s="10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14" x14ac:dyDescent="0.2">
      <c r="A283" s="101" t="s">
        <v>159</v>
      </c>
      <c r="B283" s="47">
        <v>1298</v>
      </c>
      <c r="C283" s="101" t="s">
        <v>9</v>
      </c>
      <c r="D283" s="101" t="s">
        <v>14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26"/>
      <c r="R283" s="26"/>
      <c r="S283" s="26"/>
      <c r="T283" s="7"/>
      <c r="U283" s="7"/>
      <c r="V283" s="7"/>
      <c r="W283" s="7"/>
      <c r="X283" s="7"/>
      <c r="Y283" s="7"/>
      <c r="Z283" s="7"/>
      <c r="AA283" s="7"/>
      <c r="AB283" s="7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14" x14ac:dyDescent="0.2">
      <c r="A284" s="101" t="s">
        <v>522</v>
      </c>
      <c r="B284" s="47">
        <v>2025</v>
      </c>
      <c r="C284" s="101" t="s">
        <v>497</v>
      </c>
      <c r="D284" s="101" t="s">
        <v>480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26"/>
      <c r="R284" s="26"/>
      <c r="S284" s="26"/>
      <c r="T284" s="7"/>
      <c r="U284" s="7"/>
      <c r="V284" s="7"/>
      <c r="W284" s="7"/>
      <c r="X284" s="7"/>
      <c r="Y284" s="7"/>
      <c r="Z284" s="7"/>
      <c r="AA284" s="7"/>
      <c r="AB284" s="7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14" x14ac:dyDescent="0.2">
      <c r="A285" s="101" t="s">
        <v>223</v>
      </c>
      <c r="B285" s="47">
        <v>1536</v>
      </c>
      <c r="C285" s="101" t="s">
        <v>80</v>
      </c>
      <c r="D285" s="101" t="s">
        <v>462</v>
      </c>
      <c r="E285" s="31"/>
      <c r="F285" s="31"/>
      <c r="G285" s="31"/>
      <c r="H285" s="30"/>
      <c r="I285" s="30"/>
      <c r="J285" s="30"/>
      <c r="K285" s="30"/>
      <c r="L285" s="30"/>
      <c r="M285" s="30"/>
      <c r="N285" s="30"/>
      <c r="O285" s="30"/>
      <c r="P285" s="30"/>
      <c r="Q285" s="26"/>
      <c r="R285" s="26"/>
      <c r="S285" s="26"/>
      <c r="T285" s="10"/>
      <c r="U285" s="10"/>
      <c r="V285" s="10"/>
      <c r="W285" s="10"/>
      <c r="X285" s="10"/>
      <c r="Y285" s="10"/>
      <c r="Z285" s="10"/>
      <c r="AA285" s="10"/>
      <c r="AB285" s="10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14" x14ac:dyDescent="0.2">
      <c r="A286" s="101" t="s">
        <v>162</v>
      </c>
      <c r="B286" s="47">
        <v>1668</v>
      </c>
      <c r="C286" s="101" t="s">
        <v>18</v>
      </c>
      <c r="D286" s="101" t="s">
        <v>32</v>
      </c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16"/>
      <c r="R286" s="116"/>
      <c r="S286" s="116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14" x14ac:dyDescent="0.2">
      <c r="A287" s="101" t="s">
        <v>290</v>
      </c>
      <c r="B287" s="47">
        <v>1079</v>
      </c>
      <c r="C287" s="101" t="s">
        <v>11</v>
      </c>
      <c r="D287" s="101" t="s">
        <v>62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26"/>
      <c r="R287" s="26"/>
      <c r="S287" s="26"/>
      <c r="T287" s="7"/>
      <c r="U287" s="7"/>
      <c r="V287" s="7"/>
      <c r="W287" s="7"/>
      <c r="X287" s="7"/>
      <c r="Y287" s="7"/>
      <c r="Z287" s="7"/>
      <c r="AA287" s="7"/>
      <c r="AB287" s="7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14" x14ac:dyDescent="0.2">
      <c r="A288" s="101" t="s">
        <v>491</v>
      </c>
      <c r="B288" s="47">
        <v>2510</v>
      </c>
      <c r="C288" s="101" t="s">
        <v>468</v>
      </c>
      <c r="D288" s="101" t="s">
        <v>62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26"/>
      <c r="R288" s="26"/>
      <c r="S288" s="26"/>
      <c r="T288" s="7"/>
      <c r="U288" s="7"/>
      <c r="V288" s="7"/>
      <c r="W288" s="7"/>
      <c r="X288" s="7"/>
      <c r="Y288" s="7"/>
      <c r="Z288" s="7"/>
      <c r="AA288" s="7"/>
      <c r="AB288" s="7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14" x14ac:dyDescent="0.2">
      <c r="A289" s="101" t="s">
        <v>492</v>
      </c>
      <c r="B289" s="47">
        <v>2524</v>
      </c>
      <c r="C289" s="101" t="s">
        <v>468</v>
      </c>
      <c r="D289" s="101" t="s">
        <v>480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26"/>
      <c r="R289" s="26"/>
      <c r="S289" s="26"/>
      <c r="T289" s="7"/>
      <c r="U289" s="7"/>
      <c r="V289" s="7"/>
      <c r="W289" s="7"/>
      <c r="X289" s="7"/>
      <c r="Y289" s="7"/>
      <c r="Z289" s="7"/>
      <c r="AA289" s="7"/>
      <c r="AB289" s="7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14" x14ac:dyDescent="0.2">
      <c r="A290" s="101" t="s">
        <v>523</v>
      </c>
      <c r="B290" s="47">
        <v>2031</v>
      </c>
      <c r="C290" s="101" t="s">
        <v>497</v>
      </c>
      <c r="D290" s="101" t="s">
        <v>509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26"/>
      <c r="R290" s="26"/>
      <c r="S290" s="26"/>
      <c r="T290" s="7"/>
      <c r="U290" s="7"/>
      <c r="V290" s="7"/>
      <c r="W290" s="7"/>
      <c r="X290" s="7"/>
      <c r="Y290" s="7"/>
      <c r="Z290" s="7"/>
      <c r="AA290" s="7"/>
      <c r="AB290" s="7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14" x14ac:dyDescent="0.2">
      <c r="A291" s="101" t="s">
        <v>395</v>
      </c>
      <c r="B291" s="47">
        <v>1041</v>
      </c>
      <c r="C291" s="101" t="s">
        <v>28</v>
      </c>
      <c r="D291" s="101" t="s">
        <v>463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26"/>
      <c r="R291" s="26"/>
      <c r="S291" s="26"/>
      <c r="T291" s="7"/>
      <c r="U291" s="7"/>
      <c r="V291" s="7"/>
      <c r="W291" s="7"/>
      <c r="X291" s="7"/>
      <c r="Y291" s="7"/>
      <c r="Z291" s="7"/>
      <c r="AA291" s="7"/>
      <c r="AB291" s="7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14" x14ac:dyDescent="0.2">
      <c r="A292" s="101" t="s">
        <v>504</v>
      </c>
      <c r="B292" s="47">
        <v>2522</v>
      </c>
      <c r="C292" s="101" t="s">
        <v>497</v>
      </c>
      <c r="D292" s="101" t="s">
        <v>462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26"/>
      <c r="R292" s="26"/>
      <c r="S292" s="26"/>
      <c r="T292" s="7"/>
      <c r="U292" s="7"/>
      <c r="V292" s="7"/>
      <c r="W292" s="7"/>
      <c r="X292" s="7"/>
      <c r="Y292" s="7"/>
      <c r="Z292" s="7"/>
      <c r="AA292" s="7"/>
      <c r="AB292" s="7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14" x14ac:dyDescent="0.2">
      <c r="A293" s="101" t="s">
        <v>465</v>
      </c>
      <c r="B293" s="47">
        <v>2013</v>
      </c>
      <c r="C293" s="101" t="s">
        <v>454</v>
      </c>
      <c r="D293" s="101" t="s">
        <v>14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26"/>
      <c r="R293" s="26"/>
      <c r="S293" s="26"/>
      <c r="T293" s="7"/>
      <c r="U293" s="7"/>
      <c r="V293" s="7"/>
      <c r="W293" s="7"/>
      <c r="X293" s="7"/>
      <c r="Y293" s="7"/>
      <c r="Z293" s="7"/>
      <c r="AA293" s="7"/>
      <c r="AB293" s="7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14" x14ac:dyDescent="0.2">
      <c r="A294" s="101" t="s">
        <v>169</v>
      </c>
      <c r="B294" s="47">
        <v>1093</v>
      </c>
      <c r="C294" s="101" t="s">
        <v>28</v>
      </c>
      <c r="D294" s="101" t="s">
        <v>13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26"/>
      <c r="R294" s="26"/>
      <c r="S294" s="26"/>
      <c r="T294" s="7"/>
      <c r="U294" s="7"/>
      <c r="V294" s="7"/>
      <c r="W294" s="7"/>
      <c r="X294" s="7"/>
      <c r="Y294" s="7"/>
      <c r="Z294" s="7"/>
      <c r="AA294" s="7"/>
      <c r="AB294" s="7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14" x14ac:dyDescent="0.2">
      <c r="A295" s="101" t="s">
        <v>374</v>
      </c>
      <c r="B295" s="47">
        <v>1340</v>
      </c>
      <c r="C295" s="101" t="s">
        <v>28</v>
      </c>
      <c r="D295" s="101" t="s">
        <v>22</v>
      </c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26"/>
      <c r="R295" s="26"/>
      <c r="S295" s="26"/>
      <c r="T295" s="7"/>
      <c r="U295" s="7"/>
      <c r="V295" s="7"/>
      <c r="W295" s="7"/>
      <c r="X295" s="7"/>
      <c r="Y295" s="7"/>
      <c r="Z295" s="7"/>
      <c r="AA295" s="7"/>
      <c r="AB295" s="7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14" x14ac:dyDescent="0.2">
      <c r="A296" s="101" t="s">
        <v>305</v>
      </c>
      <c r="B296" s="47">
        <v>1125</v>
      </c>
      <c r="C296" s="101" t="s">
        <v>9</v>
      </c>
      <c r="D296" s="101" t="s">
        <v>481</v>
      </c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26"/>
      <c r="R296" s="26"/>
      <c r="S296" s="26"/>
      <c r="T296" s="7"/>
      <c r="U296" s="7"/>
      <c r="V296" s="7"/>
      <c r="W296" s="7"/>
      <c r="X296" s="7"/>
      <c r="Y296" s="7"/>
      <c r="Z296" s="7"/>
      <c r="AA296" s="7"/>
      <c r="AB296" s="7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14" x14ac:dyDescent="0.2">
      <c r="A297" s="101" t="s">
        <v>307</v>
      </c>
      <c r="B297" s="47">
        <v>1515</v>
      </c>
      <c r="C297" s="101" t="s">
        <v>30</v>
      </c>
      <c r="D297" s="101" t="s">
        <v>32</v>
      </c>
      <c r="E297" s="31"/>
      <c r="F297" s="30"/>
      <c r="G297" s="30"/>
      <c r="H297" s="30"/>
      <c r="I297" s="30"/>
      <c r="J297" s="30"/>
      <c r="K297" s="31"/>
      <c r="L297" s="31"/>
      <c r="M297" s="31"/>
      <c r="N297" s="31"/>
      <c r="O297" s="31"/>
      <c r="P297" s="31"/>
      <c r="Q297" s="26"/>
      <c r="R297" s="27"/>
      <c r="S297" s="27"/>
      <c r="T297" s="10"/>
      <c r="U297" s="10"/>
      <c r="V297" s="10"/>
      <c r="W297" s="7"/>
      <c r="X297" s="7"/>
      <c r="Y297" s="7"/>
      <c r="Z297" s="7"/>
      <c r="AA297" s="7"/>
      <c r="AB297" s="7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14" x14ac:dyDescent="0.2">
      <c r="A298" s="101" t="s">
        <v>170</v>
      </c>
      <c r="B298" s="47">
        <v>1565</v>
      </c>
      <c r="C298" s="101" t="s">
        <v>30</v>
      </c>
      <c r="D298" s="101" t="s">
        <v>62</v>
      </c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26"/>
      <c r="R298" s="26"/>
      <c r="S298" s="26"/>
      <c r="T298" s="7"/>
      <c r="U298" s="7"/>
      <c r="V298" s="7"/>
      <c r="W298" s="7"/>
      <c r="X298" s="7"/>
      <c r="Y298" s="7"/>
      <c r="Z298" s="7"/>
      <c r="AA298" s="7"/>
      <c r="AB298" s="7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14" x14ac:dyDescent="0.2">
      <c r="A299" s="101" t="s">
        <v>593</v>
      </c>
      <c r="B299" s="47">
        <v>2575</v>
      </c>
      <c r="C299" s="101" t="s">
        <v>561</v>
      </c>
      <c r="D299" s="101" t="s">
        <v>509</v>
      </c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26"/>
      <c r="R299" s="26"/>
      <c r="S299" s="26"/>
      <c r="T299" s="7"/>
      <c r="U299" s="7"/>
      <c r="V299" s="7"/>
      <c r="W299" s="7"/>
      <c r="X299" s="7"/>
      <c r="Y299" s="7"/>
      <c r="Z299" s="7"/>
      <c r="AA299" s="7"/>
      <c r="AB299" s="7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14" x14ac:dyDescent="0.2">
      <c r="A300" s="104" t="s">
        <v>396</v>
      </c>
      <c r="B300" s="47">
        <v>1546</v>
      </c>
      <c r="C300" s="101" t="s">
        <v>30</v>
      </c>
      <c r="D300" s="101" t="s">
        <v>37</v>
      </c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26"/>
      <c r="R300" s="26"/>
      <c r="S300" s="26"/>
      <c r="T300" s="7"/>
      <c r="U300" s="7"/>
      <c r="V300" s="7"/>
      <c r="W300" s="7"/>
      <c r="X300" s="7"/>
      <c r="Y300" s="7"/>
      <c r="Z300" s="7"/>
      <c r="AA300" s="7"/>
      <c r="AB300" s="7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14" x14ac:dyDescent="0.2">
      <c r="A301" s="101" t="s">
        <v>84</v>
      </c>
      <c r="B301" s="47">
        <v>2010</v>
      </c>
      <c r="C301" s="101" t="s">
        <v>36</v>
      </c>
      <c r="D301" s="101" t="s">
        <v>20</v>
      </c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26"/>
      <c r="R301" s="26"/>
      <c r="S301" s="26"/>
      <c r="T301" s="7"/>
      <c r="U301" s="7"/>
      <c r="V301" s="7"/>
      <c r="W301" s="7"/>
      <c r="X301" s="7"/>
      <c r="Y301" s="7"/>
      <c r="Z301" s="7"/>
      <c r="AA301" s="7"/>
      <c r="AB301" s="7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14" x14ac:dyDescent="0.2">
      <c r="A302" s="101" t="s">
        <v>544</v>
      </c>
      <c r="B302" s="47">
        <v>2557</v>
      </c>
      <c r="C302" s="101" t="s">
        <v>542</v>
      </c>
      <c r="D302" s="101" t="s">
        <v>462</v>
      </c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26"/>
      <c r="R302" s="26"/>
      <c r="S302" s="26"/>
      <c r="T302" s="7"/>
      <c r="U302" s="7"/>
      <c r="V302" s="7"/>
      <c r="W302" s="7"/>
      <c r="X302" s="7"/>
      <c r="Y302" s="7"/>
      <c r="Z302" s="7"/>
      <c r="AA302" s="7"/>
      <c r="AB302" s="7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14" x14ac:dyDescent="0.2">
      <c r="A303" s="101" t="s">
        <v>309</v>
      </c>
      <c r="B303" s="47">
        <v>1110</v>
      </c>
      <c r="C303" s="101" t="s">
        <v>9</v>
      </c>
      <c r="D303" s="101" t="s">
        <v>32</v>
      </c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26"/>
      <c r="R303" s="26"/>
      <c r="S303" s="26"/>
      <c r="T303" s="7"/>
      <c r="U303" s="7"/>
      <c r="V303" s="7"/>
      <c r="W303" s="7"/>
      <c r="X303" s="7"/>
      <c r="Y303" s="7"/>
      <c r="Z303" s="7"/>
      <c r="AA303" s="7"/>
      <c r="AB303" s="7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14" x14ac:dyDescent="0.2">
      <c r="A304" s="101" t="s">
        <v>397</v>
      </c>
      <c r="B304" s="47">
        <v>1128</v>
      </c>
      <c r="C304" s="101" t="s">
        <v>28</v>
      </c>
      <c r="D304" s="101" t="s">
        <v>463</v>
      </c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26"/>
      <c r="R304" s="26"/>
      <c r="S304" s="26"/>
      <c r="T304" s="7"/>
      <c r="U304" s="7"/>
      <c r="V304" s="7"/>
      <c r="W304" s="7"/>
      <c r="X304" s="7"/>
      <c r="Y304" s="7"/>
      <c r="Z304" s="7"/>
      <c r="AA304" s="7"/>
      <c r="AB304" s="7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14" x14ac:dyDescent="0.2">
      <c r="A305" s="101" t="s">
        <v>398</v>
      </c>
      <c r="B305" s="47">
        <v>1372</v>
      </c>
      <c r="C305" s="101" t="s">
        <v>9</v>
      </c>
      <c r="D305" s="101" t="s">
        <v>24</v>
      </c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26"/>
      <c r="R305" s="26"/>
      <c r="S305" s="26"/>
      <c r="T305" s="7"/>
      <c r="U305" s="7"/>
      <c r="V305" s="7"/>
      <c r="W305" s="7"/>
      <c r="X305" s="7"/>
      <c r="Y305" s="7"/>
      <c r="Z305" s="7"/>
      <c r="AA305" s="7"/>
      <c r="AB305" s="7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14" x14ac:dyDescent="0.2">
      <c r="A306" s="101" t="s">
        <v>312</v>
      </c>
      <c r="B306" s="47">
        <v>1218</v>
      </c>
      <c r="C306" s="101" t="s">
        <v>28</v>
      </c>
      <c r="D306" s="101" t="s">
        <v>32</v>
      </c>
      <c r="E306" s="31"/>
      <c r="F306" s="30"/>
      <c r="G306" s="30"/>
      <c r="H306" s="30"/>
      <c r="I306" s="30"/>
      <c r="J306" s="30"/>
      <c r="K306" s="31"/>
      <c r="L306" s="31"/>
      <c r="M306" s="31"/>
      <c r="N306" s="31"/>
      <c r="O306" s="31"/>
      <c r="P306" s="31"/>
      <c r="Q306" s="26"/>
      <c r="R306" s="27"/>
      <c r="S306" s="27"/>
      <c r="T306" s="10"/>
      <c r="U306" s="10"/>
      <c r="V306" s="10"/>
      <c r="W306" s="7"/>
      <c r="X306" s="7"/>
      <c r="Y306" s="7"/>
      <c r="Z306" s="7"/>
      <c r="AA306" s="7"/>
      <c r="AB306" s="7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14" x14ac:dyDescent="0.2">
      <c r="A307" s="101" t="s">
        <v>399</v>
      </c>
      <c r="B307" s="47">
        <v>1442</v>
      </c>
      <c r="C307" s="101" t="s">
        <v>28</v>
      </c>
      <c r="D307" s="101" t="s">
        <v>22</v>
      </c>
      <c r="E307" s="30"/>
      <c r="F307" s="31"/>
      <c r="G307" s="31"/>
      <c r="H307" s="31"/>
      <c r="I307" s="31"/>
      <c r="J307" s="30"/>
      <c r="K307" s="31"/>
      <c r="L307" s="31"/>
      <c r="M307" s="31"/>
      <c r="N307" s="31"/>
      <c r="O307" s="31"/>
      <c r="P307" s="31"/>
      <c r="Q307" s="27"/>
      <c r="R307" s="26"/>
      <c r="S307" s="26"/>
      <c r="T307" s="7"/>
      <c r="U307" s="7"/>
      <c r="V307" s="10"/>
      <c r="W307" s="7"/>
      <c r="X307" s="7"/>
      <c r="Y307" s="7"/>
      <c r="Z307" s="7"/>
      <c r="AA307" s="7"/>
      <c r="AB307" s="7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14" x14ac:dyDescent="0.2">
      <c r="A308" s="101" t="s">
        <v>400</v>
      </c>
      <c r="B308" s="47">
        <v>1525</v>
      </c>
      <c r="C308" s="101" t="s">
        <v>80</v>
      </c>
      <c r="D308" s="101" t="s">
        <v>14</v>
      </c>
      <c r="E308" s="31"/>
      <c r="F308" s="31"/>
      <c r="G308" s="31"/>
      <c r="H308" s="30"/>
      <c r="I308" s="30"/>
      <c r="J308" s="30"/>
      <c r="K308" s="31"/>
      <c r="L308" s="31"/>
      <c r="M308" s="31"/>
      <c r="N308" s="31"/>
      <c r="O308" s="31"/>
      <c r="P308" s="31"/>
      <c r="Q308" s="26"/>
      <c r="R308" s="26"/>
      <c r="S308" s="26"/>
      <c r="T308" s="10"/>
      <c r="U308" s="10"/>
      <c r="V308" s="10"/>
      <c r="W308" s="7"/>
      <c r="X308" s="7"/>
      <c r="Y308" s="7"/>
      <c r="Z308" s="7"/>
      <c r="AA308" s="7"/>
      <c r="AB308" s="7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14" x14ac:dyDescent="0.2">
      <c r="A309" s="101" t="s">
        <v>677</v>
      </c>
      <c r="B309" s="47">
        <v>2571</v>
      </c>
      <c r="C309" s="101" t="s">
        <v>561</v>
      </c>
      <c r="D309" s="101" t="s">
        <v>95</v>
      </c>
      <c r="E309" s="31"/>
      <c r="F309" s="31"/>
      <c r="G309" s="31"/>
      <c r="H309" s="30"/>
      <c r="I309" s="30"/>
      <c r="J309" s="30"/>
      <c r="K309" s="31"/>
      <c r="L309" s="31"/>
      <c r="M309" s="31"/>
      <c r="N309" s="31"/>
      <c r="O309" s="31"/>
      <c r="P309" s="31"/>
      <c r="Q309" s="26"/>
      <c r="R309" s="26"/>
      <c r="S309" s="26"/>
      <c r="T309" s="10"/>
      <c r="U309" s="10"/>
      <c r="V309" s="10"/>
      <c r="W309" s="7"/>
      <c r="X309" s="7"/>
      <c r="Y309" s="7"/>
      <c r="Z309" s="7"/>
      <c r="AA309" s="7"/>
      <c r="AB309" s="7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14" x14ac:dyDescent="0.2">
      <c r="A310" s="101" t="s">
        <v>144</v>
      </c>
      <c r="B310" s="47">
        <v>2017</v>
      </c>
      <c r="C310" s="101" t="s">
        <v>36</v>
      </c>
      <c r="D310" s="101" t="s">
        <v>32</v>
      </c>
      <c r="E310" s="31"/>
      <c r="F310" s="31"/>
      <c r="G310" s="31"/>
      <c r="H310" s="30"/>
      <c r="I310" s="30"/>
      <c r="J310" s="30"/>
      <c r="K310" s="31"/>
      <c r="L310" s="31"/>
      <c r="M310" s="31"/>
      <c r="N310" s="31"/>
      <c r="O310" s="31"/>
      <c r="P310" s="31"/>
      <c r="Q310" s="26"/>
      <c r="R310" s="26"/>
      <c r="S310" s="26"/>
      <c r="T310" s="10"/>
      <c r="U310" s="10"/>
      <c r="V310" s="10"/>
      <c r="W310" s="7"/>
      <c r="X310" s="7"/>
      <c r="Y310" s="7"/>
      <c r="Z310" s="7"/>
      <c r="AA310" s="7"/>
      <c r="AB310" s="7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14" x14ac:dyDescent="0.2">
      <c r="A311" s="101" t="s">
        <v>172</v>
      </c>
      <c r="B311" s="47">
        <v>1242</v>
      </c>
      <c r="C311" s="101" t="s">
        <v>9</v>
      </c>
      <c r="D311" s="101" t="s">
        <v>13</v>
      </c>
      <c r="E311" s="31"/>
      <c r="F311" s="31"/>
      <c r="G311" s="31"/>
      <c r="H311" s="30"/>
      <c r="I311" s="30"/>
      <c r="J311" s="30"/>
      <c r="K311" s="31"/>
      <c r="L311" s="31"/>
      <c r="M311" s="31"/>
      <c r="N311" s="31"/>
      <c r="O311" s="31"/>
      <c r="P311" s="31"/>
      <c r="Q311" s="26"/>
      <c r="R311" s="26"/>
      <c r="S311" s="26"/>
      <c r="T311" s="10"/>
      <c r="U311" s="10"/>
      <c r="V311" s="10"/>
      <c r="W311" s="7"/>
      <c r="X311" s="7"/>
      <c r="Y311" s="7"/>
      <c r="Z311" s="7"/>
      <c r="AA311" s="7"/>
      <c r="AB311" s="7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14" x14ac:dyDescent="0.2">
      <c r="A312" s="101" t="s">
        <v>505</v>
      </c>
      <c r="B312" s="47">
        <v>2534</v>
      </c>
      <c r="C312" s="101" t="s">
        <v>497</v>
      </c>
      <c r="D312" s="101" t="s">
        <v>479</v>
      </c>
      <c r="E312" s="31"/>
      <c r="F312" s="31"/>
      <c r="G312" s="31"/>
      <c r="H312" s="30"/>
      <c r="I312" s="30"/>
      <c r="J312" s="30"/>
      <c r="K312" s="31"/>
      <c r="L312" s="31"/>
      <c r="M312" s="31"/>
      <c r="N312" s="31"/>
      <c r="O312" s="31"/>
      <c r="P312" s="31"/>
      <c r="Q312" s="26"/>
      <c r="R312" s="26"/>
      <c r="S312" s="26"/>
      <c r="T312" s="10"/>
      <c r="U312" s="10"/>
      <c r="V312" s="10"/>
      <c r="W312" s="7"/>
      <c r="X312" s="7"/>
      <c r="Y312" s="7"/>
      <c r="Z312" s="7"/>
      <c r="AA312" s="7"/>
      <c r="AB312" s="7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14" x14ac:dyDescent="0.2">
      <c r="A313" s="101" t="s">
        <v>530</v>
      </c>
      <c r="B313" s="47">
        <v>2549</v>
      </c>
      <c r="C313" s="101" t="s">
        <v>497</v>
      </c>
      <c r="D313" s="101" t="s">
        <v>32</v>
      </c>
      <c r="E313" s="31"/>
      <c r="F313" s="31"/>
      <c r="G313" s="31"/>
      <c r="H313" s="30"/>
      <c r="I313" s="30"/>
      <c r="J313" s="30"/>
      <c r="K313" s="31"/>
      <c r="L313" s="31"/>
      <c r="M313" s="31"/>
      <c r="N313" s="31"/>
      <c r="O313" s="31"/>
      <c r="P313" s="31"/>
      <c r="Q313" s="26"/>
      <c r="R313" s="26"/>
      <c r="S313" s="26"/>
      <c r="T313" s="10"/>
      <c r="U313" s="10"/>
      <c r="V313" s="10"/>
      <c r="W313" s="7"/>
      <c r="X313" s="7"/>
      <c r="Y313" s="7"/>
      <c r="Z313" s="7"/>
      <c r="AA313" s="7"/>
      <c r="AB313" s="7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14" x14ac:dyDescent="0.2">
      <c r="A314" s="101" t="s">
        <v>292</v>
      </c>
      <c r="B314" s="47">
        <v>1433</v>
      </c>
      <c r="C314" s="101" t="s">
        <v>9</v>
      </c>
      <c r="D314" s="101" t="s">
        <v>62</v>
      </c>
      <c r="E314" s="30"/>
      <c r="F314" s="31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27"/>
      <c r="R314" s="26"/>
      <c r="S314" s="27"/>
      <c r="T314" s="10"/>
      <c r="U314" s="10"/>
      <c r="V314" s="10"/>
      <c r="W314" s="10"/>
      <c r="X314" s="10"/>
      <c r="Y314" s="10"/>
      <c r="Z314" s="10"/>
      <c r="AA314" s="10"/>
      <c r="AB314" s="10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14" x14ac:dyDescent="0.2">
      <c r="A315" s="101" t="s">
        <v>315</v>
      </c>
      <c r="B315" s="47">
        <v>1422</v>
      </c>
      <c r="C315" s="101" t="s">
        <v>28</v>
      </c>
      <c r="D315" s="101" t="s">
        <v>95</v>
      </c>
      <c r="E315" s="31"/>
      <c r="F315" s="30"/>
      <c r="G315" s="30"/>
      <c r="H315" s="30"/>
      <c r="I315" s="30"/>
      <c r="J315" s="31"/>
      <c r="K315" s="31"/>
      <c r="L315" s="31"/>
      <c r="M315" s="31"/>
      <c r="N315" s="31"/>
      <c r="O315" s="31"/>
      <c r="P315" s="31"/>
      <c r="Q315" s="26"/>
      <c r="R315" s="27"/>
      <c r="S315" s="27"/>
      <c r="T315" s="10"/>
      <c r="U315" s="10"/>
      <c r="V315" s="7"/>
      <c r="W315" s="7"/>
      <c r="X315" s="7"/>
      <c r="Y315" s="7"/>
      <c r="Z315" s="7"/>
      <c r="AA315" s="7"/>
      <c r="AB315" s="7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14" x14ac:dyDescent="0.2">
      <c r="A316" s="101" t="s">
        <v>376</v>
      </c>
      <c r="B316" s="47">
        <v>1237</v>
      </c>
      <c r="C316" s="101" t="s">
        <v>28</v>
      </c>
      <c r="D316" s="101" t="s">
        <v>22</v>
      </c>
      <c r="E316" s="31"/>
      <c r="F316" s="31"/>
      <c r="G316" s="31"/>
      <c r="H316" s="30"/>
      <c r="I316" s="30"/>
      <c r="J316" s="30"/>
      <c r="K316" s="31"/>
      <c r="L316" s="31"/>
      <c r="M316" s="31"/>
      <c r="N316" s="31"/>
      <c r="O316" s="31"/>
      <c r="P316" s="31"/>
      <c r="Q316" s="26"/>
      <c r="R316" s="26"/>
      <c r="S316" s="26"/>
      <c r="T316" s="10"/>
      <c r="U316" s="10"/>
      <c r="V316" s="10"/>
      <c r="W316" s="7"/>
      <c r="X316" s="7"/>
      <c r="Y316" s="7"/>
      <c r="Z316" s="7"/>
      <c r="AA316" s="7"/>
      <c r="AB316" s="7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14" x14ac:dyDescent="0.2">
      <c r="A317" s="101" t="s">
        <v>401</v>
      </c>
      <c r="B317" s="47">
        <v>1411</v>
      </c>
      <c r="C317" s="101" t="s">
        <v>28</v>
      </c>
      <c r="D317" s="101" t="s">
        <v>22</v>
      </c>
      <c r="E317" s="31"/>
      <c r="F317" s="30"/>
      <c r="G317" s="30"/>
      <c r="H317" s="30"/>
      <c r="I317" s="30"/>
      <c r="J317" s="30"/>
      <c r="K317" s="31"/>
      <c r="L317" s="31"/>
      <c r="M317" s="31"/>
      <c r="N317" s="31"/>
      <c r="O317" s="31"/>
      <c r="P317" s="31"/>
      <c r="Q317" s="26"/>
      <c r="R317" s="27"/>
      <c r="S317" s="27"/>
      <c r="T317" s="10"/>
      <c r="U317" s="10"/>
      <c r="V317" s="10"/>
      <c r="W317" s="7"/>
      <c r="X317" s="7"/>
      <c r="Y317" s="7"/>
      <c r="Z317" s="7"/>
      <c r="AA317" s="7"/>
      <c r="AB317" s="7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14" x14ac:dyDescent="0.2">
      <c r="A318" s="101" t="s">
        <v>378</v>
      </c>
      <c r="B318" s="47">
        <v>1537</v>
      </c>
      <c r="C318" s="101" t="s">
        <v>80</v>
      </c>
      <c r="D318" s="101" t="s">
        <v>22</v>
      </c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26"/>
      <c r="R318" s="26"/>
      <c r="S318" s="26"/>
      <c r="T318" s="7"/>
      <c r="U318" s="7"/>
      <c r="V318" s="7"/>
      <c r="W318" s="7"/>
      <c r="X318" s="7"/>
      <c r="Y318" s="7"/>
      <c r="Z318" s="7"/>
      <c r="AA318" s="7"/>
      <c r="AB318" s="7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14" x14ac:dyDescent="0.2">
      <c r="A319" s="101" t="s">
        <v>402</v>
      </c>
      <c r="B319" s="47">
        <v>1323</v>
      </c>
      <c r="C319" s="101" t="s">
        <v>61</v>
      </c>
      <c r="D319" s="101" t="s">
        <v>37</v>
      </c>
      <c r="E319" s="31"/>
      <c r="F319" s="30"/>
      <c r="G319" s="30"/>
      <c r="H319" s="30"/>
      <c r="I319" s="30"/>
      <c r="J319" s="30"/>
      <c r="K319" s="31"/>
      <c r="L319" s="31">
        <v>2.2326000000000001</v>
      </c>
      <c r="M319" s="31">
        <v>2.12202</v>
      </c>
      <c r="N319" s="31"/>
      <c r="O319" s="31">
        <v>1.27</v>
      </c>
      <c r="P319" s="31">
        <v>1.27</v>
      </c>
      <c r="Q319" s="26"/>
      <c r="R319" s="27"/>
      <c r="S319" s="27"/>
      <c r="T319" s="10"/>
      <c r="U319" s="10"/>
      <c r="V319" s="10"/>
      <c r="W319" s="7"/>
      <c r="X319" s="7"/>
      <c r="Y319" s="7"/>
      <c r="Z319" s="7"/>
      <c r="AA319" s="7"/>
      <c r="AB319" s="7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14" x14ac:dyDescent="0.2">
      <c r="A320" s="101" t="s">
        <v>366</v>
      </c>
      <c r="B320" s="47">
        <v>1587</v>
      </c>
      <c r="C320" s="101" t="s">
        <v>30</v>
      </c>
      <c r="D320" s="101" t="s">
        <v>95</v>
      </c>
      <c r="E320" s="31"/>
      <c r="F320" s="30"/>
      <c r="G320" s="30"/>
      <c r="H320" s="30"/>
      <c r="I320" s="30"/>
      <c r="J320" s="30"/>
      <c r="K320" s="31"/>
      <c r="L320" s="31"/>
      <c r="M320" s="31"/>
      <c r="N320" s="31"/>
      <c r="O320" s="31"/>
      <c r="P320" s="31"/>
      <c r="Q320" s="26"/>
      <c r="R320" s="27"/>
      <c r="S320" s="27"/>
      <c r="T320" s="10"/>
      <c r="U320" s="10"/>
      <c r="V320" s="10"/>
      <c r="W320" s="7"/>
      <c r="X320" s="7"/>
      <c r="Y320" s="7"/>
      <c r="Z320" s="7"/>
      <c r="AA320" s="7"/>
      <c r="AB320" s="7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14" x14ac:dyDescent="0.2">
      <c r="A321" s="101" t="s">
        <v>404</v>
      </c>
      <c r="B321" s="47">
        <v>1101</v>
      </c>
      <c r="C321" s="101" t="s">
        <v>9</v>
      </c>
      <c r="D321" s="101" t="s">
        <v>37</v>
      </c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26"/>
      <c r="R321" s="26"/>
      <c r="S321" s="26"/>
      <c r="T321" s="7"/>
      <c r="U321" s="7"/>
      <c r="V321" s="7"/>
      <c r="W321" s="7"/>
      <c r="X321" s="7"/>
      <c r="Y321" s="7"/>
      <c r="Z321" s="7"/>
      <c r="AA321" s="7"/>
      <c r="AB321" s="7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14" x14ac:dyDescent="0.2">
      <c r="A322" s="101" t="s">
        <v>147</v>
      </c>
      <c r="B322" s="49">
        <v>1382</v>
      </c>
      <c r="C322" s="101" t="s">
        <v>9</v>
      </c>
      <c r="D322" s="101" t="s">
        <v>15</v>
      </c>
      <c r="E322" s="31"/>
      <c r="F322" s="30"/>
      <c r="G322" s="31"/>
      <c r="H322" s="30"/>
      <c r="I322" s="30"/>
      <c r="J322" s="30"/>
      <c r="K322" s="31"/>
      <c r="L322" s="31"/>
      <c r="M322" s="31"/>
      <c r="N322" s="31"/>
      <c r="O322" s="31"/>
      <c r="P322" s="31"/>
      <c r="Q322" s="26"/>
      <c r="R322" s="27"/>
      <c r="S322" s="26"/>
      <c r="T322" s="10"/>
      <c r="U322" s="10"/>
      <c r="V322" s="10"/>
      <c r="W322" s="7"/>
      <c r="X322" s="7"/>
      <c r="Y322" s="7"/>
      <c r="Z322" s="7"/>
      <c r="AA322" s="7"/>
      <c r="AB322" s="7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14" x14ac:dyDescent="0.2">
      <c r="A323" s="101" t="s">
        <v>151</v>
      </c>
      <c r="B323" s="49">
        <v>1625</v>
      </c>
      <c r="C323" s="100" t="s">
        <v>11</v>
      </c>
      <c r="D323" s="101" t="s">
        <v>518</v>
      </c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26"/>
      <c r="R323" s="26"/>
      <c r="S323" s="26"/>
      <c r="T323" s="7"/>
      <c r="U323" s="7"/>
      <c r="V323" s="7"/>
      <c r="W323" s="7"/>
      <c r="X323" s="7"/>
      <c r="Y323" s="7"/>
      <c r="Z323" s="7"/>
      <c r="AA323" s="7"/>
      <c r="AB323" s="7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14" x14ac:dyDescent="0.2">
      <c r="A324" s="101" t="s">
        <v>155</v>
      </c>
      <c r="B324" s="47">
        <v>2005</v>
      </c>
      <c r="C324" s="100" t="s">
        <v>36</v>
      </c>
      <c r="D324" s="101" t="s">
        <v>14</v>
      </c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26"/>
      <c r="R324" s="26"/>
      <c r="S324" s="26"/>
      <c r="T324" s="7"/>
      <c r="U324" s="7"/>
      <c r="V324" s="7"/>
      <c r="W324" s="7"/>
      <c r="X324" s="7"/>
      <c r="Y324" s="7"/>
      <c r="Z324" s="7"/>
      <c r="AA324" s="7"/>
      <c r="AB324" s="7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14" x14ac:dyDescent="0.2">
      <c r="A325" s="101" t="s">
        <v>403</v>
      </c>
      <c r="B325" s="47">
        <v>1624</v>
      </c>
      <c r="C325" s="101" t="s">
        <v>61</v>
      </c>
      <c r="D325" s="101" t="s">
        <v>22</v>
      </c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26"/>
      <c r="R325" s="26"/>
      <c r="S325" s="26"/>
      <c r="T325" s="7"/>
      <c r="U325" s="7"/>
      <c r="V325" s="7"/>
      <c r="W325" s="7"/>
      <c r="X325" s="7"/>
      <c r="Y325" s="7"/>
      <c r="Z325" s="7"/>
      <c r="AA325" s="7"/>
      <c r="AB325" s="7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14" x14ac:dyDescent="0.2">
      <c r="A326" s="101" t="s">
        <v>157</v>
      </c>
      <c r="B326" s="47">
        <v>1558</v>
      </c>
      <c r="C326" s="101" t="s">
        <v>30</v>
      </c>
      <c r="D326" s="101" t="s">
        <v>14</v>
      </c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26"/>
      <c r="R326" s="26"/>
      <c r="S326" s="26"/>
      <c r="T326" s="7"/>
      <c r="U326" s="7"/>
      <c r="V326" s="7"/>
      <c r="W326" s="7"/>
      <c r="X326" s="7"/>
      <c r="Y326" s="7"/>
      <c r="Z326" s="7"/>
      <c r="AA326" s="7"/>
      <c r="AB326" s="7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14" x14ac:dyDescent="0.2">
      <c r="A327" s="101" t="s">
        <v>379</v>
      </c>
      <c r="B327" s="47">
        <v>1532</v>
      </c>
      <c r="C327" s="101" t="s">
        <v>30</v>
      </c>
      <c r="D327" s="101" t="s">
        <v>22</v>
      </c>
      <c r="E327" s="31"/>
      <c r="F327" s="30"/>
      <c r="G327" s="31"/>
      <c r="H327" s="31"/>
      <c r="I327" s="30"/>
      <c r="J327" s="30"/>
      <c r="K327" s="31"/>
      <c r="L327" s="31"/>
      <c r="M327" s="31"/>
      <c r="N327" s="31"/>
      <c r="O327" s="31"/>
      <c r="P327" s="31"/>
      <c r="Q327" s="26"/>
      <c r="R327" s="27"/>
      <c r="S327" s="26"/>
      <c r="T327" s="7"/>
      <c r="U327" s="10"/>
      <c r="V327" s="10"/>
      <c r="W327" s="7"/>
      <c r="X327" s="7"/>
      <c r="Y327" s="7"/>
      <c r="Z327" s="7"/>
      <c r="AA327" s="7"/>
      <c r="AB327" s="7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14" x14ac:dyDescent="0.2">
      <c r="A328" s="101" t="s">
        <v>295</v>
      </c>
      <c r="B328" s="47">
        <v>1163</v>
      </c>
      <c r="C328" s="101" t="s">
        <v>28</v>
      </c>
      <c r="D328" s="101" t="s">
        <v>62</v>
      </c>
      <c r="E328" s="30"/>
      <c r="F328" s="31"/>
      <c r="G328" s="31"/>
      <c r="H328" s="30"/>
      <c r="I328" s="30"/>
      <c r="J328" s="30"/>
      <c r="K328" s="31"/>
      <c r="L328" s="31"/>
      <c r="M328" s="31"/>
      <c r="N328" s="31"/>
      <c r="O328" s="31"/>
      <c r="P328" s="31"/>
      <c r="Q328" s="27"/>
      <c r="R328" s="26"/>
      <c r="S328" s="26"/>
      <c r="T328" s="10"/>
      <c r="U328" s="10"/>
      <c r="V328" s="10"/>
      <c r="W328" s="7"/>
      <c r="X328" s="7"/>
      <c r="Y328" s="7"/>
      <c r="Z328" s="7"/>
      <c r="AA328" s="7"/>
      <c r="AB328" s="7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14" x14ac:dyDescent="0.2">
      <c r="A329" s="101" t="s">
        <v>298</v>
      </c>
      <c r="B329" s="47">
        <v>1555</v>
      </c>
      <c r="C329" s="101" t="s">
        <v>30</v>
      </c>
      <c r="D329" s="101" t="s">
        <v>62</v>
      </c>
      <c r="E329" s="31"/>
      <c r="F329" s="30"/>
      <c r="G329" s="31"/>
      <c r="H329" s="30"/>
      <c r="I329" s="30"/>
      <c r="J329" s="31"/>
      <c r="K329" s="31"/>
      <c r="L329" s="31"/>
      <c r="M329" s="31"/>
      <c r="N329" s="31"/>
      <c r="O329" s="31"/>
      <c r="P329" s="31"/>
      <c r="Q329" s="26"/>
      <c r="R329" s="27"/>
      <c r="S329" s="26"/>
      <c r="T329" s="10"/>
      <c r="U329" s="10"/>
      <c r="V329" s="7"/>
      <c r="W329" s="7"/>
      <c r="X329" s="7"/>
      <c r="Y329" s="7"/>
      <c r="Z329" s="7"/>
      <c r="AA329" s="7"/>
      <c r="AB329" s="7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14" x14ac:dyDescent="0.2">
      <c r="A330" s="101" t="s">
        <v>160</v>
      </c>
      <c r="B330" s="47">
        <v>1648</v>
      </c>
      <c r="C330" s="101" t="s">
        <v>36</v>
      </c>
      <c r="D330" s="101" t="s">
        <v>95</v>
      </c>
      <c r="E330" s="31"/>
      <c r="F330" s="31"/>
      <c r="G330" s="30"/>
      <c r="H330" s="30"/>
      <c r="I330" s="30"/>
      <c r="J330" s="31"/>
      <c r="K330" s="30"/>
      <c r="L330" s="30"/>
      <c r="M330" s="30"/>
      <c r="N330" s="30"/>
      <c r="O330" s="30"/>
      <c r="P330" s="30"/>
      <c r="Q330" s="26"/>
      <c r="R330" s="26"/>
      <c r="S330" s="27"/>
      <c r="T330" s="10"/>
      <c r="U330" s="10"/>
      <c r="V330" s="7"/>
      <c r="W330" s="10"/>
      <c r="X330" s="10"/>
      <c r="Y330" s="10"/>
      <c r="Z330" s="10"/>
      <c r="AA330" s="10"/>
      <c r="AB330" s="10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14" x14ac:dyDescent="0.2">
      <c r="A331" s="101" t="s">
        <v>405</v>
      </c>
      <c r="B331" s="47">
        <v>1513</v>
      </c>
      <c r="C331" s="101" t="s">
        <v>80</v>
      </c>
      <c r="D331" s="101" t="s">
        <v>462</v>
      </c>
      <c r="E331" s="31"/>
      <c r="F331" s="31"/>
      <c r="G331" s="30"/>
      <c r="H331" s="30"/>
      <c r="I331" s="30"/>
      <c r="J331" s="31"/>
      <c r="K331" s="30"/>
      <c r="L331" s="30"/>
      <c r="M331" s="30"/>
      <c r="N331" s="30"/>
      <c r="O331" s="30"/>
      <c r="P331" s="30"/>
      <c r="Q331" s="26"/>
      <c r="R331" s="26"/>
      <c r="S331" s="27"/>
      <c r="T331" s="10"/>
      <c r="U331" s="10"/>
      <c r="V331" s="7"/>
      <c r="W331" s="10"/>
      <c r="X331" s="10"/>
      <c r="Y331" s="10"/>
      <c r="Z331" s="10"/>
      <c r="AA331" s="10"/>
      <c r="AB331" s="10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14" x14ac:dyDescent="0.2">
      <c r="A332" s="101" t="s">
        <v>545</v>
      </c>
      <c r="B332" s="47">
        <v>2545</v>
      </c>
      <c r="C332" s="101" t="s">
        <v>542</v>
      </c>
      <c r="D332" s="101" t="s">
        <v>32</v>
      </c>
      <c r="E332" s="31"/>
      <c r="F332" s="31"/>
      <c r="G332" s="30"/>
      <c r="H332" s="30"/>
      <c r="I332" s="30"/>
      <c r="J332" s="31"/>
      <c r="K332" s="30"/>
      <c r="L332" s="30"/>
      <c r="M332" s="30"/>
      <c r="N332" s="30"/>
      <c r="O332" s="30"/>
      <c r="P332" s="30"/>
      <c r="Q332" s="26"/>
      <c r="R332" s="26"/>
      <c r="S332" s="27"/>
      <c r="T332" s="10"/>
      <c r="U332" s="10"/>
      <c r="V332" s="7"/>
      <c r="W332" s="10"/>
      <c r="X332" s="10"/>
      <c r="Y332" s="10"/>
      <c r="Z332" s="10"/>
      <c r="AA332" s="10"/>
      <c r="AB332" s="10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14" x14ac:dyDescent="0.2">
      <c r="A333" s="101" t="s">
        <v>163</v>
      </c>
      <c r="B333" s="47">
        <v>1179</v>
      </c>
      <c r="C333" s="101" t="s">
        <v>28</v>
      </c>
      <c r="D333" s="101" t="s">
        <v>95</v>
      </c>
      <c r="E333" s="31"/>
      <c r="F333" s="30"/>
      <c r="G333" s="30"/>
      <c r="H333" s="30"/>
      <c r="I333" s="30"/>
      <c r="J333" s="30"/>
      <c r="K333" s="31"/>
      <c r="L333" s="31"/>
      <c r="M333" s="31"/>
      <c r="N333" s="31"/>
      <c r="O333" s="31"/>
      <c r="P333" s="31"/>
      <c r="Q333" s="26"/>
      <c r="R333" s="27"/>
      <c r="S333" s="27"/>
      <c r="T333" s="10"/>
      <c r="U333" s="10"/>
      <c r="V333" s="10"/>
      <c r="W333" s="7"/>
      <c r="X333" s="7"/>
      <c r="Y333" s="7"/>
      <c r="Z333" s="7"/>
      <c r="AA333" s="7"/>
      <c r="AB333" s="7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14" x14ac:dyDescent="0.2">
      <c r="A334" s="104" t="s">
        <v>411</v>
      </c>
      <c r="B334" s="47">
        <v>1381</v>
      </c>
      <c r="C334" s="101" t="s">
        <v>9</v>
      </c>
      <c r="D334" s="101" t="s">
        <v>22</v>
      </c>
      <c r="E334" s="31"/>
      <c r="F334" s="30"/>
      <c r="G334" s="30"/>
      <c r="H334" s="30"/>
      <c r="I334" s="30"/>
      <c r="J334" s="30"/>
      <c r="K334" s="31"/>
      <c r="L334" s="31"/>
      <c r="M334" s="31"/>
      <c r="N334" s="31"/>
      <c r="O334" s="31"/>
      <c r="P334" s="31"/>
      <c r="Q334" s="26"/>
      <c r="R334" s="27"/>
      <c r="S334" s="27"/>
      <c r="T334" s="10"/>
      <c r="U334" s="10"/>
      <c r="V334" s="10"/>
      <c r="W334" s="7"/>
      <c r="X334" s="7"/>
      <c r="Y334" s="7"/>
      <c r="Z334" s="7"/>
      <c r="AA334" s="7"/>
      <c r="AB334" s="7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14" x14ac:dyDescent="0.2">
      <c r="A335" s="101" t="s">
        <v>175</v>
      </c>
      <c r="B335" s="47">
        <v>1611</v>
      </c>
      <c r="C335" s="101" t="s">
        <v>61</v>
      </c>
      <c r="D335" s="101" t="s">
        <v>13</v>
      </c>
      <c r="E335" s="31"/>
      <c r="F335" s="30"/>
      <c r="G335" s="30"/>
      <c r="H335" s="30"/>
      <c r="I335" s="30"/>
      <c r="J335" s="30"/>
      <c r="K335" s="31"/>
      <c r="L335" s="31"/>
      <c r="M335" s="31"/>
      <c r="N335" s="31"/>
      <c r="O335" s="31"/>
      <c r="P335" s="31"/>
      <c r="Q335" s="26"/>
      <c r="R335" s="27"/>
      <c r="S335" s="27"/>
      <c r="T335" s="10"/>
      <c r="U335" s="10"/>
      <c r="V335" s="10"/>
      <c r="W335" s="7"/>
      <c r="X335" s="7"/>
      <c r="Y335" s="7"/>
      <c r="Z335" s="7"/>
      <c r="AA335" s="7"/>
      <c r="AB335" s="7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14" x14ac:dyDescent="0.2">
      <c r="A336" s="101" t="s">
        <v>176</v>
      </c>
      <c r="B336" s="47">
        <v>1458</v>
      </c>
      <c r="C336" s="101" t="s">
        <v>80</v>
      </c>
      <c r="D336" s="101" t="s">
        <v>13</v>
      </c>
      <c r="E336" s="30"/>
      <c r="F336" s="31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27"/>
      <c r="R336" s="26"/>
      <c r="S336" s="27"/>
      <c r="T336" s="10"/>
      <c r="U336" s="10"/>
      <c r="V336" s="10"/>
      <c r="W336" s="10"/>
      <c r="X336" s="10"/>
      <c r="Y336" s="10"/>
      <c r="Z336" s="10"/>
      <c r="AA336" s="10"/>
      <c r="AB336" s="10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14" x14ac:dyDescent="0.2">
      <c r="A337" s="101" t="s">
        <v>416</v>
      </c>
      <c r="B337" s="47">
        <v>1502</v>
      </c>
      <c r="C337" s="101" t="s">
        <v>30</v>
      </c>
      <c r="D337" s="101" t="s">
        <v>37</v>
      </c>
      <c r="E337" s="31"/>
      <c r="F337" s="30"/>
      <c r="G337" s="30"/>
      <c r="H337" s="30"/>
      <c r="I337" s="30"/>
      <c r="J337" s="30"/>
      <c r="K337" s="31"/>
      <c r="L337" s="31"/>
      <c r="M337" s="31"/>
      <c r="N337" s="31"/>
      <c r="O337" s="31"/>
      <c r="P337" s="31"/>
      <c r="Q337" s="26"/>
      <c r="R337" s="27"/>
      <c r="S337" s="27"/>
      <c r="T337" s="10"/>
      <c r="U337" s="10"/>
      <c r="V337" s="10"/>
      <c r="W337" s="7"/>
      <c r="X337" s="7"/>
      <c r="Y337" s="7"/>
      <c r="Z337" s="7"/>
      <c r="AA337" s="7"/>
      <c r="AB337" s="7"/>
      <c r="AC337" s="31">
        <v>1.55</v>
      </c>
      <c r="AD337" s="31">
        <v>1.55</v>
      </c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14" x14ac:dyDescent="0.2">
      <c r="A338" s="101" t="s">
        <v>165</v>
      </c>
      <c r="B338" s="47">
        <v>1620</v>
      </c>
      <c r="C338" s="101" t="s">
        <v>11</v>
      </c>
      <c r="D338" s="101" t="s">
        <v>481</v>
      </c>
      <c r="E338" s="31"/>
      <c r="F338" s="31"/>
      <c r="G338" s="31"/>
      <c r="H338" s="30"/>
      <c r="I338" s="30"/>
      <c r="J338" s="30"/>
      <c r="K338" s="31"/>
      <c r="L338" s="31"/>
      <c r="M338" s="31"/>
      <c r="N338" s="31"/>
      <c r="O338" s="31"/>
      <c r="P338" s="31"/>
      <c r="Q338" s="26"/>
      <c r="R338" s="26"/>
      <c r="S338" s="26"/>
      <c r="T338" s="10"/>
      <c r="U338" s="10"/>
      <c r="V338" s="10"/>
      <c r="W338" s="7"/>
      <c r="X338" s="7"/>
      <c r="Y338" s="7"/>
      <c r="Z338" s="7"/>
      <c r="AA338" s="7"/>
      <c r="AB338" s="7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14" x14ac:dyDescent="0.2">
      <c r="A339" s="101" t="s">
        <v>380</v>
      </c>
      <c r="B339" s="47">
        <v>1361</v>
      </c>
      <c r="C339" s="101" t="s">
        <v>28</v>
      </c>
      <c r="D339" s="101" t="s">
        <v>22</v>
      </c>
      <c r="E339" s="31"/>
      <c r="F339" s="31"/>
      <c r="G339" s="31"/>
      <c r="H339" s="30"/>
      <c r="I339" s="30"/>
      <c r="J339" s="30"/>
      <c r="K339" s="31"/>
      <c r="L339" s="31"/>
      <c r="M339" s="31"/>
      <c r="N339" s="31"/>
      <c r="O339" s="31"/>
      <c r="P339" s="31"/>
      <c r="Q339" s="26"/>
      <c r="R339" s="26"/>
      <c r="S339" s="26"/>
      <c r="T339" s="10"/>
      <c r="U339" s="10"/>
      <c r="V339" s="10"/>
      <c r="W339" s="7"/>
      <c r="X339" s="7"/>
      <c r="Y339" s="7"/>
      <c r="Z339" s="7"/>
      <c r="AA339" s="7"/>
      <c r="AB339" s="7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14" x14ac:dyDescent="0.2">
      <c r="A340" s="101" t="s">
        <v>506</v>
      </c>
      <c r="B340" s="47">
        <v>2521</v>
      </c>
      <c r="C340" s="101" t="s">
        <v>497</v>
      </c>
      <c r="D340" s="101" t="s">
        <v>95</v>
      </c>
      <c r="E340" s="31"/>
      <c r="F340" s="31"/>
      <c r="G340" s="31"/>
      <c r="H340" s="30"/>
      <c r="I340" s="30"/>
      <c r="J340" s="30"/>
      <c r="K340" s="31"/>
      <c r="L340" s="31"/>
      <c r="M340" s="31"/>
      <c r="N340" s="31"/>
      <c r="O340" s="31"/>
      <c r="P340" s="31"/>
      <c r="Q340" s="26"/>
      <c r="R340" s="26"/>
      <c r="S340" s="26"/>
      <c r="T340" s="10"/>
      <c r="U340" s="10"/>
      <c r="V340" s="10"/>
      <c r="W340" s="7"/>
      <c r="X340" s="7"/>
      <c r="Y340" s="7"/>
      <c r="Z340" s="7"/>
      <c r="AA340" s="7"/>
      <c r="AB340" s="7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14" x14ac:dyDescent="0.2">
      <c r="A341" s="101" t="s">
        <v>453</v>
      </c>
      <c r="B341" s="47">
        <v>2029</v>
      </c>
      <c r="C341" s="101" t="s">
        <v>454</v>
      </c>
      <c r="D341" s="101" t="s">
        <v>37</v>
      </c>
      <c r="E341" s="7"/>
      <c r="F341" s="7"/>
      <c r="G341" s="7"/>
      <c r="H341" s="10"/>
      <c r="I341" s="10"/>
      <c r="J341" s="10"/>
      <c r="K341" s="7"/>
      <c r="L341" s="7"/>
      <c r="M341" s="7"/>
      <c r="N341" s="7"/>
      <c r="O341" s="7"/>
      <c r="P341" s="7"/>
      <c r="Q341" s="7"/>
      <c r="R341" s="7"/>
      <c r="S341" s="7"/>
      <c r="T341" s="10"/>
      <c r="U341" s="10"/>
      <c r="V341" s="10"/>
      <c r="W341" s="7"/>
      <c r="X341" s="7"/>
      <c r="Y341" s="7"/>
      <c r="Z341" s="7"/>
      <c r="AA341" s="7"/>
      <c r="AB341" s="7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14" x14ac:dyDescent="0.2">
      <c r="A342" s="101" t="s">
        <v>317</v>
      </c>
      <c r="B342" s="49">
        <v>1506</v>
      </c>
      <c r="C342" s="101" t="s">
        <v>30</v>
      </c>
      <c r="D342" s="101" t="s">
        <v>37</v>
      </c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26"/>
      <c r="R342" s="26"/>
      <c r="S342" s="26"/>
      <c r="T342" s="7"/>
      <c r="U342" s="7"/>
      <c r="V342" s="31">
        <v>1.7</v>
      </c>
      <c r="W342" s="7"/>
      <c r="X342" s="7"/>
      <c r="Y342" s="7"/>
      <c r="Z342" s="7"/>
      <c r="AA342" s="7"/>
      <c r="AB342" s="7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14" x14ac:dyDescent="0.2">
      <c r="A343" s="101" t="s">
        <v>419</v>
      </c>
      <c r="B343" s="47">
        <v>1654</v>
      </c>
      <c r="C343" s="100" t="s">
        <v>11</v>
      </c>
      <c r="D343" s="101" t="s">
        <v>37</v>
      </c>
      <c r="E343" s="31"/>
      <c r="F343" s="31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26"/>
      <c r="R343" s="26"/>
      <c r="S343" s="27"/>
      <c r="T343" s="10"/>
      <c r="U343" s="10"/>
      <c r="V343" s="10"/>
      <c r="W343" s="10"/>
      <c r="X343" s="10"/>
      <c r="Y343" s="10"/>
      <c r="Z343" s="10"/>
      <c r="AA343" s="10"/>
      <c r="AB343" s="10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14" x14ac:dyDescent="0.2">
      <c r="A344" s="101" t="s">
        <v>227</v>
      </c>
      <c r="B344" s="47">
        <v>1444</v>
      </c>
      <c r="C344" s="101" t="s">
        <v>80</v>
      </c>
      <c r="D344" s="101" t="s">
        <v>72</v>
      </c>
      <c r="E344" s="31"/>
      <c r="F344" s="31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26"/>
      <c r="R344" s="26"/>
      <c r="S344" s="27"/>
      <c r="T344" s="10"/>
      <c r="U344" s="10"/>
      <c r="V344" s="10"/>
      <c r="W344" s="10"/>
      <c r="X344" s="10"/>
      <c r="Y344" s="10"/>
      <c r="Z344" s="10"/>
      <c r="AA344" s="10"/>
      <c r="AB344" s="10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14" x14ac:dyDescent="0.2">
      <c r="A345" s="101" t="s">
        <v>343</v>
      </c>
      <c r="B345" s="47">
        <v>1228</v>
      </c>
      <c r="C345" s="101" t="s">
        <v>28</v>
      </c>
      <c r="D345" s="101" t="s">
        <v>20</v>
      </c>
      <c r="E345" s="31"/>
      <c r="F345" s="31"/>
      <c r="G345" s="31"/>
      <c r="H345" s="30"/>
      <c r="I345" s="30"/>
      <c r="J345" s="30"/>
      <c r="K345" s="31"/>
      <c r="L345" s="31"/>
      <c r="M345" s="31"/>
      <c r="N345" s="31"/>
      <c r="O345" s="31"/>
      <c r="P345" s="31"/>
      <c r="Q345" s="26"/>
      <c r="R345" s="26"/>
      <c r="S345" s="26"/>
      <c r="T345" s="10"/>
      <c r="U345" s="10"/>
      <c r="V345" s="10"/>
      <c r="W345" s="7"/>
      <c r="X345" s="7"/>
      <c r="Y345" s="7"/>
      <c r="Z345" s="7"/>
      <c r="AA345" s="7"/>
      <c r="AB345" s="7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14" x14ac:dyDescent="0.2">
      <c r="A346" s="101" t="s">
        <v>166</v>
      </c>
      <c r="B346" s="47">
        <v>1590</v>
      </c>
      <c r="C346" s="101" t="s">
        <v>30</v>
      </c>
      <c r="D346" s="101" t="s">
        <v>15</v>
      </c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26"/>
      <c r="R346" s="26"/>
      <c r="S346" s="26"/>
      <c r="T346" s="7"/>
      <c r="U346" s="7"/>
      <c r="V346" s="7"/>
      <c r="W346" s="7"/>
      <c r="X346" s="7"/>
      <c r="Y346" s="7"/>
      <c r="Z346" s="7"/>
      <c r="AA346" s="7"/>
      <c r="AB346" s="7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14" x14ac:dyDescent="0.2">
      <c r="A347" s="101" t="s">
        <v>422</v>
      </c>
      <c r="B347" s="47">
        <v>1084</v>
      </c>
      <c r="C347" s="101" t="s">
        <v>9</v>
      </c>
      <c r="D347" s="101" t="s">
        <v>37</v>
      </c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26"/>
      <c r="R347" s="26"/>
      <c r="S347" s="26"/>
      <c r="T347" s="7"/>
      <c r="U347" s="7"/>
      <c r="V347" s="7"/>
      <c r="W347" s="7"/>
      <c r="X347" s="31">
        <v>1.6</v>
      </c>
      <c r="Y347" s="31">
        <v>1.6</v>
      </c>
      <c r="Z347" s="31">
        <v>1.6</v>
      </c>
      <c r="AA347" s="31">
        <v>1.6</v>
      </c>
      <c r="AB347" s="31">
        <v>1.6</v>
      </c>
      <c r="AC347" s="31">
        <v>1.6</v>
      </c>
      <c r="AD347" s="31">
        <v>1.6</v>
      </c>
      <c r="AE347" s="31">
        <v>1.45</v>
      </c>
      <c r="AF347" s="31">
        <v>1.6</v>
      </c>
      <c r="AG347" s="31">
        <v>1.6</v>
      </c>
      <c r="AH347" s="31">
        <v>1.6</v>
      </c>
      <c r="AI347" s="31">
        <v>1.6</v>
      </c>
      <c r="AJ347" s="31">
        <v>1.6</v>
      </c>
      <c r="AK347" s="121"/>
      <c r="AL347" s="121"/>
      <c r="AM347" s="121"/>
      <c r="AN347" s="121"/>
    </row>
    <row r="348" spans="1:40" ht="14" x14ac:dyDescent="0.2">
      <c r="A348" s="101" t="s">
        <v>424</v>
      </c>
      <c r="B348" s="47">
        <v>1252</v>
      </c>
      <c r="C348" s="101" t="s">
        <v>28</v>
      </c>
      <c r="D348" s="101" t="s">
        <v>95</v>
      </c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26"/>
      <c r="R348" s="26"/>
      <c r="S348" s="26"/>
      <c r="T348" s="7"/>
      <c r="U348" s="7"/>
      <c r="V348" s="7"/>
      <c r="W348" s="7"/>
      <c r="X348" s="7"/>
      <c r="Y348" s="7"/>
      <c r="Z348" s="7"/>
      <c r="AA348" s="7"/>
      <c r="AB348" s="7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14" x14ac:dyDescent="0.2">
      <c r="A349" s="101" t="s">
        <v>406</v>
      </c>
      <c r="B349" s="47">
        <v>1016</v>
      </c>
      <c r="C349" s="101" t="s">
        <v>28</v>
      </c>
      <c r="D349" s="101" t="s">
        <v>463</v>
      </c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26"/>
      <c r="R349" s="26"/>
      <c r="S349" s="26"/>
      <c r="T349" s="7"/>
      <c r="U349" s="7"/>
      <c r="V349" s="7"/>
      <c r="W349" s="7"/>
      <c r="X349" s="7"/>
      <c r="Y349" s="7"/>
      <c r="Z349" s="7"/>
      <c r="AA349" s="7"/>
      <c r="AB349" s="7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14" x14ac:dyDescent="0.2">
      <c r="A350" s="101" t="s">
        <v>168</v>
      </c>
      <c r="B350" s="47">
        <v>1166</v>
      </c>
      <c r="C350" s="101" t="s">
        <v>28</v>
      </c>
      <c r="D350" s="101" t="s">
        <v>22</v>
      </c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26"/>
      <c r="R350" s="26"/>
      <c r="S350" s="26"/>
      <c r="T350" s="7"/>
      <c r="U350" s="7"/>
      <c r="V350" s="7"/>
      <c r="W350" s="7"/>
      <c r="X350" s="7"/>
      <c r="Y350" s="7"/>
      <c r="Z350" s="7"/>
      <c r="AA350" s="7"/>
      <c r="AB350" s="7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14" x14ac:dyDescent="0.2">
      <c r="A351" s="101" t="s">
        <v>493</v>
      </c>
      <c r="B351" s="47">
        <v>2508</v>
      </c>
      <c r="C351" s="101" t="s">
        <v>468</v>
      </c>
      <c r="D351" s="101" t="s">
        <v>462</v>
      </c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26"/>
      <c r="R351" s="26"/>
      <c r="S351" s="26"/>
      <c r="T351" s="7"/>
      <c r="U351" s="7"/>
      <c r="V351" s="7"/>
      <c r="W351" s="7"/>
      <c r="X351" s="7"/>
      <c r="Y351" s="7"/>
      <c r="Z351" s="7"/>
      <c r="AA351" s="7"/>
      <c r="AB351" s="7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14" x14ac:dyDescent="0.2">
      <c r="A352" s="101" t="s">
        <v>300</v>
      </c>
      <c r="B352" s="47">
        <v>1601</v>
      </c>
      <c r="C352" s="101" t="s">
        <v>61</v>
      </c>
      <c r="D352" s="101" t="s">
        <v>62</v>
      </c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26"/>
      <c r="R352" s="26"/>
      <c r="S352" s="26"/>
      <c r="T352" s="7"/>
      <c r="U352" s="7"/>
      <c r="V352" s="7"/>
      <c r="W352" s="7"/>
      <c r="X352" s="7"/>
      <c r="Y352" s="7"/>
      <c r="Z352" s="7"/>
      <c r="AA352" s="7"/>
      <c r="AB352" s="7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14" x14ac:dyDescent="0.2">
      <c r="A353" s="101" t="s">
        <v>383</v>
      </c>
      <c r="B353" s="47">
        <v>1455</v>
      </c>
      <c r="C353" s="101" t="s">
        <v>28</v>
      </c>
      <c r="D353" s="101" t="s">
        <v>14</v>
      </c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26"/>
      <c r="R353" s="26"/>
      <c r="S353" s="26"/>
      <c r="T353" s="7"/>
      <c r="U353" s="7"/>
      <c r="V353" s="7"/>
      <c r="W353" s="7"/>
      <c r="X353" s="7"/>
      <c r="Y353" s="7"/>
      <c r="Z353" s="7"/>
      <c r="AA353" s="7"/>
      <c r="AB353" s="7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14" x14ac:dyDescent="0.2">
      <c r="A354" s="101" t="s">
        <v>427</v>
      </c>
      <c r="B354" s="47" t="s">
        <v>477</v>
      </c>
      <c r="C354" s="101" t="s">
        <v>9</v>
      </c>
      <c r="D354" s="101" t="s">
        <v>463</v>
      </c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26"/>
      <c r="R354" s="26"/>
      <c r="S354" s="26"/>
      <c r="T354" s="7"/>
      <c r="U354" s="7"/>
      <c r="V354" s="7"/>
      <c r="W354" s="7"/>
      <c r="X354" s="7"/>
      <c r="Y354" s="7"/>
      <c r="Z354" s="7"/>
      <c r="AA354" s="7"/>
      <c r="AB354" s="7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14" x14ac:dyDescent="0.2">
      <c r="A355" s="101" t="s">
        <v>485</v>
      </c>
      <c r="B355" s="47">
        <v>2520</v>
      </c>
      <c r="C355" s="101" t="s">
        <v>468</v>
      </c>
      <c r="D355" s="101" t="s">
        <v>95</v>
      </c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26"/>
      <c r="R355" s="26"/>
      <c r="S355" s="26"/>
      <c r="T355" s="7"/>
      <c r="U355" s="7"/>
      <c r="V355" s="7"/>
      <c r="W355" s="7"/>
      <c r="X355" s="7"/>
      <c r="Y355" s="7"/>
      <c r="Z355" s="7"/>
      <c r="AA355" s="7"/>
      <c r="AB355" s="7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14" x14ac:dyDescent="0.2">
      <c r="A356" s="101" t="s">
        <v>429</v>
      </c>
      <c r="B356" s="47">
        <v>1155</v>
      </c>
      <c r="C356" s="101" t="s">
        <v>9</v>
      </c>
      <c r="D356" s="101" t="s">
        <v>14</v>
      </c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>
        <v>2.5</v>
      </c>
      <c r="Q356" s="26"/>
      <c r="R356" s="26"/>
      <c r="S356" s="26"/>
      <c r="T356" s="7"/>
      <c r="U356" s="7"/>
      <c r="V356" s="7"/>
      <c r="W356" s="7"/>
      <c r="X356" s="7"/>
      <c r="Y356" s="7"/>
      <c r="Z356" s="7"/>
      <c r="AA356" s="7"/>
      <c r="AB356" s="7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14" x14ac:dyDescent="0.2">
      <c r="A357" s="101" t="s">
        <v>455</v>
      </c>
      <c r="B357" s="47">
        <v>2022</v>
      </c>
      <c r="C357" s="101" t="s">
        <v>454</v>
      </c>
      <c r="D357" s="101" t="s">
        <v>480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14" x14ac:dyDescent="0.2">
      <c r="A358" s="101" t="s">
        <v>171</v>
      </c>
      <c r="B358" s="47">
        <v>1282</v>
      </c>
      <c r="C358" s="101" t="s">
        <v>28</v>
      </c>
      <c r="D358" s="101" t="s">
        <v>22</v>
      </c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26"/>
      <c r="R358" s="26"/>
      <c r="S358" s="26"/>
      <c r="T358" s="7"/>
      <c r="U358" s="7"/>
      <c r="V358" s="7"/>
      <c r="W358" s="7"/>
      <c r="X358" s="7"/>
      <c r="Y358" s="7"/>
      <c r="Z358" s="7"/>
      <c r="AA358" s="7"/>
      <c r="AB358" s="7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14" x14ac:dyDescent="0.2">
      <c r="A359" s="101" t="s">
        <v>432</v>
      </c>
      <c r="B359" s="47">
        <v>1088</v>
      </c>
      <c r="C359" s="101" t="s">
        <v>28</v>
      </c>
      <c r="D359" s="101" t="s">
        <v>463</v>
      </c>
      <c r="E359" s="31"/>
      <c r="F359" s="30"/>
      <c r="G359" s="31"/>
      <c r="H359" s="30"/>
      <c r="I359" s="30"/>
      <c r="J359" s="30"/>
      <c r="K359" s="30"/>
      <c r="L359" s="30"/>
      <c r="M359" s="30"/>
      <c r="N359" s="30"/>
      <c r="O359" s="30"/>
      <c r="P359" s="30"/>
      <c r="Q359" s="26"/>
      <c r="R359" s="27"/>
      <c r="S359" s="26"/>
      <c r="T359" s="10"/>
      <c r="U359" s="10"/>
      <c r="V359" s="10"/>
      <c r="W359" s="10"/>
      <c r="X359" s="10"/>
      <c r="Y359" s="10"/>
      <c r="Z359" s="10"/>
      <c r="AA359" s="10"/>
      <c r="AB359" s="10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14" x14ac:dyDescent="0.2">
      <c r="A360" s="101" t="s">
        <v>87</v>
      </c>
      <c r="B360" s="47">
        <v>1224</v>
      </c>
      <c r="C360" s="101" t="s">
        <v>28</v>
      </c>
      <c r="D360" s="101" t="s">
        <v>62</v>
      </c>
      <c r="E360" s="31"/>
      <c r="F360" s="30"/>
      <c r="G360" s="31"/>
      <c r="H360" s="30"/>
      <c r="I360" s="30"/>
      <c r="J360" s="30"/>
      <c r="K360" s="30"/>
      <c r="L360" s="30"/>
      <c r="M360" s="30"/>
      <c r="N360" s="30"/>
      <c r="O360" s="30"/>
      <c r="P360" s="30"/>
      <c r="Q360" s="26"/>
      <c r="R360" s="27"/>
      <c r="S360" s="26"/>
      <c r="T360" s="10"/>
      <c r="U360" s="10"/>
      <c r="V360" s="10"/>
      <c r="W360" s="10"/>
      <c r="X360" s="10"/>
      <c r="Y360" s="10"/>
      <c r="Z360" s="10"/>
      <c r="AA360" s="10"/>
      <c r="AB360" s="10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14" x14ac:dyDescent="0.2">
      <c r="A361" s="101" t="s">
        <v>302</v>
      </c>
      <c r="B361" s="47">
        <v>1272</v>
      </c>
      <c r="C361" s="101" t="s">
        <v>28</v>
      </c>
      <c r="D361" s="101" t="s">
        <v>62</v>
      </c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26"/>
      <c r="R361" s="26"/>
      <c r="S361" s="26"/>
      <c r="T361" s="7"/>
      <c r="U361" s="7"/>
      <c r="V361" s="7"/>
      <c r="W361" s="7"/>
      <c r="X361" s="7"/>
      <c r="Y361" s="7"/>
      <c r="Z361" s="7"/>
      <c r="AA361" s="7"/>
      <c r="AB361" s="7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14" x14ac:dyDescent="0.2">
      <c r="A362" s="101" t="s">
        <v>456</v>
      </c>
      <c r="B362" s="47">
        <v>2021</v>
      </c>
      <c r="C362" s="101" t="s">
        <v>454</v>
      </c>
      <c r="D362" s="101" t="s">
        <v>95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14" x14ac:dyDescent="0.2">
      <c r="A363" s="101" t="s">
        <v>192</v>
      </c>
      <c r="B363" s="47">
        <v>1023</v>
      </c>
      <c r="C363" s="101" t="s">
        <v>28</v>
      </c>
      <c r="D363" s="101" t="s">
        <v>461</v>
      </c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26"/>
      <c r="R363" s="26"/>
      <c r="S363" s="26"/>
      <c r="T363" s="7"/>
      <c r="U363" s="7"/>
      <c r="V363" s="7"/>
      <c r="W363" s="7"/>
      <c r="X363" s="7"/>
      <c r="Y363" s="7"/>
      <c r="Z363" s="7"/>
      <c r="AA363" s="7"/>
      <c r="AB363" s="7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14" x14ac:dyDescent="0.2">
      <c r="A364" s="101" t="s">
        <v>304</v>
      </c>
      <c r="B364" s="47">
        <v>1150</v>
      </c>
      <c r="C364" s="101" t="s">
        <v>28</v>
      </c>
      <c r="D364" s="101" t="s">
        <v>62</v>
      </c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26"/>
      <c r="R364" s="26"/>
      <c r="S364" s="26"/>
      <c r="T364" s="7"/>
      <c r="U364" s="7"/>
      <c r="V364" s="7"/>
      <c r="W364" s="7"/>
      <c r="X364" s="7"/>
      <c r="Y364" s="7"/>
      <c r="Z364" s="7"/>
      <c r="AA364" s="7"/>
      <c r="AB364" s="7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14" x14ac:dyDescent="0.2">
      <c r="A365" s="101" t="s">
        <v>174</v>
      </c>
      <c r="B365" s="47">
        <v>1286</v>
      </c>
      <c r="C365" s="101" t="s">
        <v>9</v>
      </c>
      <c r="D365" s="101" t="s">
        <v>37</v>
      </c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26"/>
      <c r="R365" s="26"/>
      <c r="S365" s="26"/>
      <c r="T365" s="7"/>
      <c r="U365" s="7"/>
      <c r="V365" s="7"/>
      <c r="W365" s="7"/>
      <c r="X365" s="7"/>
      <c r="Y365" s="7"/>
      <c r="Z365" s="7"/>
      <c r="AA365" s="7"/>
      <c r="AB365" s="7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14" x14ac:dyDescent="0.2">
      <c r="A366" s="101" t="s">
        <v>177</v>
      </c>
      <c r="B366" s="47">
        <v>1402</v>
      </c>
      <c r="C366" s="101" t="s">
        <v>28</v>
      </c>
      <c r="D366" s="101" t="s">
        <v>22</v>
      </c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26"/>
      <c r="R366" s="26"/>
      <c r="S366" s="26"/>
      <c r="T366" s="7"/>
      <c r="U366" s="7"/>
      <c r="V366" s="7"/>
      <c r="W366" s="7"/>
      <c r="X366" s="7"/>
      <c r="Y366" s="7"/>
      <c r="Z366" s="7"/>
      <c r="AA366" s="7"/>
      <c r="AB366" s="7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14" x14ac:dyDescent="0.2">
      <c r="A367" s="101" t="s">
        <v>306</v>
      </c>
      <c r="B367" s="47">
        <v>1240</v>
      </c>
      <c r="C367" s="101" t="s">
        <v>28</v>
      </c>
      <c r="D367" s="101" t="s">
        <v>480</v>
      </c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26"/>
      <c r="R367" s="26"/>
      <c r="S367" s="26"/>
      <c r="T367" s="7"/>
      <c r="U367" s="7"/>
      <c r="V367" s="7"/>
      <c r="W367" s="7"/>
      <c r="X367" s="7"/>
      <c r="Y367" s="7"/>
      <c r="Z367" s="7"/>
      <c r="AA367" s="7"/>
      <c r="AB367" s="7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14" x14ac:dyDescent="0.2">
      <c r="A368" s="101" t="s">
        <v>178</v>
      </c>
      <c r="B368" s="47">
        <v>1542</v>
      </c>
      <c r="C368" s="101" t="s">
        <v>30</v>
      </c>
      <c r="D368" s="101" t="s">
        <v>13</v>
      </c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26"/>
      <c r="R368" s="26"/>
      <c r="S368" s="26"/>
      <c r="T368" s="7"/>
      <c r="U368" s="7"/>
      <c r="V368" s="7"/>
      <c r="W368" s="7"/>
      <c r="X368" s="7"/>
      <c r="Y368" s="7"/>
      <c r="Z368" s="7"/>
      <c r="AA368" s="7"/>
      <c r="AB368" s="7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14" x14ac:dyDescent="0.2">
      <c r="A369" s="101" t="s">
        <v>384</v>
      </c>
      <c r="B369" s="47">
        <v>1297</v>
      </c>
      <c r="C369" s="101" t="s">
        <v>28</v>
      </c>
      <c r="D369" s="101" t="s">
        <v>461</v>
      </c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26"/>
      <c r="R369" s="26"/>
      <c r="S369" s="26"/>
      <c r="T369" s="7"/>
      <c r="U369" s="7"/>
      <c r="V369" s="7"/>
      <c r="W369" s="7"/>
      <c r="X369" s="7"/>
      <c r="Y369" s="7"/>
      <c r="Z369" s="7"/>
      <c r="AA369" s="7"/>
      <c r="AB369" s="7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14" x14ac:dyDescent="0.2">
      <c r="A370" s="101" t="s">
        <v>181</v>
      </c>
      <c r="B370" s="47">
        <v>1605</v>
      </c>
      <c r="C370" s="101" t="s">
        <v>61</v>
      </c>
      <c r="D370" s="101" t="s">
        <v>22</v>
      </c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26"/>
      <c r="R370" s="26"/>
      <c r="S370" s="26"/>
      <c r="T370" s="7"/>
      <c r="U370" s="7"/>
      <c r="V370" s="7"/>
      <c r="W370" s="7"/>
      <c r="X370" s="7"/>
      <c r="Y370" s="7"/>
      <c r="Z370" s="7"/>
      <c r="AA370" s="7"/>
      <c r="AB370" s="7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14" x14ac:dyDescent="0.2">
      <c r="A371" s="101" t="s">
        <v>507</v>
      </c>
      <c r="B371" s="47">
        <v>2535</v>
      </c>
      <c r="C371" s="101" t="s">
        <v>497</v>
      </c>
      <c r="D371" s="101" t="s">
        <v>481</v>
      </c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26"/>
      <c r="R371" s="26"/>
      <c r="S371" s="26"/>
      <c r="T371" s="7"/>
      <c r="U371" s="7"/>
      <c r="V371" s="7"/>
      <c r="W371" s="7"/>
      <c r="X371" s="7"/>
      <c r="Y371" s="7"/>
      <c r="Z371" s="7"/>
      <c r="AA371" s="7"/>
      <c r="AB371" s="7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14" x14ac:dyDescent="0.2">
      <c r="A372" s="101" t="s">
        <v>385</v>
      </c>
      <c r="B372" s="47">
        <v>1400</v>
      </c>
      <c r="C372" s="101" t="s">
        <v>28</v>
      </c>
      <c r="D372" s="101" t="s">
        <v>22</v>
      </c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26"/>
      <c r="R372" s="26"/>
      <c r="S372" s="26"/>
      <c r="T372" s="7"/>
      <c r="U372" s="7"/>
      <c r="V372" s="7"/>
      <c r="W372" s="7"/>
      <c r="X372" s="7"/>
      <c r="Y372" s="7"/>
      <c r="Z372" s="7"/>
      <c r="AA372" s="7"/>
      <c r="AB372" s="7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14" x14ac:dyDescent="0.2">
      <c r="A373" s="101" t="s">
        <v>184</v>
      </c>
      <c r="B373" s="47">
        <v>1214</v>
      </c>
      <c r="C373" s="101" t="s">
        <v>28</v>
      </c>
      <c r="D373" s="101" t="s">
        <v>15</v>
      </c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26"/>
      <c r="R373" s="26"/>
      <c r="S373" s="26"/>
      <c r="T373" s="7"/>
      <c r="U373" s="7"/>
      <c r="V373" s="7"/>
      <c r="W373" s="7"/>
      <c r="X373" s="7"/>
      <c r="Y373" s="7"/>
      <c r="Z373" s="7"/>
      <c r="AA373" s="7"/>
      <c r="AB373" s="7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14" x14ac:dyDescent="0.2">
      <c r="A374" s="101" t="s">
        <v>308</v>
      </c>
      <c r="B374" s="47">
        <v>1650</v>
      </c>
      <c r="C374" s="101" t="s">
        <v>11</v>
      </c>
      <c r="D374" s="101" t="s">
        <v>480</v>
      </c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26"/>
      <c r="R374" s="26"/>
      <c r="S374" s="26"/>
      <c r="T374" s="7"/>
      <c r="U374" s="7"/>
      <c r="V374" s="7"/>
      <c r="W374" s="7"/>
      <c r="X374" s="7"/>
      <c r="Y374" s="7"/>
      <c r="Z374" s="7"/>
      <c r="AA374" s="7"/>
      <c r="AB374" s="7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14" x14ac:dyDescent="0.2">
      <c r="A375" s="101" t="s">
        <v>320</v>
      </c>
      <c r="B375" s="47">
        <v>1189</v>
      </c>
      <c r="C375" s="101" t="s">
        <v>28</v>
      </c>
      <c r="D375" s="101" t="s">
        <v>462</v>
      </c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26"/>
      <c r="R375" s="26"/>
      <c r="S375" s="26"/>
      <c r="T375" s="7"/>
      <c r="U375" s="7"/>
      <c r="V375" s="7"/>
      <c r="W375" s="7"/>
      <c r="X375" s="7"/>
      <c r="Y375" s="7"/>
      <c r="Z375" s="7"/>
      <c r="AA375" s="7"/>
      <c r="AB375" s="7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14" x14ac:dyDescent="0.2">
      <c r="A376" s="101" t="s">
        <v>322</v>
      </c>
      <c r="B376" s="47">
        <v>1314</v>
      </c>
      <c r="C376" s="101" t="s">
        <v>28</v>
      </c>
      <c r="D376" s="101" t="s">
        <v>32</v>
      </c>
      <c r="E376" s="31"/>
      <c r="F376" s="30"/>
      <c r="G376" s="30"/>
      <c r="H376" s="30"/>
      <c r="I376" s="30"/>
      <c r="J376" s="30"/>
      <c r="K376" s="31"/>
      <c r="L376" s="31"/>
      <c r="M376" s="31"/>
      <c r="N376" s="31"/>
      <c r="O376" s="31"/>
      <c r="P376" s="31"/>
      <c r="Q376" s="26"/>
      <c r="R376" s="27"/>
      <c r="S376" s="27"/>
      <c r="T376" s="10"/>
      <c r="U376" s="10"/>
      <c r="V376" s="10"/>
      <c r="W376" s="7"/>
      <c r="X376" s="7"/>
      <c r="Y376" s="7"/>
      <c r="Z376" s="7"/>
      <c r="AA376" s="7"/>
      <c r="AB376" s="7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14" x14ac:dyDescent="0.2">
      <c r="A377" s="101" t="s">
        <v>186</v>
      </c>
      <c r="B377" s="49">
        <v>1311</v>
      </c>
      <c r="C377" s="101" t="s">
        <v>28</v>
      </c>
      <c r="D377" s="101" t="s">
        <v>22</v>
      </c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26"/>
      <c r="R377" s="26"/>
      <c r="S377" s="26"/>
      <c r="T377" s="7"/>
      <c r="U377" s="7"/>
      <c r="V377" s="7"/>
      <c r="W377" s="7"/>
      <c r="X377" s="7"/>
      <c r="Y377" s="7"/>
      <c r="Z377" s="7"/>
      <c r="AA377" s="7"/>
      <c r="AB377" s="7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14" x14ac:dyDescent="0.2">
      <c r="A378" s="101" t="s">
        <v>508</v>
      </c>
      <c r="B378" s="49">
        <v>1426</v>
      </c>
      <c r="C378" s="100" t="s">
        <v>497</v>
      </c>
      <c r="D378" s="101" t="s">
        <v>509</v>
      </c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26"/>
      <c r="R378" s="26"/>
      <c r="S378" s="26"/>
      <c r="T378" s="7"/>
      <c r="U378" s="7"/>
      <c r="V378" s="7"/>
      <c r="W378" s="7"/>
      <c r="X378" s="7"/>
      <c r="Y378" s="7"/>
      <c r="Z378" s="7"/>
      <c r="AA378" s="7"/>
      <c r="AB378" s="7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14" x14ac:dyDescent="0.2">
      <c r="A379" s="101" t="s">
        <v>563</v>
      </c>
      <c r="B379" s="49">
        <v>2579</v>
      </c>
      <c r="C379" s="100" t="s">
        <v>561</v>
      </c>
      <c r="D379" s="101" t="s">
        <v>20</v>
      </c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26"/>
      <c r="R379" s="26"/>
      <c r="S379" s="26"/>
      <c r="T379" s="7"/>
      <c r="U379" s="7"/>
      <c r="V379" s="7"/>
      <c r="W379" s="7"/>
      <c r="X379" s="7"/>
      <c r="Y379" s="7"/>
      <c r="Z379" s="7"/>
      <c r="AA379" s="7"/>
      <c r="AB379" s="7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14" x14ac:dyDescent="0.2">
      <c r="A380" s="101" t="s">
        <v>230</v>
      </c>
      <c r="B380" s="47">
        <v>1636</v>
      </c>
      <c r="C380" s="100" t="s">
        <v>11</v>
      </c>
      <c r="D380" s="101" t="s">
        <v>480</v>
      </c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26"/>
      <c r="R380" s="26"/>
      <c r="S380" s="26"/>
      <c r="T380" s="7"/>
      <c r="U380" s="7"/>
      <c r="V380" s="7"/>
      <c r="W380" s="7"/>
      <c r="X380" s="7"/>
      <c r="Y380" s="7"/>
      <c r="Z380" s="7"/>
      <c r="AA380" s="7"/>
      <c r="AB380" s="7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14" x14ac:dyDescent="0.2">
      <c r="A381" s="101" t="s">
        <v>407</v>
      </c>
      <c r="B381" s="47">
        <v>1355</v>
      </c>
      <c r="C381" s="101" t="s">
        <v>9</v>
      </c>
      <c r="D381" s="101" t="s">
        <v>24</v>
      </c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26"/>
      <c r="R381" s="26"/>
      <c r="S381" s="26"/>
      <c r="T381" s="7"/>
      <c r="U381" s="7"/>
      <c r="V381" s="7"/>
      <c r="W381" s="7"/>
      <c r="X381" s="7"/>
      <c r="Y381" s="7"/>
      <c r="Z381" s="7"/>
      <c r="AA381" s="7"/>
      <c r="AB381" s="7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14" x14ac:dyDescent="0.2">
      <c r="A382" s="101" t="s">
        <v>116</v>
      </c>
      <c r="B382" s="47">
        <v>1153</v>
      </c>
      <c r="C382" s="101" t="s">
        <v>28</v>
      </c>
      <c r="D382" s="101" t="s">
        <v>463</v>
      </c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26"/>
      <c r="R382" s="26"/>
      <c r="S382" s="26"/>
      <c r="T382" s="7"/>
      <c r="U382" s="7"/>
      <c r="V382" s="7"/>
      <c r="W382" s="7"/>
      <c r="X382" s="7"/>
      <c r="Y382" s="7"/>
      <c r="Z382" s="7"/>
      <c r="AA382" s="7"/>
      <c r="AB382" s="7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14" x14ac:dyDescent="0.2">
      <c r="A383" s="101" t="s">
        <v>554</v>
      </c>
      <c r="B383" s="47">
        <v>2565</v>
      </c>
      <c r="C383" s="101" t="s">
        <v>542</v>
      </c>
      <c r="D383" s="101" t="s">
        <v>20</v>
      </c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26"/>
      <c r="R383" s="26"/>
      <c r="S383" s="26"/>
      <c r="T383" s="7"/>
      <c r="U383" s="7"/>
      <c r="V383" s="7"/>
      <c r="W383" s="7"/>
      <c r="X383" s="7"/>
      <c r="Y383" s="7"/>
      <c r="Z383" s="7"/>
      <c r="AA383" s="7"/>
      <c r="AB383" s="7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14" x14ac:dyDescent="0.2">
      <c r="A384" s="101" t="s">
        <v>191</v>
      </c>
      <c r="B384" s="47">
        <v>1229</v>
      </c>
      <c r="C384" s="101" t="s">
        <v>28</v>
      </c>
      <c r="D384" s="101" t="s">
        <v>15</v>
      </c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26"/>
      <c r="R384" s="26"/>
      <c r="S384" s="26"/>
      <c r="T384" s="7"/>
      <c r="U384" s="7"/>
      <c r="V384" s="7"/>
      <c r="W384" s="7"/>
      <c r="X384" s="7"/>
      <c r="Y384" s="7"/>
      <c r="Z384" s="7"/>
      <c r="AA384" s="7"/>
      <c r="AB384" s="7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14" x14ac:dyDescent="0.2">
      <c r="A385" s="101" t="s">
        <v>193</v>
      </c>
      <c r="B385" s="47">
        <v>1635</v>
      </c>
      <c r="C385" s="101" t="s">
        <v>11</v>
      </c>
      <c r="D385" s="101" t="s">
        <v>15</v>
      </c>
      <c r="E385" s="31"/>
      <c r="F385" s="31"/>
      <c r="G385" s="31"/>
      <c r="H385" s="30"/>
      <c r="I385" s="30"/>
      <c r="J385" s="30"/>
      <c r="K385" s="31"/>
      <c r="L385" s="31"/>
      <c r="M385" s="31"/>
      <c r="N385" s="31"/>
      <c r="O385" s="31"/>
      <c r="P385" s="31"/>
      <c r="Q385" s="26"/>
      <c r="R385" s="26"/>
      <c r="S385" s="26"/>
      <c r="T385" s="10"/>
      <c r="U385" s="10"/>
      <c r="V385" s="10"/>
      <c r="W385" s="7"/>
      <c r="X385" s="7"/>
      <c r="Y385" s="7"/>
      <c r="Z385" s="7"/>
      <c r="AA385" s="7"/>
      <c r="AB385" s="7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14" x14ac:dyDescent="0.2">
      <c r="A386" s="101" t="s">
        <v>367</v>
      </c>
      <c r="B386" s="47">
        <v>1120</v>
      </c>
      <c r="C386" s="101" t="s">
        <v>28</v>
      </c>
      <c r="D386" s="101" t="s">
        <v>22</v>
      </c>
      <c r="E386" s="31"/>
      <c r="F386" s="31"/>
      <c r="G386" s="31"/>
      <c r="H386" s="30"/>
      <c r="I386" s="30"/>
      <c r="J386" s="30"/>
      <c r="K386" s="31"/>
      <c r="L386" s="31"/>
      <c r="M386" s="31"/>
      <c r="N386" s="31"/>
      <c r="O386" s="31"/>
      <c r="P386" s="31"/>
      <c r="Q386" s="26"/>
      <c r="R386" s="26"/>
      <c r="S386" s="26"/>
      <c r="T386" s="10"/>
      <c r="U386" s="10"/>
      <c r="V386" s="10"/>
      <c r="W386" s="7"/>
      <c r="X386" s="7"/>
      <c r="Y386" s="7"/>
      <c r="Z386" s="7"/>
      <c r="AA386" s="7"/>
      <c r="AB386" s="7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14" x14ac:dyDescent="0.2">
      <c r="A387" s="101" t="s">
        <v>408</v>
      </c>
      <c r="B387" s="47">
        <v>1671</v>
      </c>
      <c r="C387" s="101" t="s">
        <v>11</v>
      </c>
      <c r="D387" s="101" t="s">
        <v>14</v>
      </c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26"/>
      <c r="R387" s="26"/>
      <c r="S387" s="26"/>
      <c r="T387" s="7"/>
      <c r="U387" s="7"/>
      <c r="V387" s="7"/>
      <c r="W387" s="7"/>
      <c r="X387" s="7"/>
      <c r="Y387" s="7"/>
      <c r="Z387" s="7"/>
      <c r="AA387" s="7"/>
      <c r="AB387" s="7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14" x14ac:dyDescent="0.2">
      <c r="A388" s="101" t="s">
        <v>675</v>
      </c>
      <c r="B388" s="47">
        <v>2577</v>
      </c>
      <c r="C388" s="101" t="s">
        <v>561</v>
      </c>
      <c r="D388" s="101" t="s">
        <v>95</v>
      </c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26"/>
      <c r="R388" s="26"/>
      <c r="S388" s="26"/>
      <c r="T388" s="7"/>
      <c r="U388" s="7"/>
      <c r="V388" s="7"/>
      <c r="W388" s="7"/>
      <c r="X388" s="7"/>
      <c r="Y388" s="7"/>
      <c r="Z388" s="7"/>
      <c r="AA388" s="7"/>
      <c r="AB388" s="7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14" x14ac:dyDescent="0.2">
      <c r="A389" s="101" t="s">
        <v>531</v>
      </c>
      <c r="B389" s="47">
        <v>2556</v>
      </c>
      <c r="C389" s="101" t="s">
        <v>497</v>
      </c>
      <c r="D389" s="101" t="s">
        <v>479</v>
      </c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26"/>
      <c r="R389" s="26"/>
      <c r="S389" s="26"/>
      <c r="T389" s="7"/>
      <c r="U389" s="7"/>
      <c r="V389" s="7"/>
      <c r="W389" s="7"/>
      <c r="X389" s="7"/>
      <c r="Y389" s="7"/>
      <c r="Z389" s="7"/>
      <c r="AA389" s="7"/>
      <c r="AB389" s="7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14" x14ac:dyDescent="0.2">
      <c r="A390" s="101" t="s">
        <v>325</v>
      </c>
      <c r="B390" s="47">
        <v>1257</v>
      </c>
      <c r="C390" s="101" t="s">
        <v>9</v>
      </c>
      <c r="D390" s="101" t="s">
        <v>481</v>
      </c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26"/>
      <c r="R390" s="26"/>
      <c r="S390" s="26"/>
      <c r="T390" s="7"/>
      <c r="U390" s="7"/>
      <c r="V390" s="7"/>
      <c r="W390" s="7"/>
      <c r="X390" s="7"/>
      <c r="Y390" s="7"/>
      <c r="Z390" s="7"/>
      <c r="AA390" s="7"/>
      <c r="AB390" s="7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14" x14ac:dyDescent="0.2">
      <c r="A391" s="101" t="s">
        <v>409</v>
      </c>
      <c r="B391" s="47">
        <v>1568</v>
      </c>
      <c r="C391" s="101" t="s">
        <v>30</v>
      </c>
      <c r="D391" s="101" t="s">
        <v>480</v>
      </c>
      <c r="E391" s="31"/>
      <c r="F391" s="30"/>
      <c r="G391" s="30"/>
      <c r="H391" s="30"/>
      <c r="I391" s="30"/>
      <c r="J391" s="31"/>
      <c r="K391" s="31"/>
      <c r="L391" s="31"/>
      <c r="M391" s="31"/>
      <c r="N391" s="31"/>
      <c r="O391" s="31"/>
      <c r="P391" s="31"/>
      <c r="Q391" s="26"/>
      <c r="R391" s="27"/>
      <c r="S391" s="27"/>
      <c r="T391" s="10"/>
      <c r="U391" s="10"/>
      <c r="V391" s="7"/>
      <c r="W391" s="7"/>
      <c r="X391" s="7"/>
      <c r="Y391" s="7"/>
      <c r="Z391" s="7"/>
      <c r="AA391" s="7"/>
      <c r="AB391" s="7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14" x14ac:dyDescent="0.2">
      <c r="A392" s="101" t="s">
        <v>557</v>
      </c>
      <c r="B392" s="47">
        <v>2568</v>
      </c>
      <c r="C392" s="101" t="s">
        <v>558</v>
      </c>
      <c r="D392" s="101" t="s">
        <v>481</v>
      </c>
      <c r="E392" s="31"/>
      <c r="F392" s="30"/>
      <c r="G392" s="30"/>
      <c r="H392" s="30"/>
      <c r="I392" s="30"/>
      <c r="J392" s="31"/>
      <c r="K392" s="31"/>
      <c r="L392" s="31"/>
      <c r="M392" s="31"/>
      <c r="N392" s="31"/>
      <c r="O392" s="31"/>
      <c r="P392" s="31"/>
      <c r="Q392" s="26"/>
      <c r="R392" s="27"/>
      <c r="S392" s="27"/>
      <c r="T392" s="10"/>
      <c r="U392" s="10"/>
      <c r="V392" s="7"/>
      <c r="W392" s="7"/>
      <c r="X392" s="7"/>
      <c r="Y392" s="7"/>
      <c r="Z392" s="7"/>
      <c r="AA392" s="7"/>
      <c r="AB392" s="7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14" x14ac:dyDescent="0.2">
      <c r="A393" s="101" t="s">
        <v>494</v>
      </c>
      <c r="B393" s="47">
        <v>2505</v>
      </c>
      <c r="C393" s="101" t="s">
        <v>468</v>
      </c>
      <c r="D393" s="101" t="s">
        <v>62</v>
      </c>
      <c r="E393" s="31"/>
      <c r="F393" s="30"/>
      <c r="G393" s="30"/>
      <c r="H393" s="30"/>
      <c r="I393" s="30"/>
      <c r="J393" s="31"/>
      <c r="K393" s="31"/>
      <c r="L393" s="31"/>
      <c r="M393" s="31"/>
      <c r="N393" s="31"/>
      <c r="O393" s="31"/>
      <c r="P393" s="31"/>
      <c r="Q393" s="26"/>
      <c r="R393" s="27"/>
      <c r="S393" s="27"/>
      <c r="T393" s="10"/>
      <c r="U393" s="10"/>
      <c r="V393" s="7"/>
      <c r="W393" s="7"/>
      <c r="X393" s="7"/>
      <c r="Y393" s="7"/>
      <c r="Z393" s="7"/>
      <c r="AA393" s="7"/>
      <c r="AB393" s="7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14" x14ac:dyDescent="0.2">
      <c r="A394" s="101" t="s">
        <v>327</v>
      </c>
      <c r="B394" s="47">
        <v>1238</v>
      </c>
      <c r="C394" s="101" t="s">
        <v>9</v>
      </c>
      <c r="D394" s="101" t="s">
        <v>14</v>
      </c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26"/>
      <c r="R394" s="26"/>
      <c r="S394" s="26"/>
      <c r="T394" s="7"/>
      <c r="U394" s="7"/>
      <c r="V394" s="7"/>
      <c r="W394" s="7"/>
      <c r="X394" s="7"/>
      <c r="Y394" s="7"/>
      <c r="Z394" s="7"/>
      <c r="AA394" s="7"/>
      <c r="AB394" s="7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14" x14ac:dyDescent="0.2">
      <c r="A395" s="101" t="s">
        <v>329</v>
      </c>
      <c r="B395" s="47">
        <v>1061</v>
      </c>
      <c r="C395" s="101" t="s">
        <v>28</v>
      </c>
      <c r="D395" s="101" t="s">
        <v>481</v>
      </c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26"/>
      <c r="R395" s="26"/>
      <c r="S395" s="26"/>
      <c r="T395" s="7"/>
      <c r="U395" s="7"/>
      <c r="V395" s="7"/>
      <c r="W395" s="7"/>
      <c r="X395" s="7"/>
      <c r="Y395" s="7"/>
      <c r="Z395" s="7"/>
      <c r="AA395" s="7"/>
      <c r="AB395" s="7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14" x14ac:dyDescent="0.2">
      <c r="A396" s="101" t="s">
        <v>331</v>
      </c>
      <c r="B396" s="47">
        <v>1270</v>
      </c>
      <c r="C396" s="101" t="s">
        <v>9</v>
      </c>
      <c r="D396" s="101" t="s">
        <v>95</v>
      </c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26"/>
      <c r="R396" s="26"/>
      <c r="S396" s="26"/>
      <c r="T396" s="7"/>
      <c r="U396" s="7"/>
      <c r="V396" s="7"/>
      <c r="W396" s="7"/>
      <c r="X396" s="7"/>
      <c r="Y396" s="7"/>
      <c r="Z396" s="7"/>
      <c r="AA396" s="7"/>
      <c r="AB396" s="7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14" x14ac:dyDescent="0.2">
      <c r="A397" s="101" t="s">
        <v>311</v>
      </c>
      <c r="B397" s="47">
        <v>1226</v>
      </c>
      <c r="C397" s="101" t="s">
        <v>9</v>
      </c>
      <c r="D397" s="101" t="s">
        <v>62</v>
      </c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26"/>
      <c r="R397" s="26"/>
      <c r="S397" s="26"/>
      <c r="T397" s="7"/>
      <c r="U397" s="7"/>
      <c r="V397" s="7"/>
      <c r="W397" s="7"/>
      <c r="X397" s="7"/>
      <c r="Y397" s="7"/>
      <c r="Z397" s="7"/>
      <c r="AA397" s="7"/>
      <c r="AB397" s="7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14" x14ac:dyDescent="0.2">
      <c r="A398" s="101" t="s">
        <v>335</v>
      </c>
      <c r="B398" s="47">
        <v>1326</v>
      </c>
      <c r="C398" s="101" t="s">
        <v>28</v>
      </c>
      <c r="D398" s="101" t="s">
        <v>95</v>
      </c>
      <c r="E398" s="31"/>
      <c r="F398" s="31"/>
      <c r="G398" s="31"/>
      <c r="H398" s="30"/>
      <c r="I398" s="30"/>
      <c r="J398" s="30"/>
      <c r="K398" s="31"/>
      <c r="L398" s="31"/>
      <c r="M398" s="31"/>
      <c r="N398" s="31"/>
      <c r="O398" s="31"/>
      <c r="P398" s="31"/>
      <c r="Q398" s="26"/>
      <c r="R398" s="26"/>
      <c r="S398" s="26"/>
      <c r="T398" s="10"/>
      <c r="U398" s="10"/>
      <c r="V398" s="10"/>
      <c r="W398" s="7"/>
      <c r="X398" s="7"/>
      <c r="Y398" s="7"/>
      <c r="Z398" s="7"/>
      <c r="AA398" s="7"/>
      <c r="AB398" s="7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14" x14ac:dyDescent="0.2">
      <c r="A399" s="101" t="s">
        <v>410</v>
      </c>
      <c r="B399" s="47">
        <v>1443</v>
      </c>
      <c r="C399" s="101" t="s">
        <v>9</v>
      </c>
      <c r="D399" s="101" t="s">
        <v>481</v>
      </c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26"/>
      <c r="R399" s="26"/>
      <c r="S399" s="26"/>
      <c r="T399" s="7"/>
      <c r="U399" s="7"/>
      <c r="V399" s="7"/>
      <c r="W399" s="7"/>
      <c r="X399" s="7"/>
      <c r="Y399" s="7"/>
      <c r="Z399" s="7"/>
      <c r="AA399" s="7"/>
      <c r="AB399" s="7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14" x14ac:dyDescent="0.2">
      <c r="A400" s="101" t="s">
        <v>194</v>
      </c>
      <c r="B400" s="47">
        <v>1137</v>
      </c>
      <c r="C400" s="101" t="s">
        <v>9</v>
      </c>
      <c r="D400" s="101" t="s">
        <v>15</v>
      </c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>
        <v>1.7</v>
      </c>
      <c r="Q400" s="26"/>
      <c r="R400" s="26"/>
      <c r="S400" s="26"/>
      <c r="T400" s="7"/>
      <c r="U400" s="7"/>
      <c r="V400" s="7"/>
      <c r="W400" s="7"/>
      <c r="X400" s="7"/>
      <c r="Y400" s="7"/>
      <c r="Z400" s="7"/>
      <c r="AA400" s="7"/>
      <c r="AB400" s="7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14" x14ac:dyDescent="0.2">
      <c r="A401" s="101" t="s">
        <v>196</v>
      </c>
      <c r="B401" s="47">
        <v>1553</v>
      </c>
      <c r="C401" s="101" t="s">
        <v>30</v>
      </c>
      <c r="D401" s="101" t="s">
        <v>62</v>
      </c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26"/>
      <c r="R401" s="26"/>
      <c r="S401" s="26"/>
      <c r="T401" s="7"/>
      <c r="U401" s="7"/>
      <c r="V401" s="7"/>
      <c r="W401" s="7"/>
      <c r="X401" s="7"/>
      <c r="Y401" s="7"/>
      <c r="Z401" s="7"/>
      <c r="AA401" s="7"/>
      <c r="AB401" s="7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14" x14ac:dyDescent="0.2">
      <c r="A402" s="101" t="s">
        <v>585</v>
      </c>
      <c r="B402" s="47">
        <v>2576</v>
      </c>
      <c r="C402" s="101" t="s">
        <v>561</v>
      </c>
      <c r="D402" s="101" t="s">
        <v>20</v>
      </c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26"/>
      <c r="R402" s="26"/>
      <c r="S402" s="26"/>
      <c r="T402" s="7"/>
      <c r="U402" s="7"/>
      <c r="V402" s="7"/>
      <c r="W402" s="7"/>
      <c r="X402" s="7"/>
      <c r="Y402" s="7"/>
      <c r="Z402" s="7"/>
      <c r="AA402" s="7"/>
      <c r="AB402" s="7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14" x14ac:dyDescent="0.2">
      <c r="A403" s="101" t="s">
        <v>198</v>
      </c>
      <c r="B403" s="47">
        <v>1469</v>
      </c>
      <c r="C403" s="101" t="s">
        <v>30</v>
      </c>
      <c r="D403" s="101" t="s">
        <v>518</v>
      </c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26"/>
      <c r="R403" s="26"/>
      <c r="S403" s="26"/>
      <c r="T403" s="7"/>
      <c r="U403" s="7"/>
      <c r="V403" s="7"/>
      <c r="W403" s="7"/>
      <c r="X403" s="7"/>
      <c r="Y403" s="7"/>
      <c r="Z403" s="7"/>
      <c r="AA403" s="7"/>
      <c r="AB403" s="7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14" x14ac:dyDescent="0.2">
      <c r="A404" s="101" t="s">
        <v>336</v>
      </c>
      <c r="B404" s="47">
        <v>1673</v>
      </c>
      <c r="C404" s="101" t="s">
        <v>36</v>
      </c>
      <c r="D404" s="101" t="s">
        <v>15</v>
      </c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26"/>
      <c r="R404" s="26"/>
      <c r="S404" s="26"/>
      <c r="T404" s="7"/>
      <c r="U404" s="7"/>
      <c r="V404" s="7"/>
      <c r="W404" s="7"/>
      <c r="X404" s="7"/>
      <c r="Y404" s="7"/>
      <c r="Z404" s="7"/>
      <c r="AA404" s="7"/>
      <c r="AB404" s="7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14" x14ac:dyDescent="0.2">
      <c r="A405" s="101" t="s">
        <v>90</v>
      </c>
      <c r="B405" s="47">
        <v>1268</v>
      </c>
      <c r="C405" s="101" t="s">
        <v>28</v>
      </c>
      <c r="D405" s="101" t="s">
        <v>20</v>
      </c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26"/>
      <c r="R405" s="26"/>
      <c r="S405" s="26"/>
      <c r="T405" s="7"/>
      <c r="U405" s="7"/>
      <c r="V405" s="7"/>
      <c r="W405" s="7"/>
      <c r="X405" s="7"/>
      <c r="Y405" s="7"/>
      <c r="Z405" s="7"/>
      <c r="AA405" s="7"/>
      <c r="AB405" s="7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14" x14ac:dyDescent="0.2">
      <c r="A406" s="101" t="s">
        <v>93</v>
      </c>
      <c r="B406" s="47">
        <v>1127</v>
      </c>
      <c r="C406" s="101" t="s">
        <v>28</v>
      </c>
      <c r="D406" s="101" t="s">
        <v>20</v>
      </c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26"/>
      <c r="R406" s="26"/>
      <c r="S406" s="26"/>
      <c r="T406" s="7"/>
      <c r="U406" s="7"/>
      <c r="V406" s="7"/>
      <c r="W406" s="7"/>
      <c r="X406" s="7"/>
      <c r="Y406" s="7"/>
      <c r="Z406" s="7"/>
      <c r="AA406" s="7"/>
      <c r="AB406" s="7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14" x14ac:dyDescent="0.2">
      <c r="A407" s="101" t="s">
        <v>314</v>
      </c>
      <c r="B407" s="47">
        <v>1180</v>
      </c>
      <c r="C407" s="101" t="s">
        <v>28</v>
      </c>
      <c r="D407" s="101" t="s">
        <v>62</v>
      </c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26"/>
      <c r="R407" s="26"/>
      <c r="S407" s="26"/>
      <c r="T407" s="7"/>
      <c r="U407" s="7"/>
      <c r="V407" s="7"/>
      <c r="W407" s="7"/>
      <c r="X407" s="7"/>
      <c r="Y407" s="7"/>
      <c r="Z407" s="7"/>
      <c r="AA407" s="7"/>
      <c r="AB407" s="7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14" x14ac:dyDescent="0.2">
      <c r="A408" s="101" t="s">
        <v>438</v>
      </c>
      <c r="B408" s="47">
        <v>1114</v>
      </c>
      <c r="C408" s="101" t="s">
        <v>28</v>
      </c>
      <c r="D408" s="101" t="s">
        <v>14</v>
      </c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26"/>
      <c r="R408" s="26"/>
      <c r="S408" s="26"/>
      <c r="T408" s="7"/>
      <c r="U408" s="7"/>
      <c r="V408" s="7"/>
      <c r="W408" s="7"/>
      <c r="X408" s="7"/>
      <c r="Y408" s="7"/>
      <c r="Z408" s="7"/>
      <c r="AA408" s="7"/>
      <c r="AB408" s="7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14" x14ac:dyDescent="0.2">
      <c r="A409" s="101" t="s">
        <v>231</v>
      </c>
      <c r="B409" s="47">
        <v>1657</v>
      </c>
      <c r="C409" s="101" t="s">
        <v>11</v>
      </c>
      <c r="D409" s="101" t="s">
        <v>509</v>
      </c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26"/>
      <c r="R409" s="26"/>
      <c r="S409" s="26"/>
      <c r="T409" s="7"/>
      <c r="U409" s="7"/>
      <c r="V409" s="7"/>
      <c r="W409" s="7"/>
      <c r="X409" s="7"/>
      <c r="Y409" s="7"/>
      <c r="Z409" s="7"/>
      <c r="AA409" s="7"/>
      <c r="AB409" s="7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14" x14ac:dyDescent="0.2">
      <c r="A410" s="101" t="s">
        <v>233</v>
      </c>
      <c r="B410" s="47">
        <v>1657</v>
      </c>
      <c r="C410" s="101" t="s">
        <v>11</v>
      </c>
      <c r="D410" s="101" t="s">
        <v>509</v>
      </c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26"/>
      <c r="R410" s="26"/>
      <c r="S410" s="26"/>
      <c r="T410" s="7"/>
      <c r="U410" s="7"/>
      <c r="V410" s="7"/>
      <c r="W410" s="7"/>
      <c r="X410" s="7"/>
      <c r="Y410" s="7"/>
      <c r="Z410" s="7"/>
      <c r="AA410" s="7"/>
      <c r="AB410" s="7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14" x14ac:dyDescent="0.2">
      <c r="A411" s="101" t="s">
        <v>473</v>
      </c>
      <c r="B411" s="47">
        <v>2039</v>
      </c>
      <c r="C411" s="101" t="s">
        <v>454</v>
      </c>
      <c r="D411" s="101" t="s">
        <v>20</v>
      </c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26"/>
      <c r="R411" s="26"/>
      <c r="S411" s="26"/>
      <c r="T411" s="7"/>
      <c r="U411" s="7"/>
      <c r="V411" s="7"/>
      <c r="W411" s="7"/>
      <c r="X411" s="7"/>
      <c r="Y411" s="7"/>
      <c r="Z411" s="7"/>
      <c r="AA411" s="7"/>
      <c r="AB411" s="7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14" x14ac:dyDescent="0.2">
      <c r="A412" s="101" t="s">
        <v>472</v>
      </c>
      <c r="B412" s="47">
        <v>1637</v>
      </c>
      <c r="C412" s="101" t="s">
        <v>11</v>
      </c>
      <c r="D412" s="101" t="s">
        <v>20</v>
      </c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26"/>
      <c r="R412" s="26"/>
      <c r="S412" s="26"/>
      <c r="T412" s="7"/>
      <c r="U412" s="7"/>
      <c r="V412" s="7"/>
      <c r="W412" s="7"/>
      <c r="X412" s="7"/>
      <c r="Y412" s="7"/>
      <c r="Z412" s="7"/>
      <c r="AA412" s="31">
        <v>1.6465000000000001</v>
      </c>
      <c r="AB412" s="31">
        <v>1.6465000000000001</v>
      </c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14" x14ac:dyDescent="0.2">
      <c r="A413" s="101" t="s">
        <v>551</v>
      </c>
      <c r="B413" s="47">
        <v>2504</v>
      </c>
      <c r="C413" s="101" t="s">
        <v>497</v>
      </c>
      <c r="D413" s="101" t="s">
        <v>20</v>
      </c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26"/>
      <c r="R413" s="26"/>
      <c r="S413" s="26"/>
      <c r="T413" s="7"/>
      <c r="U413" s="7"/>
      <c r="V413" s="7"/>
      <c r="W413" s="7"/>
      <c r="X413" s="7"/>
      <c r="Y413" s="7"/>
      <c r="Z413" s="7"/>
      <c r="AA413" s="7"/>
      <c r="AB413" s="7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14" x14ac:dyDescent="0.2">
      <c r="A414" s="101" t="s">
        <v>235</v>
      </c>
      <c r="B414" s="47">
        <v>1131</v>
      </c>
      <c r="C414" s="101" t="s">
        <v>9</v>
      </c>
      <c r="D414" s="101" t="s">
        <v>72</v>
      </c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26"/>
      <c r="R414" s="26"/>
      <c r="S414" s="26"/>
      <c r="T414" s="7"/>
      <c r="U414" s="7"/>
      <c r="V414" s="7"/>
      <c r="W414" s="7"/>
      <c r="X414" s="7"/>
      <c r="Y414" s="7"/>
      <c r="Z414" s="7"/>
      <c r="AA414" s="7"/>
      <c r="AB414" s="7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14" x14ac:dyDescent="0.2">
      <c r="A415" s="101" t="s">
        <v>341</v>
      </c>
      <c r="B415" s="47">
        <v>1540</v>
      </c>
      <c r="C415" s="101" t="s">
        <v>30</v>
      </c>
      <c r="D415" s="101" t="s">
        <v>15</v>
      </c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26"/>
      <c r="R415" s="26"/>
      <c r="S415" s="31">
        <v>1.75</v>
      </c>
      <c r="T415" s="31">
        <v>1.75</v>
      </c>
      <c r="U415" s="7"/>
      <c r="V415" s="7"/>
      <c r="W415" s="7"/>
      <c r="X415" s="7"/>
      <c r="Y415" s="7"/>
      <c r="Z415" s="7"/>
      <c r="AA415" s="7"/>
      <c r="AB415" s="7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14" x14ac:dyDescent="0.2">
      <c r="A416" s="101" t="s">
        <v>457</v>
      </c>
      <c r="B416" s="47">
        <v>2011</v>
      </c>
      <c r="C416" s="101" t="s">
        <v>454</v>
      </c>
      <c r="D416" s="101" t="s">
        <v>13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14" x14ac:dyDescent="0.2">
      <c r="A417" s="101" t="s">
        <v>441</v>
      </c>
      <c r="B417" s="49">
        <v>1249</v>
      </c>
      <c r="C417" s="101" t="s">
        <v>9</v>
      </c>
      <c r="D417" s="101" t="s">
        <v>37</v>
      </c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26"/>
      <c r="R417" s="26"/>
      <c r="S417" s="26"/>
      <c r="T417" s="7"/>
      <c r="U417" s="7"/>
      <c r="V417" s="7"/>
      <c r="W417" s="7"/>
      <c r="X417" s="7"/>
      <c r="Y417" s="7"/>
      <c r="Z417" s="7"/>
      <c r="AA417" s="7"/>
      <c r="AB417" s="7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14" x14ac:dyDescent="0.2">
      <c r="A418" s="101" t="s">
        <v>120</v>
      </c>
      <c r="B418" s="49">
        <v>1631</v>
      </c>
      <c r="C418" s="100" t="s">
        <v>36</v>
      </c>
      <c r="D418" s="101" t="s">
        <v>62</v>
      </c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26"/>
      <c r="R418" s="26"/>
      <c r="S418" s="26"/>
      <c r="T418" s="7"/>
      <c r="U418" s="7"/>
      <c r="V418" s="7"/>
      <c r="W418" s="7"/>
      <c r="X418" s="7"/>
      <c r="Y418" s="7"/>
      <c r="Z418" s="7"/>
      <c r="AA418" s="7"/>
      <c r="AB418" s="7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14" x14ac:dyDescent="0.2">
      <c r="A419" s="101" t="s">
        <v>345</v>
      </c>
      <c r="B419" s="47">
        <v>1667</v>
      </c>
      <c r="C419" s="100" t="s">
        <v>11</v>
      </c>
      <c r="D419" s="101" t="s">
        <v>463</v>
      </c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26"/>
      <c r="R419" s="26"/>
      <c r="S419" s="26"/>
      <c r="T419" s="7"/>
      <c r="U419" s="7"/>
      <c r="V419" s="7"/>
      <c r="W419" s="7"/>
      <c r="X419" s="7"/>
      <c r="Y419" s="7"/>
      <c r="Z419" s="7"/>
      <c r="AA419" s="7"/>
      <c r="AB419" s="7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14" x14ac:dyDescent="0.2">
      <c r="A420" s="101" t="s">
        <v>412</v>
      </c>
      <c r="B420" s="47">
        <v>1330</v>
      </c>
      <c r="C420" s="101" t="s">
        <v>28</v>
      </c>
      <c r="D420" s="101" t="s">
        <v>62</v>
      </c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26"/>
      <c r="R420" s="26"/>
      <c r="S420" s="26"/>
      <c r="T420" s="7"/>
      <c r="U420" s="7"/>
      <c r="V420" s="7"/>
      <c r="W420" s="7"/>
      <c r="X420" s="7"/>
      <c r="Y420" s="7"/>
      <c r="Z420" s="7"/>
      <c r="AA420" s="7"/>
      <c r="AB420" s="7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14" x14ac:dyDescent="0.2">
      <c r="A421" s="101" t="s">
        <v>200</v>
      </c>
      <c r="B421" s="47">
        <v>1312</v>
      </c>
      <c r="C421" s="101" t="s">
        <v>9</v>
      </c>
      <c r="D421" s="101" t="s">
        <v>22</v>
      </c>
      <c r="E421" s="31">
        <v>2.25</v>
      </c>
      <c r="F421" s="31">
        <v>2.25</v>
      </c>
      <c r="G421" s="31">
        <v>2.25</v>
      </c>
      <c r="H421" s="31">
        <v>2.25</v>
      </c>
      <c r="I421" s="31">
        <v>2.25</v>
      </c>
      <c r="J421" s="31">
        <v>2.25</v>
      </c>
      <c r="K421" s="31">
        <v>2.25</v>
      </c>
      <c r="L421" s="31">
        <v>2.25</v>
      </c>
      <c r="M421" s="31">
        <v>2.25</v>
      </c>
      <c r="N421" s="31"/>
      <c r="O421" s="31"/>
      <c r="P421" s="31"/>
      <c r="Q421" s="26"/>
      <c r="R421" s="26"/>
      <c r="S421" s="26"/>
      <c r="T421" s="7"/>
      <c r="U421" s="7"/>
      <c r="V421" s="7"/>
      <c r="W421" s="7"/>
      <c r="X421" s="7"/>
      <c r="Y421" s="7"/>
      <c r="Z421" s="7"/>
      <c r="AA421" s="7"/>
      <c r="AB421" s="7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14" x14ac:dyDescent="0.2">
      <c r="A422" s="101" t="s">
        <v>524</v>
      </c>
      <c r="B422" s="47">
        <v>2538</v>
      </c>
      <c r="C422" s="101" t="s">
        <v>497</v>
      </c>
      <c r="D422" s="101" t="s">
        <v>95</v>
      </c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26"/>
      <c r="R422" s="26"/>
      <c r="S422" s="26"/>
      <c r="T422" s="7"/>
      <c r="U422" s="7"/>
      <c r="V422" s="7"/>
      <c r="W422" s="7"/>
      <c r="X422" s="7"/>
      <c r="Y422" s="7"/>
      <c r="Z422" s="7"/>
      <c r="AA422" s="7"/>
      <c r="AB422" s="7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14" x14ac:dyDescent="0.2">
      <c r="A423" s="101" t="s">
        <v>348</v>
      </c>
      <c r="B423" s="47">
        <v>1184</v>
      </c>
      <c r="C423" s="101" t="s">
        <v>28</v>
      </c>
      <c r="D423" s="101" t="s">
        <v>32</v>
      </c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26"/>
      <c r="R423" s="26"/>
      <c r="S423" s="26"/>
      <c r="T423" s="7"/>
      <c r="U423" s="7"/>
      <c r="V423" s="7"/>
      <c r="W423" s="7"/>
      <c r="X423" s="7"/>
      <c r="Y423" s="7"/>
      <c r="Z423" s="7"/>
      <c r="AA423" s="7"/>
      <c r="AB423" s="7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14" x14ac:dyDescent="0.2">
      <c r="A424" s="101" t="s">
        <v>546</v>
      </c>
      <c r="B424" s="47">
        <v>2541</v>
      </c>
      <c r="C424" s="101" t="s">
        <v>542</v>
      </c>
      <c r="D424" s="101" t="s">
        <v>95</v>
      </c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26"/>
      <c r="R424" s="26"/>
      <c r="S424" s="26"/>
      <c r="T424" s="7"/>
      <c r="U424" s="7"/>
      <c r="V424" s="7"/>
      <c r="W424" s="7"/>
      <c r="X424" s="7"/>
      <c r="Y424" s="7"/>
      <c r="Z424" s="7"/>
      <c r="AA424" s="7"/>
      <c r="AB424" s="7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14" x14ac:dyDescent="0.2">
      <c r="A425" s="101" t="s">
        <v>369</v>
      </c>
      <c r="B425" s="47">
        <v>1395</v>
      </c>
      <c r="C425" s="101" t="s">
        <v>9</v>
      </c>
      <c r="D425" s="101" t="s">
        <v>62</v>
      </c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26"/>
      <c r="R425" s="26"/>
      <c r="S425" s="26"/>
      <c r="T425" s="7"/>
      <c r="U425" s="7"/>
      <c r="V425" s="7"/>
      <c r="W425" s="7"/>
      <c r="X425" s="7"/>
      <c r="Y425" s="7"/>
      <c r="Z425" s="7"/>
      <c r="AA425" s="7"/>
      <c r="AB425" s="7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14" x14ac:dyDescent="0.2">
      <c r="A426" s="101" t="s">
        <v>413</v>
      </c>
      <c r="B426" s="47">
        <v>1418</v>
      </c>
      <c r="C426" s="101" t="s">
        <v>9</v>
      </c>
      <c r="D426" s="101" t="s">
        <v>32</v>
      </c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26"/>
      <c r="R426" s="26"/>
      <c r="S426" s="26"/>
      <c r="T426" s="7"/>
      <c r="U426" s="7"/>
      <c r="V426" s="7"/>
      <c r="W426" s="7"/>
      <c r="X426" s="7"/>
      <c r="Y426" s="7"/>
      <c r="Z426" s="7"/>
      <c r="AA426" s="7"/>
      <c r="AB426" s="7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14" x14ac:dyDescent="0.2">
      <c r="A427" s="101" t="s">
        <v>486</v>
      </c>
      <c r="B427" s="47">
        <v>2503</v>
      </c>
      <c r="C427" s="101" t="s">
        <v>468</v>
      </c>
      <c r="D427" s="101" t="s">
        <v>462</v>
      </c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26"/>
      <c r="R427" s="26"/>
      <c r="S427" s="26"/>
      <c r="T427" s="7"/>
      <c r="U427" s="7"/>
      <c r="V427" s="7"/>
      <c r="W427" s="7"/>
      <c r="X427" s="7"/>
      <c r="Y427" s="7"/>
      <c r="Z427" s="7"/>
      <c r="AA427" s="7"/>
      <c r="AB427" s="7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14" x14ac:dyDescent="0.2">
      <c r="A428" s="101" t="s">
        <v>437</v>
      </c>
      <c r="B428" s="47">
        <v>1470</v>
      </c>
      <c r="C428" s="101" t="s">
        <v>9</v>
      </c>
      <c r="D428" s="101" t="s">
        <v>22</v>
      </c>
      <c r="E428" s="30"/>
      <c r="F428" s="31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27"/>
      <c r="R428" s="26"/>
      <c r="S428" s="27"/>
      <c r="T428" s="10"/>
      <c r="U428" s="10"/>
      <c r="V428" s="10"/>
      <c r="W428" s="10"/>
      <c r="X428" s="10"/>
      <c r="Y428" s="10"/>
      <c r="Z428" s="10"/>
      <c r="AA428" s="10"/>
      <c r="AB428" s="10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14" x14ac:dyDescent="0.2">
      <c r="A429" s="101" t="s">
        <v>414</v>
      </c>
      <c r="B429" s="47">
        <v>1094</v>
      </c>
      <c r="C429" s="101" t="s">
        <v>28</v>
      </c>
      <c r="D429" s="101" t="s">
        <v>24</v>
      </c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26"/>
      <c r="R429" s="26"/>
      <c r="S429" s="26"/>
      <c r="T429" s="7"/>
      <c r="U429" s="7"/>
      <c r="V429" s="7"/>
      <c r="W429" s="7"/>
      <c r="X429" s="7"/>
      <c r="Y429" s="7"/>
      <c r="Z429" s="7"/>
      <c r="AA429" s="7"/>
      <c r="AB429" s="7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14" x14ac:dyDescent="0.2">
      <c r="A430" s="101" t="s">
        <v>7</v>
      </c>
      <c r="B430" s="47">
        <v>1380</v>
      </c>
      <c r="C430" s="101" t="s">
        <v>28</v>
      </c>
      <c r="D430" s="101" t="s">
        <v>12</v>
      </c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26"/>
      <c r="R430" s="26"/>
      <c r="S430" s="26"/>
      <c r="T430" s="7"/>
      <c r="U430" s="7"/>
      <c r="V430" s="7"/>
      <c r="W430" s="7"/>
      <c r="X430" s="7"/>
      <c r="Y430" s="7"/>
      <c r="Z430" s="7"/>
      <c r="AA430" s="7"/>
      <c r="AB430" s="7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14" x14ac:dyDescent="0.2">
      <c r="A431" s="101" t="s">
        <v>439</v>
      </c>
      <c r="B431" s="47">
        <v>1450</v>
      </c>
      <c r="C431" s="101" t="s">
        <v>9</v>
      </c>
      <c r="D431" s="101" t="s">
        <v>15</v>
      </c>
      <c r="E431" s="31"/>
      <c r="F431" s="31"/>
      <c r="G431" s="31"/>
      <c r="H431" s="30"/>
      <c r="I431" s="30"/>
      <c r="J431" s="30"/>
      <c r="K431" s="30"/>
      <c r="L431" s="30"/>
      <c r="M431" s="30"/>
      <c r="N431" s="30"/>
      <c r="O431" s="30"/>
      <c r="P431" s="30">
        <v>3.25</v>
      </c>
      <c r="Q431" s="26">
        <v>3.25</v>
      </c>
      <c r="R431" s="26"/>
      <c r="S431" s="26"/>
      <c r="T431" s="10"/>
      <c r="U431" s="10"/>
      <c r="V431" s="10"/>
      <c r="W431" s="10"/>
      <c r="X431" s="10"/>
      <c r="Y431" s="10"/>
      <c r="Z431" s="10"/>
      <c r="AA431" s="10"/>
      <c r="AB431" s="10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14" x14ac:dyDescent="0.2">
      <c r="A432" s="101" t="s">
        <v>415</v>
      </c>
      <c r="B432" s="47">
        <v>1233</v>
      </c>
      <c r="C432" s="101" t="s">
        <v>28</v>
      </c>
      <c r="D432" s="101" t="s">
        <v>22</v>
      </c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26"/>
      <c r="R432" s="26"/>
      <c r="S432" s="26"/>
      <c r="T432" s="7"/>
      <c r="U432" s="7"/>
      <c r="V432" s="7"/>
      <c r="W432" s="7"/>
      <c r="X432" s="7"/>
      <c r="Y432" s="7"/>
      <c r="Z432" s="7"/>
      <c r="AA432" s="7"/>
      <c r="AB432" s="7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14" x14ac:dyDescent="0.2">
      <c r="A433" s="101" t="s">
        <v>202</v>
      </c>
      <c r="B433" s="47">
        <v>1576</v>
      </c>
      <c r="C433" s="101" t="s">
        <v>30</v>
      </c>
      <c r="D433" s="101" t="s">
        <v>15</v>
      </c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26"/>
      <c r="R433" s="26"/>
      <c r="S433" s="26"/>
      <c r="T433" s="7"/>
      <c r="U433" s="7"/>
      <c r="V433" s="7"/>
      <c r="W433" s="7"/>
      <c r="X433" s="7"/>
      <c r="Y433" s="7"/>
      <c r="Z433" s="7"/>
      <c r="AA433" s="7"/>
      <c r="AB433" s="7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14" x14ac:dyDescent="0.2">
      <c r="A434" s="101" t="s">
        <v>99</v>
      </c>
      <c r="B434" s="47">
        <v>1359</v>
      </c>
      <c r="C434" s="101" t="s">
        <v>28</v>
      </c>
      <c r="D434" s="101" t="s">
        <v>20</v>
      </c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26"/>
      <c r="R434" s="26"/>
      <c r="S434" s="26"/>
      <c r="T434" s="7"/>
      <c r="U434" s="7"/>
      <c r="V434" s="7"/>
      <c r="W434" s="7"/>
      <c r="X434" s="7"/>
      <c r="Y434" s="7"/>
      <c r="Z434" s="7"/>
      <c r="AA434" s="7"/>
      <c r="AB434" s="7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14" x14ac:dyDescent="0.2">
      <c r="A435" s="101" t="s">
        <v>458</v>
      </c>
      <c r="B435" s="47">
        <v>2006</v>
      </c>
      <c r="C435" s="101" t="s">
        <v>454</v>
      </c>
      <c r="D435" s="101" t="s">
        <v>62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14" x14ac:dyDescent="0.2">
      <c r="A436" s="101" t="s">
        <v>459</v>
      </c>
      <c r="B436" s="47">
        <v>2023</v>
      </c>
      <c r="C436" s="101" t="s">
        <v>454</v>
      </c>
      <c r="D436" s="101" t="s">
        <v>62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14" x14ac:dyDescent="0.2">
      <c r="A437" s="101" t="s">
        <v>203</v>
      </c>
      <c r="B437" s="47">
        <v>1561</v>
      </c>
      <c r="C437" s="101" t="s">
        <v>30</v>
      </c>
      <c r="D437" s="101" t="s">
        <v>480</v>
      </c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26"/>
      <c r="R437" s="26"/>
      <c r="S437" s="26"/>
      <c r="T437" s="7"/>
      <c r="U437" s="7"/>
      <c r="V437" s="7"/>
      <c r="W437" s="7"/>
      <c r="X437" s="7"/>
      <c r="Y437" s="7"/>
      <c r="Z437" s="7"/>
      <c r="AA437" s="7"/>
      <c r="AB437" s="7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14" x14ac:dyDescent="0.2">
      <c r="A438" s="101" t="s">
        <v>442</v>
      </c>
      <c r="B438" s="47">
        <v>1188</v>
      </c>
      <c r="C438" s="101" t="s">
        <v>28</v>
      </c>
      <c r="D438" s="101" t="s">
        <v>22</v>
      </c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26"/>
      <c r="R438" s="26"/>
      <c r="S438" s="26"/>
      <c r="T438" s="7"/>
      <c r="U438" s="7"/>
      <c r="V438" s="7"/>
      <c r="W438" s="7"/>
      <c r="X438" s="7"/>
      <c r="Y438" s="7"/>
      <c r="Z438" s="7"/>
      <c r="AA438" s="7"/>
      <c r="AB438" s="7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14" x14ac:dyDescent="0.2">
      <c r="A439" s="101" t="s">
        <v>417</v>
      </c>
      <c r="B439" s="47">
        <v>1391</v>
      </c>
      <c r="C439" s="101" t="s">
        <v>28</v>
      </c>
      <c r="D439" s="101" t="s">
        <v>22</v>
      </c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26"/>
      <c r="R439" s="26"/>
      <c r="S439" s="26"/>
      <c r="T439" s="7"/>
      <c r="U439" s="7"/>
      <c r="V439" s="7"/>
      <c r="W439" s="7"/>
      <c r="X439" s="7"/>
      <c r="Y439" s="7"/>
      <c r="Z439" s="7"/>
      <c r="AA439" s="7"/>
      <c r="AB439" s="7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14" x14ac:dyDescent="0.2">
      <c r="A440" s="101" t="s">
        <v>418</v>
      </c>
      <c r="B440" s="47">
        <v>1391</v>
      </c>
      <c r="C440" s="101" t="s">
        <v>28</v>
      </c>
      <c r="D440" s="101" t="s">
        <v>22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26"/>
      <c r="R440" s="26"/>
      <c r="S440" s="26"/>
      <c r="T440" s="7"/>
      <c r="U440" s="7"/>
      <c r="V440" s="7"/>
      <c r="W440" s="7"/>
      <c r="X440" s="7"/>
      <c r="Y440" s="7"/>
      <c r="Z440" s="7"/>
      <c r="AA440" s="7"/>
      <c r="AB440" s="7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14" x14ac:dyDescent="0.2">
      <c r="A441" s="101" t="s">
        <v>316</v>
      </c>
      <c r="B441" s="47">
        <v>1435</v>
      </c>
      <c r="C441" s="101" t="s">
        <v>9</v>
      </c>
      <c r="D441" s="101" t="s">
        <v>62</v>
      </c>
      <c r="E441" s="31"/>
      <c r="F441" s="31"/>
      <c r="G441" s="31"/>
      <c r="H441" s="30"/>
      <c r="I441" s="30"/>
      <c r="J441" s="30"/>
      <c r="K441" s="31"/>
      <c r="L441" s="31"/>
      <c r="M441" s="31"/>
      <c r="N441" s="31"/>
      <c r="O441" s="31"/>
      <c r="P441" s="31"/>
      <c r="Q441" s="26"/>
      <c r="R441" s="26"/>
      <c r="S441" s="26"/>
      <c r="T441" s="10"/>
      <c r="U441" s="10"/>
      <c r="V441" s="10"/>
      <c r="W441" s="7"/>
      <c r="X441" s="7"/>
      <c r="Y441" s="7"/>
      <c r="Z441" s="7"/>
      <c r="AA441" s="7"/>
      <c r="AB441" s="7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14" x14ac:dyDescent="0.2">
      <c r="A442" s="104" t="s">
        <v>319</v>
      </c>
      <c r="B442" s="47">
        <v>1342</v>
      </c>
      <c r="C442" s="101" t="s">
        <v>9</v>
      </c>
      <c r="D442" s="101" t="s">
        <v>62</v>
      </c>
      <c r="E442" s="31"/>
      <c r="F442" s="31"/>
      <c r="G442" s="31">
        <v>2.5</v>
      </c>
      <c r="H442" s="31">
        <v>2.5</v>
      </c>
      <c r="I442" s="31"/>
      <c r="J442" s="31"/>
      <c r="K442" s="31"/>
      <c r="L442" s="31"/>
      <c r="M442" s="31"/>
      <c r="N442" s="31"/>
      <c r="O442" s="31"/>
      <c r="P442" s="31"/>
      <c r="Q442" s="26"/>
      <c r="R442" s="26"/>
      <c r="S442" s="26"/>
      <c r="T442" s="7"/>
      <c r="U442" s="7"/>
      <c r="V442" s="7"/>
      <c r="W442" s="7"/>
      <c r="X442" s="7"/>
      <c r="Y442" s="7"/>
      <c r="Z442" s="7"/>
      <c r="AA442" s="7"/>
      <c r="AB442" s="7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14" x14ac:dyDescent="0.2">
      <c r="A443" s="104" t="s">
        <v>510</v>
      </c>
      <c r="B443" s="47">
        <v>2519</v>
      </c>
      <c r="C443" s="101" t="s">
        <v>497</v>
      </c>
      <c r="D443" s="101" t="s">
        <v>32</v>
      </c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26"/>
      <c r="R443" s="26"/>
      <c r="S443" s="26"/>
      <c r="T443" s="7"/>
      <c r="U443" s="7"/>
      <c r="V443" s="7"/>
      <c r="W443" s="7"/>
      <c r="X443" s="7"/>
      <c r="Y443" s="7"/>
      <c r="Z443" s="7"/>
      <c r="AA443" s="7"/>
      <c r="AB443" s="7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14" x14ac:dyDescent="0.2">
      <c r="A444" s="101" t="s">
        <v>237</v>
      </c>
      <c r="B444" s="47">
        <v>1283</v>
      </c>
      <c r="C444" s="101" t="s">
        <v>28</v>
      </c>
      <c r="D444" s="101" t="s">
        <v>72</v>
      </c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26"/>
      <c r="R444" s="26"/>
      <c r="S444" s="26"/>
      <c r="T444" s="7"/>
      <c r="U444" s="7"/>
      <c r="V444" s="7"/>
      <c r="W444" s="7"/>
      <c r="X444" s="7"/>
      <c r="Y444" s="7"/>
      <c r="Z444" s="7"/>
      <c r="AA444" s="7"/>
      <c r="AB444" s="7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14" x14ac:dyDescent="0.2">
      <c r="A445" s="101" t="s">
        <v>349</v>
      </c>
      <c r="B445" s="47">
        <v>1548</v>
      </c>
      <c r="C445" s="101" t="s">
        <v>30</v>
      </c>
      <c r="D445" s="101" t="s">
        <v>32</v>
      </c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26"/>
      <c r="R445" s="26"/>
      <c r="S445" s="26"/>
      <c r="T445" s="7"/>
      <c r="U445" s="7"/>
      <c r="V445" s="7"/>
      <c r="W445" s="7"/>
      <c r="X445" s="7"/>
      <c r="Y445" s="7"/>
      <c r="Z445" s="7"/>
      <c r="AA445" s="7"/>
      <c r="AB445" s="7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14" x14ac:dyDescent="0.2">
      <c r="A446" s="101" t="s">
        <v>101</v>
      </c>
      <c r="B446" s="47">
        <v>1280</v>
      </c>
      <c r="C446" s="101" t="s">
        <v>28</v>
      </c>
      <c r="D446" s="101" t="s">
        <v>20</v>
      </c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26"/>
      <c r="R446" s="26"/>
      <c r="S446" s="26"/>
      <c r="T446" s="7"/>
      <c r="U446" s="7"/>
      <c r="V446" s="7"/>
      <c r="W446" s="7"/>
      <c r="X446" s="7"/>
      <c r="Y446" s="7"/>
      <c r="Z446" s="7"/>
      <c r="AA446" s="7"/>
      <c r="AB446" s="7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14" x14ac:dyDescent="0.2">
      <c r="A447" s="101" t="s">
        <v>420</v>
      </c>
      <c r="B447" s="47">
        <v>1001</v>
      </c>
      <c r="C447" s="101" t="s">
        <v>28</v>
      </c>
      <c r="D447" s="101" t="s">
        <v>479</v>
      </c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26"/>
      <c r="R447" s="26"/>
      <c r="S447" s="26"/>
      <c r="T447" s="7"/>
      <c r="U447" s="7"/>
      <c r="V447" s="7"/>
      <c r="W447" s="7"/>
      <c r="X447" s="7"/>
      <c r="Y447" s="7"/>
      <c r="Z447" s="7"/>
      <c r="AA447" s="7"/>
      <c r="AB447" s="7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14" x14ac:dyDescent="0.2">
      <c r="A448" s="101" t="s">
        <v>444</v>
      </c>
      <c r="B448" s="47">
        <v>1429</v>
      </c>
      <c r="C448" s="101" t="s">
        <v>28</v>
      </c>
      <c r="D448" s="101" t="s">
        <v>95</v>
      </c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26"/>
      <c r="R448" s="26"/>
      <c r="S448" s="26"/>
      <c r="T448" s="7"/>
      <c r="U448" s="7"/>
      <c r="V448" s="7"/>
      <c r="W448" s="7"/>
      <c r="X448" s="7"/>
      <c r="Y448" s="7"/>
      <c r="Z448" s="7"/>
      <c r="AA448" s="7"/>
      <c r="AB448" s="7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14" x14ac:dyDescent="0.2">
      <c r="A449" s="101" t="s">
        <v>610</v>
      </c>
      <c r="B449" s="47">
        <v>2583</v>
      </c>
      <c r="C449" s="101" t="s">
        <v>561</v>
      </c>
      <c r="D449" s="101" t="s">
        <v>527</v>
      </c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26"/>
      <c r="R449" s="26"/>
      <c r="S449" s="26"/>
      <c r="T449" s="7"/>
      <c r="U449" s="7"/>
      <c r="V449" s="7"/>
      <c r="W449" s="7"/>
      <c r="X449" s="7"/>
      <c r="Y449" s="7"/>
      <c r="Z449" s="7"/>
      <c r="AA449" s="7"/>
      <c r="AB449" s="7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14" x14ac:dyDescent="0.2">
      <c r="A450" s="101" t="s">
        <v>104</v>
      </c>
      <c r="B450" s="47">
        <v>1256</v>
      </c>
      <c r="C450" s="101" t="s">
        <v>28</v>
      </c>
      <c r="D450" s="101" t="s">
        <v>20</v>
      </c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26"/>
      <c r="R450" s="26"/>
      <c r="S450" s="26"/>
      <c r="T450" s="7"/>
      <c r="U450" s="7"/>
      <c r="V450" s="7"/>
      <c r="W450" s="7"/>
      <c r="X450" s="7"/>
      <c r="Y450" s="7"/>
      <c r="Z450" s="7"/>
      <c r="AA450" s="7"/>
      <c r="AB450" s="7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14" x14ac:dyDescent="0.2">
      <c r="A451" s="101" t="s">
        <v>421</v>
      </c>
      <c r="B451" s="47">
        <v>1251</v>
      </c>
      <c r="C451" s="101" t="s">
        <v>28</v>
      </c>
      <c r="D451" s="101" t="s">
        <v>72</v>
      </c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26"/>
      <c r="R451" s="26"/>
      <c r="S451" s="26"/>
      <c r="T451" s="7"/>
      <c r="U451" s="7"/>
      <c r="V451" s="7"/>
      <c r="W451" s="7"/>
      <c r="X451" s="7"/>
      <c r="Y451" s="7"/>
      <c r="Z451" s="7"/>
      <c r="AA451" s="7"/>
      <c r="AB451" s="7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14" x14ac:dyDescent="0.2">
      <c r="A452" s="101" t="s">
        <v>239</v>
      </c>
      <c r="B452" s="47">
        <v>1461</v>
      </c>
      <c r="C452" s="101" t="s">
        <v>28</v>
      </c>
      <c r="D452" s="101" t="s">
        <v>22</v>
      </c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26"/>
      <c r="R452" s="26"/>
      <c r="S452" s="26"/>
      <c r="T452" s="7"/>
      <c r="U452" s="7"/>
      <c r="V452" s="7"/>
      <c r="W452" s="7"/>
      <c r="X452" s="7"/>
      <c r="Y452" s="7"/>
      <c r="Z452" s="7"/>
      <c r="AA452" s="7"/>
      <c r="AB452" s="7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14" x14ac:dyDescent="0.2">
      <c r="A453" s="101" t="s">
        <v>205</v>
      </c>
      <c r="B453" s="47">
        <v>1651</v>
      </c>
      <c r="C453" s="101" t="s">
        <v>11</v>
      </c>
      <c r="D453" s="101" t="s">
        <v>22</v>
      </c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26"/>
      <c r="R453" s="26"/>
      <c r="S453" s="26"/>
      <c r="T453" s="7"/>
      <c r="U453" s="7"/>
      <c r="V453" s="7"/>
      <c r="W453" s="7"/>
      <c r="X453" s="7"/>
      <c r="Y453" s="7"/>
      <c r="Z453" s="7"/>
      <c r="AA453" s="7"/>
      <c r="AB453" s="7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14" x14ac:dyDescent="0.2">
      <c r="A454" s="101" t="s">
        <v>525</v>
      </c>
      <c r="B454" s="47">
        <v>2552</v>
      </c>
      <c r="C454" s="101" t="s">
        <v>497</v>
      </c>
      <c r="D454" s="101" t="s">
        <v>95</v>
      </c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26"/>
      <c r="R454" s="26"/>
      <c r="S454" s="26"/>
      <c r="T454" s="7"/>
      <c r="U454" s="7"/>
      <c r="V454" s="7"/>
      <c r="W454" s="7"/>
      <c r="X454" s="7"/>
      <c r="Y454" s="7"/>
      <c r="Z454" s="7"/>
      <c r="AA454" s="7"/>
      <c r="AB454" s="7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14" x14ac:dyDescent="0.2">
      <c r="A455" s="101" t="s">
        <v>180</v>
      </c>
      <c r="B455" s="47">
        <v>1516</v>
      </c>
      <c r="C455" s="101" t="s">
        <v>80</v>
      </c>
      <c r="D455" s="101" t="s">
        <v>13</v>
      </c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26"/>
      <c r="R455" s="26"/>
      <c r="S455" s="26"/>
      <c r="T455" s="7"/>
      <c r="U455" s="7"/>
      <c r="V455" s="7"/>
      <c r="W455" s="7"/>
      <c r="X455" s="7"/>
      <c r="Y455" s="7"/>
      <c r="Z455" s="7"/>
      <c r="AA455" s="7"/>
      <c r="AB455" s="7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14" x14ac:dyDescent="0.2">
      <c r="A456" s="101" t="s">
        <v>353</v>
      </c>
      <c r="B456" s="47">
        <v>1168</v>
      </c>
      <c r="C456" s="101" t="s">
        <v>28</v>
      </c>
      <c r="D456" s="101" t="s">
        <v>22</v>
      </c>
      <c r="E456" s="31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26"/>
      <c r="R456" s="27"/>
      <c r="S456" s="27"/>
      <c r="T456" s="10"/>
      <c r="U456" s="10"/>
      <c r="V456" s="10"/>
      <c r="W456" s="10"/>
      <c r="X456" s="10"/>
      <c r="Y456" s="10"/>
      <c r="Z456" s="10"/>
      <c r="AA456" s="10"/>
      <c r="AB456" s="10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14" x14ac:dyDescent="0.2">
      <c r="A457" s="101" t="s">
        <v>183</v>
      </c>
      <c r="B457" s="47">
        <v>1208</v>
      </c>
      <c r="C457" s="101" t="s">
        <v>9</v>
      </c>
      <c r="D457" s="101" t="s">
        <v>13</v>
      </c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26"/>
      <c r="R457" s="26"/>
      <c r="S457" s="26"/>
      <c r="T457" s="7"/>
      <c r="U457" s="7"/>
      <c r="V457" s="7"/>
      <c r="W457" s="7"/>
      <c r="X457" s="7"/>
      <c r="Y457" s="7"/>
      <c r="Z457" s="7"/>
      <c r="AA457" s="7"/>
      <c r="AB457" s="7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14" x14ac:dyDescent="0.2">
      <c r="A458" s="101" t="s">
        <v>423</v>
      </c>
      <c r="B458" s="47">
        <v>1462</v>
      </c>
      <c r="C458" s="101" t="s">
        <v>80</v>
      </c>
      <c r="D458" s="101" t="s">
        <v>14</v>
      </c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26"/>
      <c r="R458" s="26"/>
      <c r="S458" s="26"/>
      <c r="T458" s="7"/>
      <c r="U458" s="7"/>
      <c r="V458" s="7"/>
      <c r="W458" s="7"/>
      <c r="X458" s="7"/>
      <c r="Y458" s="7"/>
      <c r="Z458" s="7"/>
      <c r="AA458" s="7"/>
      <c r="AB458" s="7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14" x14ac:dyDescent="0.2">
      <c r="A459" s="101" t="s">
        <v>445</v>
      </c>
      <c r="B459" s="47">
        <v>1058</v>
      </c>
      <c r="C459" s="101" t="s">
        <v>9</v>
      </c>
      <c r="D459" s="101" t="s">
        <v>480</v>
      </c>
      <c r="E459" s="31">
        <v>2.5</v>
      </c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26"/>
      <c r="R459" s="26"/>
      <c r="S459" s="26"/>
      <c r="T459" s="7"/>
      <c r="U459" s="7"/>
      <c r="V459" s="7"/>
      <c r="W459" s="7"/>
      <c r="X459" s="7"/>
      <c r="Y459" s="7"/>
      <c r="Z459" s="7"/>
      <c r="AA459" s="7"/>
      <c r="AB459" s="7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14" x14ac:dyDescent="0.2">
      <c r="A460" s="101" t="s">
        <v>207</v>
      </c>
      <c r="B460" s="47">
        <v>1037</v>
      </c>
      <c r="C460" s="101" t="s">
        <v>9</v>
      </c>
      <c r="D460" s="101" t="s">
        <v>37</v>
      </c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26"/>
      <c r="R460" s="26"/>
      <c r="S460" s="26"/>
      <c r="T460" s="7"/>
      <c r="U460" s="7"/>
      <c r="V460" s="7"/>
      <c r="W460" s="7"/>
      <c r="X460" s="7"/>
      <c r="Y460" s="7"/>
      <c r="Z460" s="7"/>
      <c r="AA460" s="7"/>
      <c r="AB460" s="7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14" x14ac:dyDescent="0.2">
      <c r="A461" s="101" t="s">
        <v>443</v>
      </c>
      <c r="B461" s="47">
        <v>1075</v>
      </c>
      <c r="C461" s="101" t="s">
        <v>28</v>
      </c>
      <c r="D461" s="101" t="s">
        <v>22</v>
      </c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26"/>
      <c r="R461" s="26"/>
      <c r="S461" s="26"/>
      <c r="T461" s="7"/>
      <c r="U461" s="7"/>
      <c r="V461" s="7"/>
      <c r="W461" s="7"/>
      <c r="X461" s="7"/>
      <c r="Y461" s="7"/>
      <c r="Z461" s="7"/>
      <c r="AA461" s="7"/>
      <c r="AB461" s="7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14" x14ac:dyDescent="0.2">
      <c r="A462" s="101" t="s">
        <v>354</v>
      </c>
      <c r="B462" s="47">
        <v>1628</v>
      </c>
      <c r="C462" s="101" t="s">
        <v>36</v>
      </c>
      <c r="D462" s="101" t="s">
        <v>32</v>
      </c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26"/>
      <c r="R462" s="26"/>
      <c r="S462" s="26"/>
      <c r="T462" s="7"/>
      <c r="U462" s="7"/>
      <c r="V462" s="7"/>
      <c r="W462" s="7"/>
      <c r="X462" s="7"/>
      <c r="Y462" s="7"/>
      <c r="Z462" s="7"/>
      <c r="AA462" s="7"/>
      <c r="AB462" s="7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14" x14ac:dyDescent="0.2">
      <c r="A463" s="101" t="s">
        <v>210</v>
      </c>
      <c r="B463" s="47">
        <v>1302</v>
      </c>
      <c r="C463" s="101" t="s">
        <v>9</v>
      </c>
      <c r="D463" s="101" t="s">
        <v>479</v>
      </c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26"/>
      <c r="R463" s="26"/>
      <c r="S463" s="26"/>
      <c r="T463" s="7"/>
      <c r="U463" s="7"/>
      <c r="V463" s="7"/>
      <c r="W463" s="7"/>
      <c r="X463" s="7"/>
      <c r="Y463" s="7"/>
      <c r="Z463" s="7"/>
      <c r="AA463" s="7"/>
      <c r="AB463" s="7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14" x14ac:dyDescent="0.2">
      <c r="A464" s="101" t="s">
        <v>321</v>
      </c>
      <c r="B464" s="47">
        <v>1471</v>
      </c>
      <c r="C464" s="101" t="s">
        <v>28</v>
      </c>
      <c r="D464" s="101" t="s">
        <v>62</v>
      </c>
      <c r="E464" s="31"/>
      <c r="F464" s="30"/>
      <c r="G464" s="30"/>
      <c r="H464" s="30"/>
      <c r="I464" s="30"/>
      <c r="J464" s="31"/>
      <c r="K464" s="31"/>
      <c r="L464" s="31"/>
      <c r="M464" s="31"/>
      <c r="N464" s="31"/>
      <c r="O464" s="31"/>
      <c r="P464" s="31"/>
      <c r="Q464" s="26"/>
      <c r="R464" s="27"/>
      <c r="S464" s="27"/>
      <c r="T464" s="10"/>
      <c r="U464" s="10"/>
      <c r="V464" s="7"/>
      <c r="W464" s="7"/>
      <c r="X464" s="7"/>
      <c r="Y464" s="7"/>
      <c r="Z464" s="7"/>
      <c r="AA464" s="7"/>
      <c r="AB464" s="7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14" x14ac:dyDescent="0.2">
      <c r="A465" s="101" t="s">
        <v>425</v>
      </c>
      <c r="B465" s="47">
        <v>1626</v>
      </c>
      <c r="C465" s="101" t="s">
        <v>9</v>
      </c>
      <c r="D465" s="101" t="s">
        <v>22</v>
      </c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26"/>
      <c r="R465" s="26"/>
      <c r="S465" s="26"/>
      <c r="T465" s="7"/>
      <c r="U465" s="7"/>
      <c r="V465" s="7"/>
      <c r="W465" s="7"/>
      <c r="X465" s="7"/>
      <c r="Y465" s="7"/>
      <c r="Z465" s="7"/>
      <c r="AA465" s="7"/>
      <c r="AB465" s="7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14" x14ac:dyDescent="0.2">
      <c r="A466" s="101" t="s">
        <v>323</v>
      </c>
      <c r="B466" s="47">
        <v>1115</v>
      </c>
      <c r="C466" s="101" t="s">
        <v>28</v>
      </c>
      <c r="D466" s="101" t="s">
        <v>62</v>
      </c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26"/>
      <c r="R466" s="26"/>
      <c r="S466" s="26"/>
      <c r="T466" s="7"/>
      <c r="U466" s="7"/>
      <c r="V466" s="7"/>
      <c r="W466" s="7"/>
      <c r="X466" s="7"/>
      <c r="Y466" s="7"/>
      <c r="Z466" s="7"/>
      <c r="AA466" s="7"/>
      <c r="AB466" s="7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14" x14ac:dyDescent="0.2">
      <c r="A467" s="101" t="s">
        <v>346</v>
      </c>
      <c r="B467" s="47">
        <v>1029</v>
      </c>
      <c r="C467" s="101" t="s">
        <v>9</v>
      </c>
      <c r="D467" s="101" t="s">
        <v>37</v>
      </c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26"/>
      <c r="R467" s="26"/>
      <c r="S467" s="26"/>
      <c r="T467" s="7"/>
      <c r="U467" s="7"/>
      <c r="V467" s="7"/>
      <c r="W467" s="7"/>
      <c r="X467" s="7"/>
      <c r="Y467" s="7"/>
      <c r="Z467" s="7"/>
      <c r="AA467" s="7"/>
      <c r="AB467" s="7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14" x14ac:dyDescent="0.2">
      <c r="A468" s="101" t="s">
        <v>436</v>
      </c>
      <c r="B468" s="47">
        <v>1288</v>
      </c>
      <c r="C468" s="101" t="s">
        <v>28</v>
      </c>
      <c r="D468" s="101" t="s">
        <v>20</v>
      </c>
      <c r="E468" s="31"/>
      <c r="F468" s="30"/>
      <c r="G468" s="31"/>
      <c r="H468" s="30"/>
      <c r="I468" s="30"/>
      <c r="J468" s="30"/>
      <c r="K468" s="31"/>
      <c r="L468" s="31"/>
      <c r="M468" s="31"/>
      <c r="N468" s="31"/>
      <c r="O468" s="31"/>
      <c r="P468" s="31"/>
      <c r="Q468" s="26"/>
      <c r="R468" s="27"/>
      <c r="S468" s="26"/>
      <c r="T468" s="10"/>
      <c r="U468" s="10"/>
      <c r="V468" s="10"/>
      <c r="W468" s="7"/>
      <c r="X468" s="7"/>
      <c r="Y468" s="7"/>
      <c r="Z468" s="7"/>
      <c r="AA468" s="7"/>
      <c r="AB468" s="7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14" x14ac:dyDescent="0.2">
      <c r="A469" s="101" t="s">
        <v>547</v>
      </c>
      <c r="B469" s="47">
        <v>2560</v>
      </c>
      <c r="C469" s="101" t="s">
        <v>542</v>
      </c>
      <c r="D469" s="101" t="s">
        <v>32</v>
      </c>
      <c r="E469" s="31"/>
      <c r="F469" s="30"/>
      <c r="G469" s="31"/>
      <c r="H469" s="30"/>
      <c r="I469" s="30"/>
      <c r="J469" s="30"/>
      <c r="K469" s="31"/>
      <c r="L469" s="31"/>
      <c r="M469" s="31"/>
      <c r="N469" s="31"/>
      <c r="O469" s="31"/>
      <c r="P469" s="31"/>
      <c r="Q469" s="26"/>
      <c r="R469" s="27"/>
      <c r="S469" s="26"/>
      <c r="T469" s="10"/>
      <c r="U469" s="10"/>
      <c r="V469" s="10"/>
      <c r="W469" s="7"/>
      <c r="X469" s="7"/>
      <c r="Y469" s="7"/>
      <c r="Z469" s="7"/>
      <c r="AA469" s="7"/>
      <c r="AB469" s="7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14" x14ac:dyDescent="0.2">
      <c r="A470" s="101" t="s">
        <v>213</v>
      </c>
      <c r="B470" s="47">
        <v>1027</v>
      </c>
      <c r="C470" s="101" t="s">
        <v>9</v>
      </c>
      <c r="D470" s="101" t="s">
        <v>15</v>
      </c>
      <c r="E470" s="31"/>
      <c r="F470" s="31"/>
      <c r="G470" s="31"/>
      <c r="H470" s="30"/>
      <c r="I470" s="30"/>
      <c r="J470" s="30"/>
      <c r="K470" s="31"/>
      <c r="L470" s="31"/>
      <c r="M470" s="31"/>
      <c r="N470" s="31"/>
      <c r="O470" s="31">
        <v>2</v>
      </c>
      <c r="P470" s="31">
        <v>2</v>
      </c>
      <c r="Q470" s="26"/>
      <c r="R470" s="26"/>
      <c r="S470" s="26"/>
      <c r="T470" s="10"/>
      <c r="U470" s="10"/>
      <c r="V470" s="10"/>
      <c r="W470" s="7"/>
      <c r="X470" s="7"/>
      <c r="Y470" s="7"/>
      <c r="Z470" s="7"/>
      <c r="AA470" s="7"/>
      <c r="AB470" s="7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14" x14ac:dyDescent="0.2">
      <c r="A471" s="101" t="s">
        <v>356</v>
      </c>
      <c r="B471" s="47">
        <v>1159</v>
      </c>
      <c r="C471" s="101" t="s">
        <v>28</v>
      </c>
      <c r="D471" s="101" t="s">
        <v>461</v>
      </c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26"/>
      <c r="R471" s="26"/>
      <c r="S471" s="26"/>
      <c r="T471" s="7"/>
      <c r="U471" s="7"/>
      <c r="V471" s="7"/>
      <c r="W471" s="7"/>
      <c r="X471" s="7"/>
      <c r="Y471" s="7"/>
      <c r="Z471" s="7"/>
      <c r="AA471" s="7"/>
      <c r="AB471" s="7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14" x14ac:dyDescent="0.2">
      <c r="A472" s="101" t="s">
        <v>359</v>
      </c>
      <c r="B472" s="47">
        <v>1234</v>
      </c>
      <c r="C472" s="101" t="s">
        <v>28</v>
      </c>
      <c r="D472" s="101" t="s">
        <v>95</v>
      </c>
      <c r="E472" s="31"/>
      <c r="F472" s="31"/>
      <c r="G472" s="31"/>
      <c r="H472" s="30"/>
      <c r="I472" s="30"/>
      <c r="J472" s="30"/>
      <c r="K472" s="31"/>
      <c r="L472" s="31"/>
      <c r="M472" s="31"/>
      <c r="N472" s="31"/>
      <c r="O472" s="31"/>
      <c r="P472" s="31"/>
      <c r="Q472" s="26"/>
      <c r="R472" s="26"/>
      <c r="S472" s="26"/>
      <c r="T472" s="10"/>
      <c r="U472" s="10"/>
      <c r="V472" s="10"/>
      <c r="W472" s="7"/>
      <c r="X472" s="7"/>
      <c r="Y472" s="7"/>
      <c r="Z472" s="7"/>
      <c r="AA472" s="7"/>
      <c r="AB472" s="7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14" x14ac:dyDescent="0.2">
      <c r="A473" s="101" t="s">
        <v>324</v>
      </c>
      <c r="B473" s="47">
        <v>1154</v>
      </c>
      <c r="C473" s="101" t="s">
        <v>28</v>
      </c>
      <c r="D473" s="101" t="s">
        <v>479</v>
      </c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26"/>
      <c r="R473" s="26"/>
      <c r="S473" s="26"/>
      <c r="T473" s="7"/>
      <c r="U473" s="7"/>
      <c r="V473" s="7"/>
      <c r="W473" s="7"/>
      <c r="X473" s="7"/>
      <c r="Y473" s="7"/>
      <c r="Z473" s="7"/>
      <c r="AA473" s="7"/>
      <c r="AB473" s="7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14" x14ac:dyDescent="0.2">
      <c r="A474" s="101" t="s">
        <v>526</v>
      </c>
      <c r="B474" s="49">
        <v>2540</v>
      </c>
      <c r="C474" s="101" t="s">
        <v>497</v>
      </c>
      <c r="D474" s="101" t="s">
        <v>95</v>
      </c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26"/>
      <c r="R474" s="26"/>
      <c r="S474" s="26"/>
      <c r="T474" s="7"/>
      <c r="U474" s="7"/>
      <c r="V474" s="7"/>
      <c r="W474" s="7"/>
      <c r="X474" s="7"/>
      <c r="Y474" s="7"/>
      <c r="Z474" s="7"/>
      <c r="AA474" s="7"/>
      <c r="AB474" s="7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14" x14ac:dyDescent="0.2">
      <c r="A475" s="101" t="s">
        <v>446</v>
      </c>
      <c r="B475" s="49">
        <v>1177</v>
      </c>
      <c r="C475" s="101" t="s">
        <v>28</v>
      </c>
      <c r="D475" s="101" t="s">
        <v>461</v>
      </c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26"/>
      <c r="R475" s="26"/>
      <c r="S475" s="26"/>
      <c r="T475" s="7"/>
      <c r="U475" s="7"/>
      <c r="V475" s="7"/>
      <c r="W475" s="7"/>
      <c r="X475" s="7"/>
      <c r="Y475" s="7"/>
      <c r="Z475" s="7"/>
      <c r="AA475" s="7"/>
      <c r="AB475" s="7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14" x14ac:dyDescent="0.2">
      <c r="A476" s="101" t="s">
        <v>215</v>
      </c>
      <c r="B476" s="47">
        <v>1666</v>
      </c>
      <c r="C476" s="100" t="s">
        <v>11</v>
      </c>
      <c r="D476" s="101" t="s">
        <v>37</v>
      </c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26"/>
      <c r="R476" s="26"/>
      <c r="S476" s="26"/>
      <c r="T476" s="7"/>
      <c r="U476" s="7"/>
      <c r="V476" s="7"/>
      <c r="W476" s="7"/>
      <c r="X476" s="7"/>
      <c r="Y476" s="7"/>
      <c r="Z476" s="7"/>
      <c r="AA476" s="7"/>
      <c r="AB476" s="7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14" x14ac:dyDescent="0.2">
      <c r="A477" s="101" t="s">
        <v>555</v>
      </c>
      <c r="B477" s="47">
        <v>2561</v>
      </c>
      <c r="C477" s="100" t="s">
        <v>542</v>
      </c>
      <c r="D477" s="101" t="s">
        <v>37</v>
      </c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26"/>
      <c r="R477" s="26"/>
      <c r="S477" s="26"/>
      <c r="T477" s="7"/>
      <c r="U477" s="7"/>
      <c r="V477" s="7"/>
      <c r="W477" s="7"/>
      <c r="X477" s="7"/>
      <c r="Y477" s="7"/>
      <c r="Z477" s="7"/>
      <c r="AA477" s="7"/>
      <c r="AB477" s="7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14" x14ac:dyDescent="0.2">
      <c r="A478" s="101" t="s">
        <v>548</v>
      </c>
      <c r="B478" s="47">
        <v>2563</v>
      </c>
      <c r="C478" s="100" t="s">
        <v>542</v>
      </c>
      <c r="D478" s="101" t="s">
        <v>37</v>
      </c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26"/>
      <c r="R478" s="26"/>
      <c r="S478" s="26"/>
      <c r="T478" s="7"/>
      <c r="U478" s="7"/>
      <c r="V478" s="7"/>
      <c r="W478" s="7"/>
      <c r="X478" s="7"/>
      <c r="Y478" s="7"/>
      <c r="Z478" s="7"/>
      <c r="AA478" s="7"/>
      <c r="AB478" s="7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14" x14ac:dyDescent="0.2">
      <c r="A479" s="101" t="s">
        <v>549</v>
      </c>
      <c r="B479" s="47">
        <v>2564</v>
      </c>
      <c r="C479" s="100" t="s">
        <v>542</v>
      </c>
      <c r="D479" s="101" t="s">
        <v>37</v>
      </c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26"/>
      <c r="R479" s="26"/>
      <c r="S479" s="26"/>
      <c r="T479" s="7"/>
      <c r="U479" s="7"/>
      <c r="V479" s="7"/>
      <c r="W479" s="7"/>
      <c r="X479" s="7"/>
      <c r="Y479" s="7"/>
      <c r="Z479" s="7"/>
      <c r="AA479" s="7"/>
      <c r="AB479" s="7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14" x14ac:dyDescent="0.2">
      <c r="A480" s="101" t="s">
        <v>556</v>
      </c>
      <c r="B480" s="47">
        <v>2562</v>
      </c>
      <c r="C480" s="100" t="s">
        <v>542</v>
      </c>
      <c r="D480" s="101" t="s">
        <v>37</v>
      </c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26"/>
      <c r="R480" s="26"/>
      <c r="S480" s="26"/>
      <c r="T480" s="7"/>
      <c r="U480" s="7"/>
      <c r="V480" s="7"/>
      <c r="W480" s="7"/>
      <c r="X480" s="7"/>
      <c r="Y480" s="7"/>
      <c r="Z480" s="7"/>
      <c r="AA480" s="7"/>
      <c r="AB480" s="7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14" x14ac:dyDescent="0.2">
      <c r="A481" s="101" t="s">
        <v>185</v>
      </c>
      <c r="B481" s="47">
        <v>1566</v>
      </c>
      <c r="C481" s="101" t="s">
        <v>30</v>
      </c>
      <c r="D481" s="101" t="s">
        <v>480</v>
      </c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26"/>
      <c r="R481" s="26"/>
      <c r="S481" s="26"/>
      <c r="T481" s="7"/>
      <c r="U481" s="7"/>
      <c r="V481" s="7"/>
      <c r="W481" s="7"/>
      <c r="X481" s="7"/>
      <c r="Y481" s="7"/>
      <c r="Z481" s="7"/>
      <c r="AA481" s="7"/>
      <c r="AB481" s="7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14" x14ac:dyDescent="0.2">
      <c r="A482" s="101" t="s">
        <v>804</v>
      </c>
      <c r="B482" s="47">
        <v>2573</v>
      </c>
      <c r="C482" s="101" t="s">
        <v>561</v>
      </c>
      <c r="D482" s="101" t="s">
        <v>32</v>
      </c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26"/>
      <c r="R482" s="26"/>
      <c r="S482" s="26"/>
      <c r="T482" s="7"/>
      <c r="U482" s="7"/>
      <c r="V482" s="7"/>
      <c r="W482" s="7"/>
      <c r="X482" s="7"/>
      <c r="Y482" s="7"/>
      <c r="Z482" s="7"/>
      <c r="AA482" s="7"/>
      <c r="AB482" s="7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14" x14ac:dyDescent="0.2">
      <c r="A483" s="101" t="s">
        <v>386</v>
      </c>
      <c r="B483" s="47">
        <v>1440</v>
      </c>
      <c r="C483" s="101" t="s">
        <v>9</v>
      </c>
      <c r="D483" s="101" t="s">
        <v>22</v>
      </c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26"/>
      <c r="R483" s="26"/>
      <c r="S483" s="26"/>
      <c r="T483" s="7"/>
      <c r="U483" s="7"/>
      <c r="V483" s="7"/>
      <c r="W483" s="7"/>
      <c r="X483" s="7"/>
      <c r="Y483" s="7"/>
      <c r="Z483" s="7"/>
      <c r="AA483" s="7"/>
      <c r="AB483" s="7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14" x14ac:dyDescent="0.2">
      <c r="A484" s="101" t="s">
        <v>370</v>
      </c>
      <c r="B484" s="47">
        <v>1092</v>
      </c>
      <c r="C484" s="101" t="s">
        <v>28</v>
      </c>
      <c r="D484" s="101" t="s">
        <v>32</v>
      </c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26"/>
      <c r="R484" s="26"/>
      <c r="S484" s="26"/>
      <c r="T484" s="7"/>
      <c r="U484" s="7"/>
      <c r="V484" s="7"/>
      <c r="W484" s="7"/>
      <c r="X484" s="7"/>
      <c r="Y484" s="7"/>
      <c r="Z484" s="7"/>
      <c r="AA484" s="7"/>
      <c r="AB484" s="7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14" x14ac:dyDescent="0.2">
      <c r="A485" s="101" t="s">
        <v>474</v>
      </c>
      <c r="B485" s="47">
        <v>2041</v>
      </c>
      <c r="C485" s="101" t="s">
        <v>468</v>
      </c>
      <c r="D485" s="101" t="s">
        <v>462</v>
      </c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26"/>
      <c r="R485" s="26"/>
      <c r="S485" s="26"/>
      <c r="T485" s="7"/>
      <c r="U485" s="7"/>
      <c r="V485" s="7"/>
      <c r="W485" s="7"/>
      <c r="X485" s="7"/>
      <c r="Y485" s="7"/>
      <c r="Z485" s="7"/>
      <c r="AA485" s="7"/>
      <c r="AB485" s="7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14" x14ac:dyDescent="0.2">
      <c r="A486" s="101" t="s">
        <v>426</v>
      </c>
      <c r="B486" s="47">
        <v>1095</v>
      </c>
      <c r="C486" s="101" t="s">
        <v>28</v>
      </c>
      <c r="D486" s="101" t="s">
        <v>22</v>
      </c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26"/>
      <c r="R486" s="26"/>
      <c r="S486" s="26"/>
      <c r="T486" s="7"/>
      <c r="U486" s="7"/>
      <c r="V486" s="7"/>
      <c r="W486" s="7"/>
      <c r="X486" s="7"/>
      <c r="Y486" s="7"/>
      <c r="Z486" s="7"/>
      <c r="AA486" s="7"/>
      <c r="AB486" s="7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14" x14ac:dyDescent="0.2">
      <c r="A487" s="101" t="s">
        <v>428</v>
      </c>
      <c r="B487" s="47">
        <v>1451</v>
      </c>
      <c r="C487" s="101" t="s">
        <v>9</v>
      </c>
      <c r="D487" s="101" t="s">
        <v>14</v>
      </c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26"/>
      <c r="R487" s="26"/>
      <c r="S487" s="26"/>
      <c r="T487" s="7"/>
      <c r="U487" s="7"/>
      <c r="V487" s="7"/>
      <c r="W487" s="7"/>
      <c r="X487" s="7"/>
      <c r="Y487" s="7"/>
      <c r="Z487" s="7"/>
      <c r="AA487" s="7"/>
      <c r="AB487" s="7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14" x14ac:dyDescent="0.2">
      <c r="A488" s="101" t="s">
        <v>326</v>
      </c>
      <c r="B488" s="47">
        <v>1064</v>
      </c>
      <c r="C488" s="101" t="s">
        <v>28</v>
      </c>
      <c r="D488" s="101" t="s">
        <v>62</v>
      </c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26"/>
      <c r="R488" s="26"/>
      <c r="S488" s="26"/>
      <c r="T488" s="7"/>
      <c r="U488" s="7"/>
      <c r="V488" s="7"/>
      <c r="W488" s="7"/>
      <c r="X488" s="7"/>
      <c r="Y488" s="7"/>
      <c r="Z488" s="7"/>
      <c r="AA488" s="7"/>
      <c r="AB488" s="7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14" x14ac:dyDescent="0.2">
      <c r="A489" s="101" t="s">
        <v>430</v>
      </c>
      <c r="B489" s="47">
        <v>1277</v>
      </c>
      <c r="C489" s="101" t="s">
        <v>28</v>
      </c>
      <c r="D489" s="101" t="s">
        <v>463</v>
      </c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26"/>
      <c r="R489" s="26"/>
      <c r="S489" s="26"/>
      <c r="T489" s="7"/>
      <c r="U489" s="7"/>
      <c r="V489" s="7"/>
      <c r="W489" s="7"/>
      <c r="X489" s="7"/>
      <c r="Y489" s="7"/>
      <c r="Z489" s="7"/>
      <c r="AA489" s="7"/>
      <c r="AB489" s="7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14" x14ac:dyDescent="0.2">
      <c r="A490" s="101" t="s">
        <v>431</v>
      </c>
      <c r="B490" s="47">
        <v>1091</v>
      </c>
      <c r="C490" s="101" t="s">
        <v>28</v>
      </c>
      <c r="D490" s="101" t="s">
        <v>32</v>
      </c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26"/>
      <c r="R490" s="26"/>
      <c r="S490" s="26"/>
      <c r="T490" s="7"/>
      <c r="U490" s="7"/>
      <c r="V490" s="7"/>
      <c r="W490" s="7"/>
      <c r="X490" s="7"/>
      <c r="Y490" s="7"/>
      <c r="Z490" s="7"/>
      <c r="AA490" s="7"/>
      <c r="AB490" s="7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14" x14ac:dyDescent="0.2">
      <c r="A491" s="101" t="s">
        <v>241</v>
      </c>
      <c r="B491" s="47">
        <v>1106</v>
      </c>
      <c r="C491" s="101" t="s">
        <v>28</v>
      </c>
      <c r="D491" s="101" t="s">
        <v>72</v>
      </c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26"/>
      <c r="R491" s="26"/>
      <c r="S491" s="26"/>
      <c r="T491" s="7"/>
      <c r="U491" s="7"/>
      <c r="V491" s="7"/>
      <c r="W491" s="7"/>
      <c r="X491" s="7"/>
      <c r="Y491" s="7"/>
      <c r="Z491" s="7"/>
      <c r="AA491" s="7"/>
      <c r="AB491" s="7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14" x14ac:dyDescent="0.2">
      <c r="A492" s="101" t="s">
        <v>466</v>
      </c>
      <c r="B492" s="47">
        <v>2032</v>
      </c>
      <c r="C492" s="101" t="s">
        <v>454</v>
      </c>
      <c r="D492" s="101" t="s">
        <v>62</v>
      </c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26"/>
      <c r="R492" s="26"/>
      <c r="S492" s="26"/>
      <c r="T492" s="7"/>
      <c r="U492" s="7"/>
      <c r="V492" s="7"/>
      <c r="W492" s="7"/>
      <c r="X492" s="7"/>
      <c r="Y492" s="7"/>
      <c r="Z492" s="7"/>
      <c r="AA492" s="7"/>
      <c r="AB492" s="7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14" x14ac:dyDescent="0.2">
      <c r="A493" s="101" t="s">
        <v>328</v>
      </c>
      <c r="B493" s="47">
        <v>1589</v>
      </c>
      <c r="C493" s="101" t="s">
        <v>30</v>
      </c>
      <c r="D493" s="101" t="s">
        <v>62</v>
      </c>
      <c r="E493" s="31"/>
      <c r="F493" s="31"/>
      <c r="G493" s="31"/>
      <c r="H493" s="31"/>
      <c r="I493" s="31"/>
      <c r="J493" s="31"/>
      <c r="K493" s="31"/>
      <c r="L493" s="31"/>
      <c r="M493" s="31">
        <v>2</v>
      </c>
      <c r="N493" s="31">
        <v>1.7</v>
      </c>
      <c r="O493" s="31">
        <v>1.7</v>
      </c>
      <c r="P493" s="31"/>
      <c r="Q493" s="26"/>
      <c r="R493" s="26"/>
      <c r="S493" s="26"/>
      <c r="T493" s="7"/>
      <c r="U493" s="7"/>
      <c r="V493" s="7"/>
      <c r="W493" s="7"/>
      <c r="X493" s="7"/>
      <c r="Y493" s="7"/>
      <c r="Z493" s="7"/>
      <c r="AA493" s="7"/>
      <c r="AB493" s="7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14" x14ac:dyDescent="0.2">
      <c r="A494" s="101" t="s">
        <v>360</v>
      </c>
      <c r="B494" s="47">
        <v>1321</v>
      </c>
      <c r="C494" s="101" t="s">
        <v>9</v>
      </c>
      <c r="D494" s="101" t="s">
        <v>32</v>
      </c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26"/>
      <c r="R494" s="26"/>
      <c r="S494" s="26"/>
      <c r="T494" s="7"/>
      <c r="U494" s="7"/>
      <c r="V494" s="7"/>
      <c r="W494" s="7"/>
      <c r="X494" s="7"/>
      <c r="Y494" s="7"/>
      <c r="Z494" s="7"/>
      <c r="AA494" s="7"/>
      <c r="AB494" s="7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14" x14ac:dyDescent="0.2">
      <c r="A495" s="101" t="s">
        <v>511</v>
      </c>
      <c r="B495" s="47">
        <v>2542</v>
      </c>
      <c r="C495" s="101" t="s">
        <v>497</v>
      </c>
      <c r="D495" s="101" t="s">
        <v>95</v>
      </c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26"/>
      <c r="R495" s="26"/>
      <c r="S495" s="26"/>
      <c r="T495" s="7"/>
      <c r="U495" s="7"/>
      <c r="V495" s="7"/>
      <c r="W495" s="7"/>
      <c r="X495" s="7"/>
      <c r="Y495" s="7"/>
      <c r="Z495" s="7"/>
      <c r="AA495" s="7"/>
      <c r="AB495" s="7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14" x14ac:dyDescent="0.2">
      <c r="A496" s="101" t="s">
        <v>243</v>
      </c>
      <c r="B496" s="47">
        <v>1096</v>
      </c>
      <c r="C496" s="101" t="s">
        <v>28</v>
      </c>
      <c r="D496" s="101" t="s">
        <v>72</v>
      </c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26"/>
      <c r="R496" s="26"/>
      <c r="S496" s="26"/>
      <c r="T496" s="7"/>
      <c r="U496" s="7"/>
      <c r="V496" s="7"/>
      <c r="W496" s="7"/>
      <c r="X496" s="7"/>
      <c r="Y496" s="7"/>
      <c r="Z496" s="7"/>
      <c r="AA496" s="7"/>
      <c r="AB496" s="7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14" x14ac:dyDescent="0.2">
      <c r="A497" s="101" t="s">
        <v>217</v>
      </c>
      <c r="B497" s="47">
        <v>1247</v>
      </c>
      <c r="C497" s="101" t="s">
        <v>9</v>
      </c>
      <c r="D497" s="101" t="s">
        <v>15</v>
      </c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26"/>
      <c r="R497" s="26"/>
      <c r="S497" s="26"/>
      <c r="T497" s="7"/>
      <c r="U497" s="7"/>
      <c r="V497" s="7"/>
      <c r="W497" s="7"/>
      <c r="X497" s="7"/>
      <c r="Y497" s="7"/>
      <c r="Z497" s="7"/>
      <c r="AA497" s="7"/>
      <c r="AB497" s="7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14" x14ac:dyDescent="0.2">
      <c r="A498" s="101" t="s">
        <v>220</v>
      </c>
      <c r="B498" s="47">
        <v>1574</v>
      </c>
      <c r="C498" s="101" t="s">
        <v>61</v>
      </c>
      <c r="D498" s="101" t="s">
        <v>37</v>
      </c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26"/>
      <c r="R498" s="26"/>
      <c r="S498" s="26"/>
      <c r="T498" s="7"/>
      <c r="U498" s="7"/>
      <c r="V498" s="7"/>
      <c r="W498" s="7"/>
      <c r="X498" s="7"/>
      <c r="Y498" s="7"/>
      <c r="Z498" s="7"/>
      <c r="AA498" s="7"/>
      <c r="AB498" s="7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14" x14ac:dyDescent="0.2">
      <c r="A499" s="101" t="s">
        <v>330</v>
      </c>
      <c r="B499" s="47">
        <v>1533</v>
      </c>
      <c r="C499" s="101" t="s">
        <v>30</v>
      </c>
      <c r="D499" s="101" t="s">
        <v>62</v>
      </c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26"/>
      <c r="R499" s="26"/>
      <c r="S499" s="26"/>
      <c r="T499" s="7"/>
      <c r="U499" s="7"/>
      <c r="V499" s="7"/>
      <c r="W499" s="7"/>
      <c r="X499" s="7"/>
      <c r="Y499" s="7"/>
      <c r="Z499" s="7"/>
      <c r="AA499" s="7"/>
      <c r="AB499" s="7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14" x14ac:dyDescent="0.2">
      <c r="A500" s="101" t="s">
        <v>333</v>
      </c>
      <c r="B500" s="47">
        <v>1267</v>
      </c>
      <c r="C500" s="101" t="s">
        <v>28</v>
      </c>
      <c r="D500" s="101" t="s">
        <v>62</v>
      </c>
      <c r="E500" s="31"/>
      <c r="F500" s="31"/>
      <c r="G500" s="31"/>
      <c r="H500" s="30"/>
      <c r="I500" s="30"/>
      <c r="J500" s="30"/>
      <c r="K500" s="30"/>
      <c r="L500" s="30"/>
      <c r="M500" s="30"/>
      <c r="N500" s="30"/>
      <c r="O500" s="30"/>
      <c r="P500" s="30"/>
      <c r="Q500" s="26"/>
      <c r="R500" s="26"/>
      <c r="S500" s="26"/>
      <c r="T500" s="10"/>
      <c r="U500" s="10"/>
      <c r="V500" s="10"/>
      <c r="W500" s="10"/>
      <c r="X500" s="10"/>
      <c r="Y500" s="10"/>
      <c r="Z500" s="10"/>
      <c r="AA500" s="10"/>
      <c r="AB500" s="10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14" x14ac:dyDescent="0.2">
      <c r="A501" s="101" t="s">
        <v>387</v>
      </c>
      <c r="B501" s="47">
        <v>1062</v>
      </c>
      <c r="C501" s="101" t="s">
        <v>28</v>
      </c>
      <c r="D501" s="101" t="s">
        <v>22</v>
      </c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26"/>
      <c r="R501" s="26"/>
      <c r="S501" s="26"/>
      <c r="T501" s="7"/>
      <c r="U501" s="7"/>
      <c r="V501" s="7"/>
      <c r="W501" s="7"/>
      <c r="X501" s="7"/>
      <c r="Y501" s="7"/>
      <c r="Z501" s="7"/>
      <c r="AA501" s="7"/>
      <c r="AB501" s="7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14" x14ac:dyDescent="0.2">
      <c r="A502" s="101" t="s">
        <v>334</v>
      </c>
      <c r="B502" s="47">
        <v>1278</v>
      </c>
      <c r="C502" s="101" t="s">
        <v>28</v>
      </c>
      <c r="D502" s="101" t="s">
        <v>62</v>
      </c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26"/>
      <c r="R502" s="26"/>
      <c r="S502" s="26"/>
      <c r="T502" s="7"/>
      <c r="U502" s="7"/>
      <c r="V502" s="7"/>
      <c r="W502" s="7"/>
      <c r="X502" s="7"/>
      <c r="Y502" s="7"/>
      <c r="Z502" s="7"/>
      <c r="AA502" s="7"/>
      <c r="AB502" s="7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14" x14ac:dyDescent="0.2">
      <c r="A503" s="101" t="s">
        <v>478</v>
      </c>
      <c r="B503" s="47">
        <v>1246</v>
      </c>
      <c r="C503" s="101" t="s">
        <v>28</v>
      </c>
      <c r="D503" s="101" t="s">
        <v>461</v>
      </c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26"/>
      <c r="R503" s="26"/>
      <c r="S503" s="26"/>
      <c r="T503" s="7"/>
      <c r="U503" s="7"/>
      <c r="V503" s="7"/>
      <c r="W503" s="7"/>
      <c r="X503" s="7"/>
      <c r="Y503" s="7"/>
      <c r="Z503" s="7"/>
      <c r="AA503" s="7"/>
      <c r="AB503" s="7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14" x14ac:dyDescent="0.2">
      <c r="A504" s="101" t="s">
        <v>388</v>
      </c>
      <c r="B504" s="47">
        <v>1655</v>
      </c>
      <c r="C504" s="101" t="s">
        <v>11</v>
      </c>
      <c r="D504" s="101" t="s">
        <v>461</v>
      </c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26"/>
      <c r="R504" s="26"/>
      <c r="S504" s="26"/>
      <c r="T504" s="7"/>
      <c r="U504" s="7"/>
      <c r="V504" s="7"/>
      <c r="W504" s="7"/>
      <c r="X504" s="7"/>
      <c r="Y504" s="7"/>
      <c r="Z504" s="7"/>
      <c r="AA504" s="7"/>
      <c r="AB504" s="7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14" x14ac:dyDescent="0.2">
      <c r="A505" s="101" t="s">
        <v>244</v>
      </c>
      <c r="B505" s="47">
        <v>1607</v>
      </c>
      <c r="C505" s="101" t="s">
        <v>11</v>
      </c>
      <c r="D505" s="101" t="s">
        <v>509</v>
      </c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26"/>
      <c r="R505" s="26"/>
      <c r="S505" s="26"/>
      <c r="T505" s="7"/>
      <c r="U505" s="7"/>
      <c r="V505" s="7"/>
      <c r="W505" s="7"/>
      <c r="X505" s="7"/>
      <c r="Y505" s="7"/>
      <c r="Z505" s="7"/>
      <c r="AA505" s="7"/>
      <c r="AB505" s="7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14" x14ac:dyDescent="0.2">
      <c r="A506" s="101" t="s">
        <v>433</v>
      </c>
      <c r="B506" s="47">
        <v>1614</v>
      </c>
      <c r="C506" s="101" t="s">
        <v>9</v>
      </c>
      <c r="D506" s="101" t="s">
        <v>37</v>
      </c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26"/>
      <c r="R506" s="26"/>
      <c r="S506" s="26"/>
      <c r="T506" s="7"/>
      <c r="U506" s="7"/>
      <c r="V506" s="7"/>
      <c r="W506" s="7"/>
      <c r="X506" s="7"/>
      <c r="Y506" s="7"/>
      <c r="Z506" s="7"/>
      <c r="AA506" s="7"/>
      <c r="AB506" s="7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14" x14ac:dyDescent="0.2">
      <c r="A507" s="101" t="s">
        <v>434</v>
      </c>
      <c r="B507" s="47">
        <v>1103</v>
      </c>
      <c r="C507" s="101" t="s">
        <v>28</v>
      </c>
      <c r="D507" s="101" t="s">
        <v>22</v>
      </c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26"/>
      <c r="R507" s="26"/>
      <c r="S507" s="26"/>
      <c r="T507" s="7"/>
      <c r="U507" s="7"/>
      <c r="V507" s="7"/>
      <c r="W507" s="7"/>
      <c r="X507" s="7"/>
      <c r="Y507" s="7"/>
      <c r="Z507" s="7"/>
      <c r="AA507" s="7"/>
      <c r="AB507" s="7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14" x14ac:dyDescent="0.2">
      <c r="A508" s="101" t="s">
        <v>106</v>
      </c>
      <c r="B508" s="47">
        <v>1646</v>
      </c>
      <c r="C508" s="101" t="s">
        <v>11</v>
      </c>
      <c r="D508" s="101" t="s">
        <v>20</v>
      </c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26"/>
      <c r="R508" s="26"/>
      <c r="S508" s="26"/>
      <c r="T508" s="7"/>
      <c r="U508" s="7"/>
      <c r="V508" s="7"/>
      <c r="W508" s="7"/>
      <c r="X508" s="7"/>
      <c r="Y508" s="7"/>
      <c r="Z508" s="7"/>
      <c r="AA508" s="7"/>
      <c r="AB508" s="7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14" x14ac:dyDescent="0.2">
      <c r="A509" s="101" t="s">
        <v>460</v>
      </c>
      <c r="B509" s="47">
        <v>2030</v>
      </c>
      <c r="C509" s="101" t="s">
        <v>454</v>
      </c>
      <c r="D509" s="101" t="s">
        <v>95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14" x14ac:dyDescent="0.2">
      <c r="A510" s="101" t="s">
        <v>487</v>
      </c>
      <c r="B510" s="47">
        <v>2509</v>
      </c>
      <c r="C510" s="101" t="s">
        <v>468</v>
      </c>
      <c r="D510" s="101" t="s">
        <v>14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14" x14ac:dyDescent="0.2">
      <c r="A511" s="101" t="s">
        <v>337</v>
      </c>
      <c r="B511" s="47">
        <v>1602</v>
      </c>
      <c r="C511" s="101" t="s">
        <v>61</v>
      </c>
      <c r="D511" s="101" t="s">
        <v>62</v>
      </c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26"/>
      <c r="R511" s="26"/>
      <c r="S511" s="26"/>
      <c r="T511" s="7"/>
      <c r="U511" s="7"/>
      <c r="V511" s="7"/>
      <c r="W511" s="7"/>
      <c r="X511" s="7"/>
      <c r="Y511" s="7"/>
      <c r="Z511" s="7"/>
      <c r="AA511" s="7"/>
      <c r="AB511" s="7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14" x14ac:dyDescent="0.2">
      <c r="A512" s="101" t="s">
        <v>440</v>
      </c>
      <c r="B512" s="47">
        <v>1466</v>
      </c>
      <c r="C512" s="101" t="s">
        <v>9</v>
      </c>
      <c r="D512" s="101" t="s">
        <v>15</v>
      </c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26"/>
      <c r="R512" s="26"/>
      <c r="S512" s="26"/>
      <c r="T512" s="7"/>
      <c r="U512" s="7"/>
      <c r="V512" s="7"/>
      <c r="W512" s="7"/>
      <c r="X512" s="7"/>
      <c r="Y512" s="7"/>
      <c r="Z512" s="7"/>
      <c r="AA512" s="7"/>
      <c r="AB512" s="7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14" x14ac:dyDescent="0.2">
      <c r="A513" s="101" t="s">
        <v>338</v>
      </c>
      <c r="B513" s="47">
        <v>1099</v>
      </c>
      <c r="C513" s="101" t="s">
        <v>28</v>
      </c>
      <c r="D513" s="101" t="s">
        <v>463</v>
      </c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26"/>
      <c r="R513" s="26"/>
      <c r="S513" s="26"/>
      <c r="T513" s="7"/>
      <c r="U513" s="7"/>
      <c r="V513" s="7"/>
      <c r="W513" s="7"/>
      <c r="X513" s="7"/>
      <c r="Y513" s="7"/>
      <c r="Z513" s="7"/>
      <c r="AA513" s="7"/>
      <c r="AB513" s="7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14" x14ac:dyDescent="0.2">
      <c r="A514" s="101" t="s">
        <v>222</v>
      </c>
      <c r="B514" s="47">
        <v>1126</v>
      </c>
      <c r="C514" s="101" t="s">
        <v>28</v>
      </c>
      <c r="D514" s="101" t="s">
        <v>15</v>
      </c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26"/>
      <c r="R514" s="26"/>
      <c r="S514" s="26"/>
      <c r="T514" s="7"/>
      <c r="U514" s="7"/>
      <c r="V514" s="7"/>
      <c r="W514" s="7"/>
      <c r="X514" s="7"/>
      <c r="Y514" s="7"/>
      <c r="Z514" s="7"/>
      <c r="AA514" s="7"/>
      <c r="AB514" s="7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14" x14ac:dyDescent="0.2">
      <c r="A515" s="101" t="s">
        <v>224</v>
      </c>
      <c r="B515" s="47">
        <v>1640</v>
      </c>
      <c r="C515" s="101" t="s">
        <v>11</v>
      </c>
      <c r="D515" s="101" t="s">
        <v>461</v>
      </c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26"/>
      <c r="R515" s="26"/>
      <c r="S515" s="26"/>
      <c r="T515" s="7"/>
      <c r="U515" s="7"/>
      <c r="V515" s="7"/>
      <c r="W515" s="7"/>
      <c r="X515" s="7"/>
      <c r="Y515" s="7"/>
      <c r="Z515" s="7"/>
      <c r="AA515" s="7"/>
      <c r="AB515" s="7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14" x14ac:dyDescent="0.2">
      <c r="A516" s="101" t="s">
        <v>339</v>
      </c>
      <c r="B516" s="47">
        <v>1341</v>
      </c>
      <c r="C516" s="101" t="s">
        <v>9</v>
      </c>
      <c r="D516" s="101" t="s">
        <v>62</v>
      </c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26"/>
      <c r="R516" s="26"/>
      <c r="S516" s="26"/>
      <c r="T516" s="7"/>
      <c r="U516" s="7"/>
      <c r="V516" s="7"/>
      <c r="W516" s="7"/>
      <c r="X516" s="7"/>
      <c r="Y516" s="7"/>
      <c r="Z516" s="7"/>
      <c r="AA516" s="7"/>
      <c r="AB516" s="7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14" x14ac:dyDescent="0.2">
      <c r="A517" s="101" t="s">
        <v>225</v>
      </c>
      <c r="B517" s="47">
        <v>1080</v>
      </c>
      <c r="C517" s="101" t="s">
        <v>28</v>
      </c>
      <c r="D517" s="101" t="s">
        <v>22</v>
      </c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26"/>
      <c r="R517" s="26"/>
      <c r="S517" s="26"/>
      <c r="T517" s="7"/>
      <c r="U517" s="7"/>
      <c r="V517" s="7"/>
      <c r="W517" s="7"/>
      <c r="X517" s="7"/>
      <c r="Y517" s="7"/>
      <c r="Z517" s="7"/>
      <c r="AA517" s="7"/>
      <c r="AB517" s="7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14" x14ac:dyDescent="0.2">
      <c r="A518" s="101" t="s">
        <v>342</v>
      </c>
      <c r="B518" s="47">
        <v>1008</v>
      </c>
      <c r="C518" s="101" t="s">
        <v>28</v>
      </c>
      <c r="D518" s="101" t="s">
        <v>463</v>
      </c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26"/>
      <c r="R518" s="26"/>
      <c r="S518" s="26"/>
      <c r="T518" s="7"/>
      <c r="U518" s="7"/>
      <c r="V518" s="7"/>
      <c r="W518" s="7"/>
      <c r="X518" s="7"/>
      <c r="Y518" s="7"/>
      <c r="Z518" s="7"/>
      <c r="AA518" s="7"/>
      <c r="AB518" s="7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14" x14ac:dyDescent="0.2">
      <c r="A519" s="101" t="s">
        <v>447</v>
      </c>
      <c r="B519" s="47">
        <v>1117</v>
      </c>
      <c r="C519" s="101" t="s">
        <v>28</v>
      </c>
      <c r="D519" s="101" t="s">
        <v>22</v>
      </c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26"/>
      <c r="R519" s="26"/>
      <c r="S519" s="26"/>
      <c r="T519" s="7"/>
      <c r="U519" s="7"/>
      <c r="V519" s="7"/>
      <c r="W519" s="7"/>
      <c r="X519" s="7"/>
      <c r="Y519" s="7"/>
      <c r="Z519" s="7"/>
      <c r="AA519" s="7"/>
      <c r="AB519" s="7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14" x14ac:dyDescent="0.2">
      <c r="A520" s="101" t="s">
        <v>187</v>
      </c>
      <c r="B520" s="47">
        <v>1173</v>
      </c>
      <c r="C520" s="101" t="s">
        <v>28</v>
      </c>
      <c r="D520" s="101" t="s">
        <v>13</v>
      </c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26"/>
      <c r="R520" s="26"/>
      <c r="S520" s="26"/>
      <c r="T520" s="7"/>
      <c r="U520" s="7"/>
      <c r="V520" s="7"/>
      <c r="W520" s="7"/>
      <c r="X520" s="7"/>
      <c r="Y520" s="7"/>
      <c r="Z520" s="7"/>
      <c r="AA520" s="7"/>
      <c r="AB520" s="7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14" x14ac:dyDescent="0.2">
      <c r="A521" s="101" t="s">
        <v>495</v>
      </c>
      <c r="B521" s="47">
        <v>2507</v>
      </c>
      <c r="C521" s="101" t="s">
        <v>468</v>
      </c>
      <c r="D521" s="101" t="s">
        <v>95</v>
      </c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26"/>
      <c r="R521" s="26"/>
      <c r="S521" s="26"/>
      <c r="T521" s="7"/>
      <c r="U521" s="7"/>
      <c r="V521" s="7"/>
      <c r="W521" s="7"/>
      <c r="X521" s="7"/>
      <c r="Y521" s="7"/>
      <c r="Z521" s="7"/>
      <c r="AA521" s="7"/>
      <c r="AB521" s="7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14" x14ac:dyDescent="0.2">
      <c r="A522" s="101" t="s">
        <v>435</v>
      </c>
      <c r="B522" s="47">
        <v>1147</v>
      </c>
      <c r="C522" s="101" t="s">
        <v>28</v>
      </c>
      <c r="D522" s="101" t="s">
        <v>62</v>
      </c>
      <c r="E522" s="31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26"/>
      <c r="R522" s="27"/>
      <c r="S522" s="27"/>
      <c r="T522" s="10"/>
      <c r="U522" s="10"/>
      <c r="V522" s="10"/>
      <c r="W522" s="10"/>
      <c r="X522" s="10"/>
      <c r="Y522" s="10"/>
      <c r="Z522" s="10"/>
      <c r="AA522" s="10"/>
      <c r="AB522" s="10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14" x14ac:dyDescent="0.2">
      <c r="A523" s="101" t="s">
        <v>228</v>
      </c>
      <c r="B523" s="47">
        <v>1619</v>
      </c>
      <c r="C523" s="101" t="s">
        <v>9</v>
      </c>
      <c r="D523" s="101" t="s">
        <v>22</v>
      </c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26"/>
      <c r="R523" s="26"/>
      <c r="S523" s="26"/>
      <c r="T523" s="7"/>
      <c r="U523" s="7"/>
      <c r="V523" s="7"/>
      <c r="W523" s="7"/>
      <c r="X523" s="7"/>
      <c r="Y523" s="7"/>
      <c r="Z523" s="7"/>
      <c r="AA523" s="7"/>
      <c r="AB523" s="7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14" x14ac:dyDescent="0.2">
      <c r="A524" s="101" t="s">
        <v>108</v>
      </c>
      <c r="B524" s="47">
        <v>1307</v>
      </c>
      <c r="C524" s="101" t="s">
        <v>28</v>
      </c>
      <c r="D524" s="101" t="s">
        <v>20</v>
      </c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26"/>
      <c r="R524" s="26"/>
      <c r="S524" s="26"/>
      <c r="T524" s="7"/>
      <c r="U524" s="7"/>
      <c r="V524" s="7"/>
      <c r="W524" s="7"/>
      <c r="X524" s="7"/>
      <c r="Y524" s="7"/>
      <c r="Z524" s="7"/>
      <c r="AA524" s="7"/>
      <c r="AB524" s="7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14" x14ac:dyDescent="0.2">
      <c r="A525" s="13"/>
      <c r="B525" s="13"/>
      <c r="C525" s="13"/>
      <c r="D525" s="13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</row>
    <row r="526" spans="1:40" ht="13" x14ac:dyDescent="0.15">
      <c r="A526" s="16"/>
      <c r="B526" s="16"/>
      <c r="C526" s="16"/>
      <c r="D526" s="16"/>
      <c r="E526" s="19"/>
      <c r="F526" s="20"/>
      <c r="G526" s="20"/>
      <c r="H526" s="20"/>
      <c r="I526" s="20"/>
      <c r="J526" s="21"/>
      <c r="K526" s="20"/>
      <c r="L526" s="20"/>
      <c r="M526" s="20"/>
      <c r="N526" s="20"/>
      <c r="O526" s="20"/>
      <c r="P526" s="20"/>
      <c r="Q526" s="29"/>
      <c r="R526" s="29"/>
      <c r="S526" s="29"/>
      <c r="T526" s="20"/>
      <c r="U526" s="20"/>
      <c r="V526" s="21"/>
      <c r="W526" s="20"/>
      <c r="X526" s="20"/>
      <c r="Y526" s="20"/>
      <c r="Z526" s="20"/>
      <c r="AA526" s="20"/>
      <c r="AB526" s="20"/>
    </row>
    <row r="527" spans="1:40" ht="13" x14ac:dyDescent="0.15">
      <c r="A527" s="17"/>
      <c r="B527" s="17"/>
      <c r="C527" s="17"/>
      <c r="D527" s="17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9"/>
      <c r="R527" s="29"/>
      <c r="S527" s="29"/>
      <c r="T527" s="21"/>
      <c r="U527" s="21"/>
      <c r="V527" s="21"/>
      <c r="W527" s="21"/>
      <c r="X527" s="21"/>
      <c r="Y527" s="21"/>
      <c r="Z527" s="21"/>
      <c r="AA527" s="21"/>
      <c r="AB527" s="21"/>
    </row>
    <row r="528" spans="1:40" ht="13" x14ac:dyDescent="0.15">
      <c r="A528" s="17"/>
      <c r="B528" s="17"/>
      <c r="C528" s="17"/>
      <c r="D528" s="17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9"/>
      <c r="R528" s="29"/>
      <c r="S528" s="29"/>
      <c r="T528" s="21"/>
      <c r="U528" s="21"/>
      <c r="V528" s="21"/>
      <c r="W528" s="21"/>
      <c r="X528" s="21"/>
      <c r="Y528" s="21"/>
      <c r="Z528" s="21"/>
      <c r="AA528" s="21"/>
      <c r="AB528" s="21"/>
    </row>
    <row r="529" spans="1:28" ht="13" x14ac:dyDescent="0.15">
      <c r="A529" s="16"/>
      <c r="B529" s="16"/>
      <c r="C529" s="16"/>
      <c r="D529" s="16"/>
      <c r="E529" s="19"/>
      <c r="F529" s="20"/>
      <c r="G529" s="20"/>
      <c r="H529" s="20"/>
      <c r="I529" s="20"/>
      <c r="J529" s="21"/>
      <c r="K529" s="20"/>
      <c r="L529" s="20"/>
      <c r="M529" s="20"/>
      <c r="N529" s="20"/>
      <c r="O529" s="20"/>
      <c r="P529" s="21"/>
      <c r="Q529" s="29"/>
      <c r="R529" s="29"/>
      <c r="S529" s="29"/>
      <c r="T529" s="20"/>
      <c r="U529" s="20"/>
      <c r="V529" s="21"/>
      <c r="W529" s="20"/>
      <c r="X529" s="20"/>
      <c r="Y529" s="20"/>
      <c r="Z529" s="20"/>
      <c r="AA529" s="20"/>
      <c r="AB529" s="20"/>
    </row>
    <row r="530" spans="1:28" ht="13" x14ac:dyDescent="0.15">
      <c r="A530" s="16"/>
      <c r="B530" s="16"/>
      <c r="C530" s="16"/>
      <c r="D530" s="16"/>
      <c r="E530" s="19"/>
      <c r="F530" s="20"/>
      <c r="G530" s="20"/>
      <c r="H530" s="20"/>
      <c r="I530" s="20"/>
      <c r="J530" s="21"/>
      <c r="K530" s="20"/>
      <c r="L530" s="20"/>
      <c r="M530" s="20"/>
      <c r="N530" s="20"/>
      <c r="O530" s="20"/>
      <c r="P530" s="20"/>
      <c r="Q530" s="29"/>
      <c r="R530" s="29"/>
      <c r="S530" s="29"/>
      <c r="T530" s="20"/>
      <c r="U530" s="20"/>
      <c r="V530" s="21"/>
      <c r="W530" s="20"/>
      <c r="X530" s="20"/>
      <c r="Y530" s="20"/>
      <c r="Z530" s="20"/>
      <c r="AA530" s="20"/>
      <c r="AB530" s="20"/>
    </row>
    <row r="531" spans="1:28" ht="13" x14ac:dyDescent="0.15">
      <c r="A531" s="16"/>
      <c r="B531" s="16"/>
      <c r="C531" s="16"/>
      <c r="D531" s="16"/>
      <c r="E531" s="19"/>
      <c r="F531" s="20"/>
      <c r="G531" s="20"/>
      <c r="H531" s="20"/>
      <c r="I531" s="20"/>
      <c r="J531" s="21"/>
      <c r="K531" s="20"/>
      <c r="L531" s="20"/>
      <c r="M531" s="20"/>
      <c r="N531" s="20"/>
      <c r="O531" s="20"/>
      <c r="P531" s="20"/>
      <c r="Q531" s="29"/>
      <c r="R531" s="29"/>
      <c r="S531" s="29"/>
      <c r="T531" s="20"/>
      <c r="U531" s="20"/>
      <c r="V531" s="21"/>
      <c r="W531" s="20"/>
      <c r="X531" s="20"/>
      <c r="Y531" s="20"/>
      <c r="Z531" s="20"/>
      <c r="AA531" s="20"/>
      <c r="AB531" s="20"/>
    </row>
    <row r="532" spans="1:28" ht="13" x14ac:dyDescent="0.15">
      <c r="A532" s="16"/>
      <c r="B532" s="16"/>
      <c r="C532" s="16"/>
      <c r="D532" s="16"/>
      <c r="E532" s="19"/>
      <c r="F532" s="20"/>
      <c r="G532" s="20"/>
      <c r="H532" s="20"/>
      <c r="I532" s="20"/>
      <c r="J532" s="21"/>
      <c r="K532" s="20"/>
      <c r="L532" s="20"/>
      <c r="M532" s="20"/>
      <c r="N532" s="20"/>
      <c r="O532" s="20"/>
      <c r="P532" s="20"/>
      <c r="Q532" s="29"/>
      <c r="R532" s="29"/>
      <c r="S532" s="29"/>
      <c r="T532" s="20"/>
      <c r="U532" s="20"/>
      <c r="V532" s="21"/>
      <c r="W532" s="20"/>
      <c r="X532" s="20"/>
      <c r="Y532" s="20"/>
      <c r="Z532" s="20"/>
      <c r="AA532" s="20"/>
      <c r="AB532" s="20"/>
    </row>
    <row r="533" spans="1:28" ht="13" x14ac:dyDescent="0.15">
      <c r="A533" s="16"/>
      <c r="B533" s="16"/>
      <c r="C533" s="16"/>
      <c r="D533" s="16"/>
      <c r="E533" s="19"/>
      <c r="F533" s="20"/>
      <c r="G533" s="20"/>
      <c r="H533" s="20"/>
      <c r="I533" s="20"/>
      <c r="J533" s="21"/>
      <c r="K533" s="20"/>
      <c r="L533" s="20"/>
      <c r="M533" s="20"/>
      <c r="N533" s="20"/>
      <c r="O533" s="20"/>
      <c r="P533" s="20"/>
      <c r="Q533" s="29"/>
      <c r="R533" s="29"/>
      <c r="S533" s="29"/>
      <c r="T533" s="20"/>
      <c r="U533" s="20"/>
      <c r="V533" s="21"/>
      <c r="W533" s="20"/>
      <c r="X533" s="20"/>
      <c r="Y533" s="20"/>
      <c r="Z533" s="20"/>
      <c r="AA533" s="20"/>
      <c r="AB533" s="20"/>
    </row>
    <row r="534" spans="1:28" ht="13" x14ac:dyDescent="0.15">
      <c r="A534" s="16"/>
      <c r="B534" s="16"/>
      <c r="C534" s="16"/>
      <c r="D534" s="16"/>
      <c r="E534" s="19"/>
      <c r="F534" s="20"/>
      <c r="G534" s="20"/>
      <c r="H534" s="20"/>
      <c r="I534" s="20"/>
      <c r="J534" s="21"/>
      <c r="K534" s="20"/>
      <c r="L534" s="20"/>
      <c r="M534" s="20"/>
      <c r="N534" s="20"/>
      <c r="O534" s="20"/>
      <c r="P534" s="20"/>
      <c r="Q534" s="29"/>
      <c r="R534" s="29"/>
      <c r="S534" s="29"/>
      <c r="T534" s="20"/>
      <c r="U534" s="20"/>
      <c r="V534" s="21"/>
      <c r="W534" s="20"/>
      <c r="X534" s="20"/>
      <c r="Y534" s="20"/>
      <c r="Z534" s="20"/>
      <c r="AA534" s="20"/>
      <c r="AB534" s="20"/>
    </row>
    <row r="535" spans="1:28" ht="13" x14ac:dyDescent="0.15">
      <c r="A535" s="16"/>
      <c r="B535" s="16"/>
      <c r="C535" s="16"/>
      <c r="D535" s="16"/>
      <c r="E535" s="19"/>
      <c r="F535" s="20"/>
      <c r="G535" s="20"/>
      <c r="H535" s="20"/>
      <c r="I535" s="20"/>
      <c r="J535" s="21"/>
      <c r="K535" s="20"/>
      <c r="L535" s="20"/>
      <c r="M535" s="20"/>
      <c r="N535" s="20"/>
      <c r="O535" s="20"/>
      <c r="P535" s="20"/>
      <c r="Q535" s="29"/>
      <c r="R535" s="29"/>
      <c r="S535" s="29"/>
      <c r="T535" s="20"/>
      <c r="U535" s="20"/>
      <c r="V535" s="21"/>
      <c r="W535" s="20"/>
      <c r="X535" s="20"/>
      <c r="Y535" s="20"/>
      <c r="Z535" s="20"/>
      <c r="AA535" s="20"/>
      <c r="AB535" s="20"/>
    </row>
    <row r="536" spans="1:28" ht="13" x14ac:dyDescent="0.15">
      <c r="A536" s="16"/>
      <c r="B536" s="16"/>
      <c r="C536" s="16"/>
      <c r="D536" s="16"/>
      <c r="E536" s="19"/>
      <c r="F536" s="20"/>
      <c r="G536" s="20"/>
      <c r="H536" s="20"/>
      <c r="I536" s="20"/>
      <c r="J536" s="21"/>
      <c r="K536" s="20"/>
      <c r="L536" s="20"/>
      <c r="M536" s="20"/>
      <c r="N536" s="20"/>
      <c r="O536" s="20"/>
      <c r="P536" s="20"/>
      <c r="Q536" s="29"/>
      <c r="R536" s="29"/>
      <c r="S536" s="29"/>
      <c r="T536" s="20"/>
      <c r="U536" s="20"/>
      <c r="V536" s="21"/>
      <c r="W536" s="20"/>
      <c r="X536" s="20"/>
      <c r="Y536" s="20"/>
      <c r="Z536" s="20"/>
      <c r="AA536" s="20"/>
      <c r="AB536" s="20"/>
    </row>
    <row r="537" spans="1:28" ht="13" x14ac:dyDescent="0.15">
      <c r="A537" s="16"/>
      <c r="B537" s="16"/>
      <c r="C537" s="16"/>
      <c r="D537" s="16"/>
      <c r="E537" s="19"/>
      <c r="F537" s="20"/>
      <c r="G537" s="20"/>
      <c r="H537" s="20"/>
      <c r="I537" s="20"/>
      <c r="J537" s="21"/>
      <c r="K537" s="20"/>
      <c r="L537" s="20"/>
      <c r="M537" s="20"/>
      <c r="N537" s="20"/>
      <c r="O537" s="20"/>
      <c r="P537" s="20"/>
      <c r="Q537" s="29"/>
      <c r="R537" s="29"/>
      <c r="S537" s="29"/>
      <c r="T537" s="20"/>
      <c r="U537" s="20"/>
      <c r="V537" s="21"/>
      <c r="W537" s="20"/>
      <c r="X537" s="20"/>
      <c r="Y537" s="20"/>
      <c r="Z537" s="20"/>
      <c r="AA537" s="20"/>
      <c r="AB537" s="20"/>
    </row>
    <row r="538" spans="1:28" ht="13" x14ac:dyDescent="0.15">
      <c r="A538" s="16"/>
      <c r="B538" s="16"/>
      <c r="C538" s="16"/>
      <c r="D538" s="16"/>
      <c r="E538" s="19"/>
      <c r="F538" s="20"/>
      <c r="G538" s="20"/>
      <c r="H538" s="20"/>
      <c r="I538" s="20"/>
      <c r="J538" s="21"/>
      <c r="K538" s="20"/>
      <c r="L538" s="20"/>
      <c r="M538" s="20"/>
      <c r="N538" s="20"/>
      <c r="O538" s="20"/>
      <c r="P538" s="20"/>
      <c r="Q538" s="29"/>
      <c r="R538" s="29"/>
      <c r="S538" s="29"/>
      <c r="T538" s="20"/>
      <c r="U538" s="20"/>
      <c r="V538" s="21"/>
      <c r="W538" s="20"/>
      <c r="X538" s="20"/>
      <c r="Y538" s="20"/>
      <c r="Z538" s="20"/>
      <c r="AA538" s="20"/>
      <c r="AB538" s="20"/>
    </row>
    <row r="539" spans="1:28" ht="13" x14ac:dyDescent="0.15">
      <c r="A539" s="16"/>
      <c r="B539" s="16"/>
      <c r="C539" s="16"/>
      <c r="D539" s="16"/>
      <c r="E539" s="19"/>
      <c r="F539" s="20"/>
      <c r="G539" s="20"/>
      <c r="H539" s="20"/>
      <c r="I539" s="20"/>
      <c r="J539" s="21"/>
      <c r="K539" s="20"/>
      <c r="L539" s="20"/>
      <c r="M539" s="20"/>
      <c r="N539" s="20"/>
      <c r="O539" s="20"/>
      <c r="P539" s="20"/>
      <c r="Q539" s="29"/>
      <c r="R539" s="29"/>
      <c r="S539" s="29"/>
      <c r="T539" s="20"/>
      <c r="U539" s="20"/>
      <c r="V539" s="21"/>
      <c r="W539" s="20"/>
      <c r="X539" s="20"/>
      <c r="Y539" s="20"/>
      <c r="Z539" s="20"/>
      <c r="AA539" s="20"/>
      <c r="AB539" s="20"/>
    </row>
    <row r="540" spans="1:28" ht="13" x14ac:dyDescent="0.15">
      <c r="A540" s="16"/>
      <c r="B540" s="16"/>
      <c r="C540" s="16"/>
      <c r="D540" s="16"/>
      <c r="E540" s="19"/>
      <c r="F540" s="20"/>
      <c r="G540" s="20"/>
      <c r="H540" s="20"/>
      <c r="I540" s="20"/>
      <c r="J540" s="21"/>
      <c r="K540" s="20"/>
      <c r="L540" s="20"/>
      <c r="M540" s="20"/>
      <c r="N540" s="20"/>
      <c r="O540" s="20"/>
      <c r="P540" s="20"/>
      <c r="Q540" s="29"/>
      <c r="R540" s="29"/>
      <c r="S540" s="29"/>
      <c r="T540" s="20"/>
      <c r="U540" s="20"/>
      <c r="V540" s="21"/>
      <c r="W540" s="20"/>
      <c r="X540" s="20"/>
      <c r="Y540" s="20"/>
      <c r="Z540" s="20"/>
      <c r="AA540" s="20"/>
      <c r="AB540" s="20"/>
    </row>
    <row r="541" spans="1:28" ht="13" x14ac:dyDescent="0.15">
      <c r="A541" s="16"/>
      <c r="B541" s="16"/>
      <c r="C541" s="16"/>
      <c r="D541" s="16"/>
      <c r="E541" s="19"/>
      <c r="F541" s="20"/>
      <c r="G541" s="20"/>
      <c r="H541" s="20"/>
      <c r="I541" s="20"/>
      <c r="J541" s="21"/>
      <c r="K541" s="20"/>
      <c r="L541" s="20"/>
      <c r="M541" s="20"/>
      <c r="N541" s="20"/>
      <c r="O541" s="20"/>
      <c r="P541" s="20"/>
      <c r="Q541" s="29"/>
      <c r="R541" s="29"/>
      <c r="S541" s="29"/>
      <c r="T541" s="20"/>
      <c r="U541" s="20"/>
      <c r="V541" s="21"/>
      <c r="W541" s="20"/>
      <c r="X541" s="20"/>
      <c r="Y541" s="20"/>
      <c r="Z541" s="20"/>
      <c r="AA541" s="20"/>
      <c r="AB541" s="20"/>
    </row>
    <row r="542" spans="1:28" ht="13" x14ac:dyDescent="0.15">
      <c r="A542" s="16"/>
      <c r="B542" s="16"/>
      <c r="C542" s="16"/>
      <c r="D542" s="16"/>
      <c r="E542" s="19"/>
      <c r="F542" s="20"/>
      <c r="G542" s="20"/>
      <c r="H542" s="20"/>
      <c r="I542" s="20"/>
      <c r="J542" s="21"/>
      <c r="K542" s="20"/>
      <c r="L542" s="20"/>
      <c r="M542" s="20"/>
      <c r="N542" s="20"/>
      <c r="O542" s="20"/>
      <c r="P542" s="20"/>
      <c r="Q542" s="29"/>
      <c r="R542" s="29"/>
      <c r="S542" s="29"/>
      <c r="T542" s="20"/>
      <c r="U542" s="20"/>
      <c r="V542" s="21"/>
      <c r="W542" s="20"/>
      <c r="X542" s="20"/>
      <c r="Y542" s="20"/>
      <c r="Z542" s="20"/>
      <c r="AA542" s="20"/>
      <c r="AB542" s="20"/>
    </row>
    <row r="543" spans="1:28" ht="13" x14ac:dyDescent="0.15">
      <c r="A543" s="16"/>
      <c r="B543" s="16"/>
      <c r="C543" s="16"/>
      <c r="D543" s="16"/>
      <c r="E543" s="19"/>
      <c r="F543" s="20"/>
      <c r="G543" s="20"/>
      <c r="H543" s="20"/>
      <c r="I543" s="20"/>
      <c r="J543" s="21"/>
      <c r="K543" s="20"/>
      <c r="L543" s="20"/>
      <c r="M543" s="20"/>
      <c r="N543" s="20"/>
      <c r="O543" s="20"/>
      <c r="P543" s="20"/>
      <c r="Q543" s="29"/>
      <c r="R543" s="29"/>
      <c r="S543" s="29"/>
      <c r="T543" s="20"/>
      <c r="U543" s="20"/>
      <c r="V543" s="21"/>
      <c r="W543" s="20"/>
      <c r="X543" s="20"/>
      <c r="Y543" s="20"/>
      <c r="Z543" s="20"/>
      <c r="AA543" s="20"/>
      <c r="AB543" s="20"/>
    </row>
    <row r="544" spans="1:28" ht="13" x14ac:dyDescent="0.15">
      <c r="A544" s="16"/>
      <c r="B544" s="16"/>
      <c r="C544" s="16"/>
      <c r="D544" s="16"/>
      <c r="E544" s="19"/>
      <c r="F544" s="20"/>
      <c r="G544" s="20"/>
      <c r="H544" s="20"/>
      <c r="I544" s="20"/>
      <c r="J544" s="21"/>
      <c r="K544" s="20"/>
      <c r="L544" s="20"/>
      <c r="M544" s="20"/>
      <c r="N544" s="20"/>
      <c r="O544" s="20"/>
      <c r="P544" s="20"/>
      <c r="Q544" s="29"/>
      <c r="R544" s="29"/>
      <c r="S544" s="29"/>
      <c r="T544" s="20"/>
      <c r="U544" s="20"/>
      <c r="V544" s="21"/>
      <c r="W544" s="20"/>
      <c r="X544" s="20"/>
      <c r="Y544" s="20"/>
      <c r="Z544" s="20"/>
      <c r="AA544" s="20"/>
      <c r="AB544" s="20"/>
    </row>
    <row r="545" spans="1:28" ht="13" x14ac:dyDescent="0.15">
      <c r="A545" s="16"/>
      <c r="B545" s="16"/>
      <c r="C545" s="16"/>
      <c r="D545" s="16"/>
      <c r="E545" s="19"/>
      <c r="F545" s="20"/>
      <c r="G545" s="20"/>
      <c r="H545" s="20"/>
      <c r="I545" s="20"/>
      <c r="J545" s="21"/>
      <c r="K545" s="20"/>
      <c r="L545" s="20"/>
      <c r="M545" s="20"/>
      <c r="N545" s="20"/>
      <c r="O545" s="20"/>
      <c r="P545" s="20"/>
      <c r="Q545" s="29"/>
      <c r="R545" s="29"/>
      <c r="S545" s="29"/>
      <c r="T545" s="20"/>
      <c r="U545" s="20"/>
      <c r="V545" s="21"/>
      <c r="W545" s="20"/>
      <c r="X545" s="20"/>
      <c r="Y545" s="20"/>
      <c r="Z545" s="20"/>
      <c r="AA545" s="20"/>
      <c r="AB545" s="20"/>
    </row>
    <row r="546" spans="1:28" ht="13" x14ac:dyDescent="0.15">
      <c r="A546" s="16"/>
      <c r="B546" s="16"/>
      <c r="C546" s="16"/>
      <c r="D546" s="16"/>
      <c r="E546" s="19"/>
      <c r="F546" s="20"/>
      <c r="G546" s="20"/>
      <c r="H546" s="20"/>
      <c r="I546" s="20"/>
      <c r="J546" s="21"/>
      <c r="K546" s="20"/>
      <c r="L546" s="20"/>
      <c r="M546" s="20"/>
      <c r="N546" s="20"/>
      <c r="O546" s="20"/>
      <c r="P546" s="20"/>
      <c r="Q546" s="29"/>
      <c r="R546" s="29"/>
      <c r="S546" s="29"/>
      <c r="T546" s="20"/>
      <c r="U546" s="20"/>
      <c r="V546" s="21"/>
      <c r="W546" s="20"/>
      <c r="X546" s="20"/>
      <c r="Y546" s="20"/>
      <c r="Z546" s="20"/>
      <c r="AA546" s="20"/>
      <c r="AB546" s="20"/>
    </row>
    <row r="547" spans="1:28" ht="13" x14ac:dyDescent="0.15">
      <c r="A547" s="16"/>
      <c r="B547" s="16"/>
      <c r="C547" s="16"/>
      <c r="D547" s="16"/>
      <c r="E547" s="19"/>
      <c r="F547" s="20"/>
      <c r="G547" s="20"/>
      <c r="H547" s="20"/>
      <c r="I547" s="20"/>
      <c r="J547" s="21"/>
      <c r="K547" s="20"/>
      <c r="L547" s="20"/>
      <c r="M547" s="20"/>
      <c r="N547" s="20"/>
      <c r="O547" s="20"/>
      <c r="P547" s="20"/>
      <c r="Q547" s="29"/>
      <c r="R547" s="29"/>
      <c r="S547" s="29"/>
      <c r="T547" s="20"/>
      <c r="U547" s="20"/>
      <c r="V547" s="21"/>
      <c r="W547" s="20"/>
      <c r="X547" s="20"/>
      <c r="Y547" s="20"/>
      <c r="Z547" s="20"/>
      <c r="AA547" s="20"/>
      <c r="AB547" s="20"/>
    </row>
    <row r="548" spans="1:28" ht="13" x14ac:dyDescent="0.15">
      <c r="A548" s="16"/>
      <c r="B548" s="16"/>
      <c r="C548" s="16"/>
      <c r="D548" s="16"/>
      <c r="E548" s="19"/>
      <c r="F548" s="20"/>
      <c r="G548" s="20"/>
      <c r="H548" s="20"/>
      <c r="I548" s="20"/>
      <c r="J548" s="21"/>
      <c r="K548" s="20"/>
      <c r="L548" s="20"/>
      <c r="M548" s="20"/>
      <c r="N548" s="20"/>
      <c r="O548" s="20"/>
      <c r="P548" s="20"/>
      <c r="Q548" s="29"/>
      <c r="R548" s="29"/>
      <c r="S548" s="29"/>
      <c r="T548" s="20"/>
      <c r="U548" s="20"/>
      <c r="V548" s="21"/>
      <c r="W548" s="20"/>
      <c r="X548" s="20"/>
      <c r="Y548" s="20"/>
      <c r="Z548" s="20"/>
      <c r="AA548" s="20"/>
      <c r="AB548" s="20"/>
    </row>
    <row r="549" spans="1:28" ht="13" x14ac:dyDescent="0.15">
      <c r="A549" s="16"/>
      <c r="B549" s="16"/>
      <c r="C549" s="16"/>
      <c r="D549" s="16"/>
      <c r="E549" s="19"/>
      <c r="F549" s="20"/>
      <c r="G549" s="20"/>
      <c r="H549" s="20"/>
      <c r="I549" s="20"/>
      <c r="J549" s="21"/>
      <c r="K549" s="20"/>
      <c r="L549" s="20"/>
      <c r="M549" s="20"/>
      <c r="N549" s="20"/>
      <c r="O549" s="20"/>
      <c r="P549" s="20"/>
      <c r="Q549" s="29"/>
      <c r="R549" s="29"/>
      <c r="S549" s="29"/>
      <c r="T549" s="20"/>
      <c r="U549" s="20"/>
      <c r="V549" s="21"/>
      <c r="W549" s="20"/>
      <c r="X549" s="20"/>
      <c r="Y549" s="20"/>
      <c r="Z549" s="20"/>
      <c r="AA549" s="20"/>
      <c r="AB549" s="20"/>
    </row>
    <row r="550" spans="1:28" ht="13" x14ac:dyDescent="0.15">
      <c r="A550" s="16"/>
      <c r="B550" s="16"/>
      <c r="C550" s="16"/>
      <c r="D550" s="16"/>
      <c r="E550" s="19"/>
      <c r="F550" s="20"/>
      <c r="G550" s="20"/>
      <c r="H550" s="20"/>
      <c r="I550" s="20"/>
      <c r="J550" s="21"/>
      <c r="K550" s="20"/>
      <c r="L550" s="20"/>
      <c r="M550" s="20"/>
      <c r="N550" s="20"/>
      <c r="O550" s="20"/>
      <c r="P550" s="20"/>
      <c r="Q550" s="29"/>
      <c r="R550" s="29"/>
      <c r="S550" s="29"/>
      <c r="T550" s="20"/>
      <c r="U550" s="20"/>
      <c r="V550" s="21"/>
      <c r="W550" s="20"/>
      <c r="X550" s="20"/>
      <c r="Y550" s="20"/>
      <c r="Z550" s="20"/>
      <c r="AA550" s="20"/>
      <c r="AB550" s="20"/>
    </row>
    <row r="551" spans="1:28" ht="13" x14ac:dyDescent="0.15">
      <c r="A551" s="16"/>
      <c r="B551" s="16"/>
      <c r="C551" s="16"/>
      <c r="D551" s="16"/>
      <c r="E551" s="19"/>
      <c r="F551" s="20"/>
      <c r="G551" s="20"/>
      <c r="H551" s="20"/>
      <c r="I551" s="20"/>
      <c r="J551" s="21"/>
      <c r="K551" s="20"/>
      <c r="L551" s="20"/>
      <c r="M551" s="20"/>
      <c r="N551" s="20"/>
      <c r="O551" s="20"/>
      <c r="P551" s="20"/>
      <c r="Q551" s="29"/>
      <c r="R551" s="29"/>
      <c r="S551" s="29"/>
      <c r="T551" s="20"/>
      <c r="U551" s="20"/>
      <c r="V551" s="21"/>
      <c r="W551" s="20"/>
      <c r="X551" s="20"/>
      <c r="Y551" s="20"/>
      <c r="Z551" s="20"/>
      <c r="AA551" s="20"/>
      <c r="AB551" s="20"/>
    </row>
    <row r="552" spans="1:28" ht="13" x14ac:dyDescent="0.15">
      <c r="A552" s="16"/>
      <c r="B552" s="16"/>
      <c r="C552" s="16"/>
      <c r="D552" s="16"/>
      <c r="E552" s="19"/>
      <c r="F552" s="20"/>
      <c r="G552" s="20"/>
      <c r="H552" s="20"/>
      <c r="I552" s="20"/>
      <c r="J552" s="21"/>
      <c r="K552" s="20"/>
      <c r="L552" s="20"/>
      <c r="M552" s="20"/>
      <c r="N552" s="20"/>
      <c r="O552" s="20"/>
      <c r="P552" s="20"/>
      <c r="Q552" s="29"/>
      <c r="R552" s="29"/>
      <c r="S552" s="29"/>
      <c r="T552" s="20"/>
      <c r="U552" s="20"/>
      <c r="V552" s="21"/>
      <c r="W552" s="20"/>
      <c r="X552" s="20"/>
      <c r="Y552" s="20"/>
      <c r="Z552" s="20"/>
      <c r="AA552" s="20"/>
      <c r="AB552" s="20"/>
    </row>
    <row r="553" spans="1:28" ht="13" x14ac:dyDescent="0.15">
      <c r="A553" s="16"/>
      <c r="B553" s="16"/>
      <c r="C553" s="16"/>
      <c r="D553" s="16"/>
      <c r="E553" s="19"/>
      <c r="F553" s="20"/>
      <c r="G553" s="20"/>
      <c r="H553" s="20"/>
      <c r="I553" s="20"/>
      <c r="J553" s="21"/>
      <c r="K553" s="20"/>
      <c r="L553" s="20"/>
      <c r="M553" s="20"/>
      <c r="N553" s="20"/>
      <c r="O553" s="20"/>
      <c r="P553" s="20"/>
      <c r="Q553" s="29"/>
      <c r="R553" s="29"/>
      <c r="S553" s="29"/>
      <c r="T553" s="20"/>
      <c r="U553" s="20"/>
      <c r="V553" s="21"/>
      <c r="W553" s="20"/>
      <c r="X553" s="20"/>
      <c r="Y553" s="20"/>
      <c r="Z553" s="20"/>
      <c r="AA553" s="20"/>
      <c r="AB553" s="20"/>
    </row>
    <row r="554" spans="1:28" ht="13" x14ac:dyDescent="0.15">
      <c r="A554" s="16"/>
      <c r="B554" s="16"/>
      <c r="C554" s="16"/>
      <c r="D554" s="16"/>
      <c r="E554" s="19"/>
      <c r="F554" s="20"/>
      <c r="G554" s="20"/>
      <c r="H554" s="20"/>
      <c r="I554" s="20"/>
      <c r="J554" s="21"/>
      <c r="K554" s="20"/>
      <c r="L554" s="20"/>
      <c r="M554" s="20"/>
      <c r="N554" s="20"/>
      <c r="O554" s="20"/>
      <c r="P554" s="20"/>
      <c r="Q554" s="29"/>
      <c r="R554" s="29"/>
      <c r="S554" s="29"/>
      <c r="T554" s="20"/>
      <c r="U554" s="20"/>
      <c r="V554" s="21"/>
      <c r="W554" s="20"/>
      <c r="X554" s="20"/>
      <c r="Y554" s="20"/>
      <c r="Z554" s="20"/>
      <c r="AA554" s="20"/>
      <c r="AB554" s="20"/>
    </row>
    <row r="555" spans="1:28" ht="13" x14ac:dyDescent="0.15">
      <c r="A555" s="16"/>
      <c r="B555" s="16"/>
      <c r="C555" s="16"/>
      <c r="D555" s="16"/>
      <c r="E555" s="19"/>
      <c r="F555" s="20"/>
      <c r="G555" s="20"/>
      <c r="H555" s="20"/>
      <c r="I555" s="20"/>
      <c r="J555" s="21"/>
      <c r="K555" s="20"/>
      <c r="L555" s="20"/>
      <c r="M555" s="20"/>
      <c r="N555" s="20"/>
      <c r="O555" s="20"/>
      <c r="P555" s="20"/>
      <c r="Q555" s="29"/>
      <c r="R555" s="29"/>
      <c r="S555" s="29"/>
      <c r="T555" s="20"/>
      <c r="U555" s="20"/>
      <c r="V555" s="21"/>
      <c r="W555" s="20"/>
      <c r="X555" s="20"/>
      <c r="Y555" s="20"/>
      <c r="Z555" s="20"/>
      <c r="AA555" s="20"/>
      <c r="AB555" s="20"/>
    </row>
    <row r="556" spans="1:28" ht="13" x14ac:dyDescent="0.15">
      <c r="A556" s="16"/>
      <c r="B556" s="16"/>
      <c r="C556" s="16"/>
      <c r="D556" s="16"/>
      <c r="E556" s="19"/>
      <c r="F556" s="20"/>
      <c r="G556" s="20"/>
      <c r="H556" s="20"/>
      <c r="I556" s="20"/>
      <c r="J556" s="21"/>
      <c r="K556" s="20"/>
      <c r="L556" s="20"/>
      <c r="M556" s="20"/>
      <c r="N556" s="20"/>
      <c r="O556" s="20"/>
      <c r="P556" s="20"/>
      <c r="Q556" s="29"/>
      <c r="R556" s="29"/>
      <c r="S556" s="29"/>
      <c r="T556" s="20"/>
      <c r="U556" s="20"/>
      <c r="V556" s="21"/>
      <c r="W556" s="20"/>
      <c r="X556" s="20"/>
      <c r="Y556" s="20"/>
      <c r="Z556" s="20"/>
      <c r="AA556" s="20"/>
      <c r="AB556" s="20"/>
    </row>
    <row r="557" spans="1:28" ht="13" x14ac:dyDescent="0.15">
      <c r="A557" s="16"/>
      <c r="B557" s="16"/>
      <c r="C557" s="16"/>
      <c r="D557" s="16"/>
      <c r="E557" s="19"/>
      <c r="F557" s="20"/>
      <c r="G557" s="20"/>
      <c r="H557" s="20"/>
      <c r="I557" s="20"/>
      <c r="J557" s="21"/>
      <c r="K557" s="20"/>
      <c r="L557" s="20"/>
      <c r="M557" s="20"/>
      <c r="N557" s="20"/>
      <c r="O557" s="20"/>
      <c r="P557" s="20"/>
      <c r="Q557" s="29"/>
      <c r="R557" s="29"/>
      <c r="S557" s="29"/>
      <c r="T557" s="20"/>
      <c r="U557" s="20"/>
      <c r="V557" s="21"/>
      <c r="W557" s="20"/>
      <c r="X557" s="20"/>
      <c r="Y557" s="20"/>
      <c r="Z557" s="20"/>
      <c r="AA557" s="20"/>
      <c r="AB557" s="20"/>
    </row>
    <row r="558" spans="1:28" ht="13" x14ac:dyDescent="0.15">
      <c r="A558" s="16"/>
      <c r="B558" s="16"/>
      <c r="C558" s="16"/>
      <c r="D558" s="16"/>
      <c r="E558" s="19"/>
      <c r="F558" s="20"/>
      <c r="G558" s="20"/>
      <c r="H558" s="20"/>
      <c r="I558" s="20"/>
      <c r="J558" s="21"/>
      <c r="K558" s="20"/>
      <c r="L558" s="20"/>
      <c r="M558" s="20"/>
      <c r="N558" s="20"/>
      <c r="O558" s="20"/>
      <c r="P558" s="20"/>
      <c r="Q558" s="29"/>
      <c r="R558" s="29"/>
      <c r="S558" s="29"/>
      <c r="T558" s="20"/>
      <c r="U558" s="20"/>
      <c r="V558" s="21"/>
      <c r="W558" s="20"/>
      <c r="X558" s="20"/>
      <c r="Y558" s="20"/>
      <c r="Z558" s="20"/>
      <c r="AA558" s="20"/>
      <c r="AB558" s="20"/>
    </row>
    <row r="559" spans="1:28" ht="13" x14ac:dyDescent="0.15">
      <c r="A559" s="16"/>
      <c r="B559" s="16"/>
      <c r="C559" s="16"/>
      <c r="D559" s="16"/>
      <c r="E559" s="19"/>
      <c r="F559" s="20"/>
      <c r="G559" s="20"/>
      <c r="H559" s="20"/>
      <c r="I559" s="20"/>
      <c r="J559" s="21"/>
      <c r="K559" s="20"/>
      <c r="L559" s="20"/>
      <c r="M559" s="20"/>
      <c r="N559" s="20"/>
      <c r="O559" s="20"/>
      <c r="P559" s="20"/>
      <c r="Q559" s="29"/>
      <c r="R559" s="29"/>
      <c r="S559" s="29"/>
      <c r="T559" s="20"/>
      <c r="U559" s="20"/>
      <c r="V559" s="21"/>
      <c r="W559" s="20"/>
      <c r="X559" s="20"/>
      <c r="Y559" s="20"/>
      <c r="Z559" s="20"/>
      <c r="AA559" s="20"/>
      <c r="AB559" s="20"/>
    </row>
    <row r="560" spans="1:28" ht="13" x14ac:dyDescent="0.15">
      <c r="A560" s="16"/>
      <c r="B560" s="16"/>
      <c r="C560" s="16"/>
      <c r="D560" s="16"/>
      <c r="E560" s="19"/>
      <c r="F560" s="20"/>
      <c r="G560" s="20"/>
      <c r="H560" s="20"/>
      <c r="I560" s="20"/>
      <c r="J560" s="21"/>
      <c r="K560" s="20"/>
      <c r="L560" s="20"/>
      <c r="M560" s="20"/>
      <c r="N560" s="20"/>
      <c r="O560" s="20"/>
      <c r="P560" s="20"/>
      <c r="Q560" s="29"/>
      <c r="R560" s="29"/>
      <c r="S560" s="29"/>
      <c r="T560" s="20"/>
      <c r="U560" s="20"/>
      <c r="V560" s="21"/>
      <c r="W560" s="20"/>
      <c r="X560" s="20"/>
      <c r="Y560" s="20"/>
      <c r="Z560" s="20"/>
      <c r="AA560" s="20"/>
      <c r="AB560" s="20"/>
    </row>
    <row r="561" spans="1:28" ht="13" x14ac:dyDescent="0.15">
      <c r="A561" s="16"/>
      <c r="B561" s="16"/>
      <c r="C561" s="16"/>
      <c r="D561" s="16"/>
      <c r="E561" s="19"/>
      <c r="F561" s="20"/>
      <c r="G561" s="20"/>
      <c r="H561" s="20"/>
      <c r="I561" s="20"/>
      <c r="J561" s="21"/>
      <c r="K561" s="20"/>
      <c r="L561" s="20"/>
      <c r="M561" s="20"/>
      <c r="N561" s="20"/>
      <c r="O561" s="20"/>
      <c r="P561" s="20"/>
      <c r="Q561" s="29"/>
      <c r="R561" s="29"/>
      <c r="S561" s="29"/>
      <c r="T561" s="20"/>
      <c r="U561" s="20"/>
      <c r="V561" s="21"/>
      <c r="W561" s="20"/>
      <c r="X561" s="20"/>
      <c r="Y561" s="20"/>
      <c r="Z561" s="20"/>
      <c r="AA561" s="20"/>
      <c r="AB561" s="20"/>
    </row>
    <row r="562" spans="1:28" ht="13" x14ac:dyDescent="0.15">
      <c r="A562" s="16"/>
      <c r="B562" s="16"/>
      <c r="C562" s="16"/>
      <c r="D562" s="16"/>
      <c r="E562" s="19"/>
      <c r="F562" s="20"/>
      <c r="G562" s="20"/>
      <c r="H562" s="20"/>
      <c r="I562" s="20"/>
      <c r="J562" s="21"/>
      <c r="K562" s="20"/>
      <c r="L562" s="20"/>
      <c r="M562" s="20"/>
      <c r="N562" s="20"/>
      <c r="O562" s="20"/>
      <c r="P562" s="20"/>
      <c r="Q562" s="29"/>
      <c r="R562" s="29"/>
      <c r="S562" s="29"/>
      <c r="T562" s="20"/>
      <c r="U562" s="20"/>
      <c r="V562" s="21"/>
      <c r="W562" s="20"/>
      <c r="X562" s="20"/>
      <c r="Y562" s="20"/>
      <c r="Z562" s="20"/>
      <c r="AA562" s="20"/>
      <c r="AB562" s="20"/>
    </row>
    <row r="563" spans="1:28" ht="13" x14ac:dyDescent="0.15">
      <c r="A563" s="16"/>
      <c r="B563" s="16"/>
      <c r="C563" s="16"/>
      <c r="D563" s="16"/>
      <c r="E563" s="19"/>
      <c r="F563" s="20"/>
      <c r="G563" s="20"/>
      <c r="H563" s="20"/>
      <c r="I563" s="20"/>
      <c r="J563" s="21"/>
      <c r="K563" s="20"/>
      <c r="L563" s="20"/>
      <c r="M563" s="20"/>
      <c r="N563" s="20"/>
      <c r="O563" s="20"/>
      <c r="P563" s="20"/>
      <c r="Q563" s="29"/>
      <c r="R563" s="29"/>
      <c r="S563" s="29"/>
      <c r="T563" s="20"/>
      <c r="U563" s="20"/>
      <c r="V563" s="21"/>
      <c r="W563" s="20"/>
      <c r="X563" s="20"/>
      <c r="Y563" s="20"/>
      <c r="Z563" s="20"/>
      <c r="AA563" s="20"/>
      <c r="AB563" s="20"/>
    </row>
    <row r="564" spans="1:28" ht="13" x14ac:dyDescent="0.15">
      <c r="A564" s="16"/>
      <c r="B564" s="16"/>
      <c r="C564" s="16"/>
      <c r="D564" s="16"/>
      <c r="E564" s="19"/>
      <c r="F564" s="20"/>
      <c r="G564" s="20"/>
      <c r="H564" s="20"/>
      <c r="I564" s="20"/>
      <c r="J564" s="21"/>
      <c r="K564" s="20"/>
      <c r="L564" s="20"/>
      <c r="M564" s="20"/>
      <c r="N564" s="20"/>
      <c r="O564" s="20"/>
      <c r="P564" s="20"/>
      <c r="Q564" s="29"/>
      <c r="R564" s="29"/>
      <c r="S564" s="29"/>
      <c r="T564" s="20"/>
      <c r="U564" s="20"/>
      <c r="V564" s="21"/>
      <c r="W564" s="20"/>
      <c r="X564" s="20"/>
      <c r="Y564" s="20"/>
      <c r="Z564" s="20"/>
      <c r="AA564" s="20"/>
      <c r="AB564" s="20"/>
    </row>
    <row r="565" spans="1:28" ht="13" x14ac:dyDescent="0.15">
      <c r="A565" s="16"/>
      <c r="B565" s="16"/>
      <c r="C565" s="16"/>
      <c r="D565" s="16"/>
      <c r="E565" s="19"/>
      <c r="F565" s="20"/>
      <c r="G565" s="20"/>
      <c r="H565" s="20"/>
      <c r="I565" s="20"/>
      <c r="J565" s="21"/>
      <c r="K565" s="20"/>
      <c r="L565" s="20"/>
      <c r="M565" s="20"/>
      <c r="N565" s="20"/>
      <c r="O565" s="20"/>
      <c r="P565" s="20"/>
      <c r="Q565" s="29"/>
      <c r="R565" s="29"/>
      <c r="S565" s="29"/>
      <c r="T565" s="20"/>
      <c r="U565" s="20"/>
      <c r="V565" s="21"/>
      <c r="W565" s="20"/>
      <c r="X565" s="20"/>
      <c r="Y565" s="20"/>
      <c r="Z565" s="20"/>
      <c r="AA565" s="20"/>
      <c r="AB565" s="20"/>
    </row>
    <row r="566" spans="1:28" ht="13" x14ac:dyDescent="0.15">
      <c r="A566" s="16"/>
      <c r="B566" s="16"/>
      <c r="C566" s="16"/>
      <c r="D566" s="16"/>
      <c r="E566" s="19"/>
      <c r="F566" s="20"/>
      <c r="G566" s="20"/>
      <c r="H566" s="20"/>
      <c r="I566" s="20"/>
      <c r="J566" s="21"/>
      <c r="K566" s="20"/>
      <c r="L566" s="20"/>
      <c r="M566" s="20"/>
      <c r="N566" s="20"/>
      <c r="O566" s="20"/>
      <c r="P566" s="20"/>
      <c r="Q566" s="29"/>
      <c r="R566" s="29"/>
      <c r="S566" s="29"/>
      <c r="T566" s="20"/>
      <c r="U566" s="20"/>
      <c r="V566" s="21"/>
      <c r="W566" s="20"/>
      <c r="X566" s="20"/>
      <c r="Y566" s="20"/>
      <c r="Z566" s="20"/>
      <c r="AA566" s="20"/>
      <c r="AB566" s="20"/>
    </row>
    <row r="567" spans="1:28" ht="13" x14ac:dyDescent="0.15">
      <c r="A567" s="16"/>
      <c r="B567" s="16"/>
      <c r="C567" s="16"/>
      <c r="D567" s="16"/>
      <c r="E567" s="19"/>
      <c r="F567" s="20"/>
      <c r="G567" s="20"/>
      <c r="H567" s="20"/>
      <c r="I567" s="20"/>
      <c r="J567" s="21"/>
      <c r="K567" s="20"/>
      <c r="L567" s="20"/>
      <c r="M567" s="20"/>
      <c r="N567" s="20"/>
      <c r="O567" s="20"/>
      <c r="P567" s="20"/>
      <c r="Q567" s="29"/>
      <c r="R567" s="29"/>
      <c r="S567" s="29"/>
      <c r="T567" s="20"/>
      <c r="U567" s="20"/>
      <c r="V567" s="21"/>
      <c r="W567" s="20"/>
      <c r="X567" s="20"/>
      <c r="Y567" s="20"/>
      <c r="Z567" s="20"/>
      <c r="AA567" s="20"/>
      <c r="AB567" s="20"/>
    </row>
    <row r="568" spans="1:28" ht="13" x14ac:dyDescent="0.15">
      <c r="A568" s="16"/>
      <c r="B568" s="16"/>
      <c r="C568" s="16"/>
      <c r="D568" s="16"/>
      <c r="E568" s="19"/>
      <c r="F568" s="20"/>
      <c r="G568" s="20"/>
      <c r="H568" s="20"/>
      <c r="I568" s="20"/>
      <c r="J568" s="21"/>
      <c r="K568" s="20"/>
      <c r="L568" s="20"/>
      <c r="M568" s="20"/>
      <c r="N568" s="20"/>
      <c r="O568" s="20"/>
      <c r="P568" s="20"/>
      <c r="Q568" s="29"/>
      <c r="R568" s="29"/>
      <c r="S568" s="29"/>
      <c r="T568" s="20"/>
      <c r="U568" s="20"/>
      <c r="V568" s="21"/>
      <c r="W568" s="20"/>
      <c r="X568" s="20"/>
      <c r="Y568" s="20"/>
      <c r="Z568" s="20"/>
      <c r="AA568" s="20"/>
      <c r="AB568" s="20"/>
    </row>
    <row r="569" spans="1:28" ht="13" x14ac:dyDescent="0.15">
      <c r="A569" s="16"/>
      <c r="B569" s="16"/>
      <c r="C569" s="16"/>
      <c r="D569" s="16"/>
      <c r="E569" s="19"/>
      <c r="F569" s="20"/>
      <c r="G569" s="20"/>
      <c r="H569" s="20"/>
      <c r="I569" s="20"/>
      <c r="J569" s="21"/>
      <c r="K569" s="20"/>
      <c r="L569" s="20"/>
      <c r="M569" s="20"/>
      <c r="N569" s="20"/>
      <c r="O569" s="20"/>
      <c r="P569" s="20"/>
      <c r="Q569" s="29"/>
      <c r="R569" s="29"/>
      <c r="S569" s="29"/>
      <c r="T569" s="20"/>
      <c r="U569" s="20"/>
      <c r="V569" s="21"/>
      <c r="W569" s="20"/>
      <c r="X569" s="20"/>
      <c r="Y569" s="20"/>
      <c r="Z569" s="20"/>
      <c r="AA569" s="20"/>
      <c r="AB569" s="20"/>
    </row>
    <row r="570" spans="1:28" ht="13" x14ac:dyDescent="0.15">
      <c r="A570" s="16"/>
      <c r="B570" s="16"/>
      <c r="C570" s="16"/>
      <c r="D570" s="16"/>
      <c r="E570" s="19"/>
      <c r="F570" s="20"/>
      <c r="G570" s="20"/>
      <c r="H570" s="20"/>
      <c r="I570" s="20"/>
      <c r="J570" s="21"/>
      <c r="K570" s="20"/>
      <c r="L570" s="20"/>
      <c r="M570" s="20"/>
      <c r="N570" s="20"/>
      <c r="O570" s="20"/>
      <c r="P570" s="20"/>
      <c r="Q570" s="29"/>
      <c r="R570" s="29"/>
      <c r="S570" s="29"/>
      <c r="T570" s="20"/>
      <c r="U570" s="20"/>
      <c r="V570" s="21"/>
      <c r="W570" s="20"/>
      <c r="X570" s="20"/>
      <c r="Y570" s="20"/>
      <c r="Z570" s="20"/>
      <c r="AA570" s="20"/>
      <c r="AB570" s="20"/>
    </row>
    <row r="571" spans="1:28" ht="13" x14ac:dyDescent="0.15">
      <c r="A571" s="16"/>
      <c r="B571" s="16"/>
      <c r="C571" s="16"/>
      <c r="D571" s="16"/>
      <c r="E571" s="19"/>
      <c r="F571" s="20"/>
      <c r="G571" s="20"/>
      <c r="H571" s="20"/>
      <c r="I571" s="20"/>
      <c r="J571" s="21"/>
      <c r="K571" s="20"/>
      <c r="L571" s="20"/>
      <c r="M571" s="20"/>
      <c r="N571" s="20"/>
      <c r="O571" s="20"/>
      <c r="P571" s="20"/>
      <c r="Q571" s="29"/>
      <c r="R571" s="29"/>
      <c r="S571" s="29"/>
      <c r="T571" s="20"/>
      <c r="U571" s="20"/>
      <c r="V571" s="21"/>
      <c r="W571" s="20"/>
      <c r="X571" s="20"/>
      <c r="Y571" s="20"/>
      <c r="Z571" s="20"/>
      <c r="AA571" s="20"/>
      <c r="AB571" s="20"/>
    </row>
    <row r="572" spans="1:28" ht="13" x14ac:dyDescent="0.15">
      <c r="A572" s="16"/>
      <c r="B572" s="16"/>
      <c r="C572" s="16"/>
      <c r="D572" s="16"/>
      <c r="E572" s="19"/>
      <c r="F572" s="20"/>
      <c r="G572" s="20"/>
      <c r="H572" s="20"/>
      <c r="I572" s="20"/>
      <c r="J572" s="21"/>
      <c r="K572" s="20"/>
      <c r="L572" s="20"/>
      <c r="M572" s="20"/>
      <c r="N572" s="20"/>
      <c r="O572" s="20"/>
      <c r="P572" s="20"/>
      <c r="Q572" s="29"/>
      <c r="R572" s="29"/>
      <c r="S572" s="29"/>
      <c r="T572" s="20"/>
      <c r="U572" s="20"/>
      <c r="V572" s="21"/>
      <c r="W572" s="20"/>
      <c r="X572" s="20"/>
      <c r="Y572" s="20"/>
      <c r="Z572" s="20"/>
      <c r="AA572" s="20"/>
      <c r="AB572" s="20"/>
    </row>
    <row r="573" spans="1:28" ht="13" x14ac:dyDescent="0.15">
      <c r="A573" s="16"/>
      <c r="B573" s="16"/>
      <c r="C573" s="16"/>
      <c r="D573" s="16"/>
      <c r="E573" s="19"/>
      <c r="F573" s="20"/>
      <c r="G573" s="20"/>
      <c r="H573" s="20"/>
      <c r="I573" s="20"/>
      <c r="J573" s="21"/>
      <c r="K573" s="20"/>
      <c r="L573" s="20"/>
      <c r="M573" s="20"/>
      <c r="N573" s="20"/>
      <c r="O573" s="20"/>
      <c r="P573" s="20"/>
      <c r="Q573" s="29"/>
      <c r="R573" s="29"/>
      <c r="S573" s="29"/>
      <c r="T573" s="20"/>
      <c r="U573" s="20"/>
      <c r="V573" s="21"/>
      <c r="W573" s="20"/>
      <c r="X573" s="20"/>
      <c r="Y573" s="20"/>
      <c r="Z573" s="20"/>
      <c r="AA573" s="20"/>
      <c r="AB573" s="20"/>
    </row>
    <row r="574" spans="1:28" ht="13" x14ac:dyDescent="0.15">
      <c r="A574" s="16"/>
      <c r="B574" s="16"/>
      <c r="C574" s="16"/>
      <c r="D574" s="16"/>
      <c r="E574" s="19"/>
      <c r="F574" s="20"/>
      <c r="G574" s="20"/>
      <c r="H574" s="20"/>
      <c r="I574" s="20"/>
      <c r="J574" s="21"/>
      <c r="K574" s="20"/>
      <c r="L574" s="20"/>
      <c r="M574" s="20"/>
      <c r="N574" s="20"/>
      <c r="O574" s="20"/>
      <c r="P574" s="20"/>
      <c r="Q574" s="29"/>
      <c r="R574" s="29"/>
      <c r="S574" s="29"/>
      <c r="T574" s="20"/>
      <c r="U574" s="20"/>
      <c r="V574" s="21"/>
      <c r="W574" s="20"/>
      <c r="X574" s="20"/>
      <c r="Y574" s="20"/>
      <c r="Z574" s="20"/>
      <c r="AA574" s="20"/>
      <c r="AB574" s="20"/>
    </row>
    <row r="575" spans="1:28" ht="13" x14ac:dyDescent="0.15">
      <c r="A575" s="16"/>
      <c r="B575" s="16"/>
      <c r="C575" s="16"/>
      <c r="D575" s="16"/>
      <c r="E575" s="19"/>
      <c r="F575" s="20"/>
      <c r="G575" s="20"/>
      <c r="H575" s="20"/>
      <c r="I575" s="20"/>
      <c r="J575" s="21"/>
      <c r="K575" s="20"/>
      <c r="L575" s="20"/>
      <c r="M575" s="20"/>
      <c r="N575" s="20"/>
      <c r="O575" s="20"/>
      <c r="P575" s="20"/>
      <c r="Q575" s="29"/>
      <c r="R575" s="29"/>
      <c r="S575" s="29"/>
      <c r="T575" s="20"/>
      <c r="U575" s="20"/>
      <c r="V575" s="21"/>
      <c r="W575" s="20"/>
      <c r="X575" s="20"/>
      <c r="Y575" s="20"/>
      <c r="Z575" s="20"/>
      <c r="AA575" s="20"/>
      <c r="AB575" s="20"/>
    </row>
    <row r="576" spans="1:28" ht="13" x14ac:dyDescent="0.15">
      <c r="A576" s="16"/>
      <c r="B576" s="16"/>
      <c r="C576" s="16"/>
      <c r="D576" s="16"/>
      <c r="E576" s="19"/>
      <c r="F576" s="20"/>
      <c r="G576" s="20"/>
      <c r="H576" s="20"/>
      <c r="I576" s="20"/>
      <c r="J576" s="21"/>
      <c r="K576" s="20"/>
      <c r="L576" s="20"/>
      <c r="M576" s="20"/>
      <c r="N576" s="20"/>
      <c r="O576" s="20"/>
      <c r="P576" s="20"/>
      <c r="Q576" s="29"/>
      <c r="R576" s="29"/>
      <c r="S576" s="29"/>
      <c r="T576" s="20"/>
      <c r="U576" s="20"/>
      <c r="V576" s="21"/>
      <c r="W576" s="20"/>
      <c r="X576" s="20"/>
      <c r="Y576" s="20"/>
      <c r="Z576" s="20"/>
      <c r="AA576" s="20"/>
      <c r="AB576" s="20"/>
    </row>
    <row r="577" spans="1:28" ht="13" x14ac:dyDescent="0.15">
      <c r="A577" s="16"/>
      <c r="B577" s="16"/>
      <c r="C577" s="16"/>
      <c r="D577" s="16"/>
      <c r="E577" s="19"/>
      <c r="F577" s="20"/>
      <c r="G577" s="20"/>
      <c r="H577" s="20"/>
      <c r="I577" s="20"/>
      <c r="J577" s="21"/>
      <c r="K577" s="20"/>
      <c r="L577" s="20"/>
      <c r="M577" s="20"/>
      <c r="N577" s="20"/>
      <c r="O577" s="20"/>
      <c r="P577" s="20"/>
      <c r="Q577" s="29"/>
      <c r="R577" s="29"/>
      <c r="S577" s="29"/>
      <c r="T577" s="20"/>
      <c r="U577" s="20"/>
      <c r="V577" s="21"/>
      <c r="W577" s="20"/>
      <c r="X577" s="20"/>
      <c r="Y577" s="20"/>
      <c r="Z577" s="20"/>
      <c r="AA577" s="20"/>
      <c r="AB577" s="20"/>
    </row>
    <row r="578" spans="1:28" ht="13" x14ac:dyDescent="0.15">
      <c r="A578" s="16"/>
      <c r="B578" s="16"/>
      <c r="C578" s="16"/>
      <c r="D578" s="16"/>
      <c r="E578" s="19"/>
      <c r="F578" s="20"/>
      <c r="G578" s="20"/>
      <c r="H578" s="20"/>
      <c r="I578" s="20"/>
      <c r="J578" s="21"/>
      <c r="K578" s="20"/>
      <c r="L578" s="20"/>
      <c r="M578" s="20"/>
      <c r="N578" s="20"/>
      <c r="O578" s="20"/>
      <c r="P578" s="20"/>
      <c r="Q578" s="29"/>
      <c r="R578" s="29"/>
      <c r="S578" s="29"/>
      <c r="T578" s="20"/>
      <c r="U578" s="20"/>
      <c r="V578" s="21"/>
      <c r="W578" s="20"/>
      <c r="X578" s="20"/>
      <c r="Y578" s="20"/>
      <c r="Z578" s="20"/>
      <c r="AA578" s="20"/>
      <c r="AB578" s="20"/>
    </row>
    <row r="579" spans="1:28" ht="13" x14ac:dyDescent="0.15">
      <c r="A579" s="16"/>
      <c r="B579" s="16"/>
      <c r="C579" s="16"/>
      <c r="D579" s="16"/>
      <c r="E579" s="19"/>
      <c r="F579" s="20"/>
      <c r="G579" s="20"/>
      <c r="H579" s="20"/>
      <c r="I579" s="20"/>
      <c r="J579" s="21"/>
      <c r="K579" s="20"/>
      <c r="L579" s="20"/>
      <c r="M579" s="20"/>
      <c r="N579" s="20"/>
      <c r="O579" s="20"/>
      <c r="P579" s="20"/>
      <c r="Q579" s="29"/>
      <c r="R579" s="29"/>
      <c r="S579" s="29"/>
      <c r="T579" s="20"/>
      <c r="U579" s="20"/>
      <c r="V579" s="21"/>
      <c r="W579" s="20"/>
      <c r="X579" s="20"/>
      <c r="Y579" s="20"/>
      <c r="Z579" s="20"/>
      <c r="AA579" s="20"/>
      <c r="AB579" s="20"/>
    </row>
    <row r="580" spans="1:28" ht="13" x14ac:dyDescent="0.15">
      <c r="A580" s="16"/>
      <c r="B580" s="16"/>
      <c r="C580" s="16"/>
      <c r="D580" s="16"/>
      <c r="E580" s="19"/>
      <c r="F580" s="20"/>
      <c r="G580" s="20"/>
      <c r="H580" s="20"/>
      <c r="I580" s="20"/>
      <c r="J580" s="21"/>
      <c r="K580" s="20"/>
      <c r="L580" s="20"/>
      <c r="M580" s="20"/>
      <c r="N580" s="20"/>
      <c r="O580" s="20"/>
      <c r="P580" s="20"/>
      <c r="Q580" s="29"/>
      <c r="R580" s="29"/>
      <c r="S580" s="29"/>
      <c r="T580" s="20"/>
      <c r="U580" s="20"/>
      <c r="V580" s="21"/>
      <c r="W580" s="20"/>
      <c r="X580" s="20"/>
      <c r="Y580" s="20"/>
      <c r="Z580" s="20"/>
      <c r="AA580" s="20"/>
      <c r="AB580" s="20"/>
    </row>
    <row r="581" spans="1:28" ht="13" x14ac:dyDescent="0.15">
      <c r="A581" s="16"/>
      <c r="B581" s="16"/>
      <c r="C581" s="16"/>
      <c r="D581" s="16"/>
      <c r="E581" s="19"/>
      <c r="F581" s="20"/>
      <c r="G581" s="20"/>
      <c r="H581" s="20"/>
      <c r="I581" s="20"/>
      <c r="J581" s="21"/>
      <c r="K581" s="20"/>
      <c r="L581" s="20"/>
      <c r="M581" s="20"/>
      <c r="N581" s="20"/>
      <c r="O581" s="20"/>
      <c r="P581" s="20"/>
      <c r="Q581" s="29"/>
      <c r="R581" s="29"/>
      <c r="S581" s="29"/>
      <c r="T581" s="20"/>
      <c r="U581" s="20"/>
      <c r="V581" s="21"/>
      <c r="W581" s="20"/>
      <c r="X581" s="20"/>
      <c r="Y581" s="20"/>
      <c r="Z581" s="20"/>
      <c r="AA581" s="20"/>
      <c r="AB581" s="20"/>
    </row>
    <row r="582" spans="1:28" ht="13" x14ac:dyDescent="0.15">
      <c r="A582" s="16"/>
      <c r="B582" s="16"/>
      <c r="C582" s="16"/>
      <c r="D582" s="16"/>
      <c r="E582" s="19"/>
      <c r="F582" s="20"/>
      <c r="G582" s="20"/>
      <c r="H582" s="20"/>
      <c r="I582" s="20"/>
      <c r="J582" s="21"/>
      <c r="K582" s="20"/>
      <c r="L582" s="20"/>
      <c r="M582" s="20"/>
      <c r="N582" s="20"/>
      <c r="O582" s="20"/>
      <c r="P582" s="20"/>
      <c r="Q582" s="29"/>
      <c r="R582" s="29"/>
      <c r="S582" s="29"/>
      <c r="T582" s="20"/>
      <c r="U582" s="20"/>
      <c r="V582" s="21"/>
      <c r="W582" s="20"/>
      <c r="X582" s="20"/>
      <c r="Y582" s="20"/>
      <c r="Z582" s="20"/>
      <c r="AA582" s="20"/>
      <c r="AB582" s="20"/>
    </row>
    <row r="583" spans="1:28" ht="13" x14ac:dyDescent="0.15">
      <c r="A583" s="16"/>
      <c r="B583" s="16"/>
      <c r="C583" s="16"/>
      <c r="D583" s="16"/>
      <c r="E583" s="19"/>
      <c r="F583" s="20"/>
      <c r="G583" s="20"/>
      <c r="H583" s="20"/>
      <c r="I583" s="20"/>
      <c r="J583" s="21"/>
      <c r="K583" s="20"/>
      <c r="L583" s="20"/>
      <c r="M583" s="20"/>
      <c r="N583" s="20"/>
      <c r="O583" s="20"/>
      <c r="P583" s="20"/>
      <c r="Q583" s="29"/>
      <c r="R583" s="29"/>
      <c r="S583" s="29"/>
      <c r="T583" s="20"/>
      <c r="U583" s="20"/>
      <c r="V583" s="21"/>
      <c r="W583" s="20"/>
      <c r="X583" s="20"/>
      <c r="Y583" s="20"/>
      <c r="Z583" s="20"/>
      <c r="AA583" s="20"/>
      <c r="AB583" s="20"/>
    </row>
    <row r="584" spans="1:28" ht="13" x14ac:dyDescent="0.15">
      <c r="A584" s="16"/>
      <c r="B584" s="16"/>
      <c r="C584" s="16"/>
      <c r="D584" s="16"/>
      <c r="E584" s="19"/>
      <c r="F584" s="20"/>
      <c r="G584" s="20"/>
      <c r="H584" s="20"/>
      <c r="I584" s="20"/>
      <c r="J584" s="21"/>
      <c r="K584" s="20"/>
      <c r="L584" s="20"/>
      <c r="M584" s="20"/>
      <c r="N584" s="20"/>
      <c r="O584" s="20"/>
      <c r="P584" s="20"/>
      <c r="Q584" s="29"/>
      <c r="R584" s="29"/>
      <c r="S584" s="29"/>
      <c r="T584" s="20"/>
      <c r="U584" s="20"/>
      <c r="V584" s="21"/>
      <c r="W584" s="20"/>
      <c r="X584" s="20"/>
      <c r="Y584" s="20"/>
      <c r="Z584" s="20"/>
      <c r="AA584" s="20"/>
      <c r="AB584" s="20"/>
    </row>
    <row r="585" spans="1:28" ht="13" x14ac:dyDescent="0.15">
      <c r="A585" s="16"/>
      <c r="B585" s="16"/>
      <c r="C585" s="16"/>
      <c r="D585" s="16"/>
      <c r="E585" s="19"/>
      <c r="F585" s="20"/>
      <c r="G585" s="20"/>
      <c r="H585" s="20"/>
      <c r="I585" s="20"/>
      <c r="J585" s="21"/>
      <c r="K585" s="20"/>
      <c r="L585" s="20"/>
      <c r="M585" s="20"/>
      <c r="N585" s="20"/>
      <c r="O585" s="20"/>
      <c r="P585" s="20"/>
      <c r="Q585" s="29"/>
      <c r="R585" s="29"/>
      <c r="S585" s="29"/>
      <c r="T585" s="20"/>
      <c r="U585" s="20"/>
      <c r="V585" s="21"/>
      <c r="W585" s="20"/>
      <c r="X585" s="20"/>
      <c r="Y585" s="20"/>
      <c r="Z585" s="20"/>
      <c r="AA585" s="20"/>
      <c r="AB585" s="20"/>
    </row>
    <row r="586" spans="1:28" ht="13" x14ac:dyDescent="0.15">
      <c r="A586" s="16"/>
      <c r="B586" s="16"/>
      <c r="C586" s="16"/>
      <c r="D586" s="16"/>
      <c r="E586" s="19"/>
      <c r="F586" s="20"/>
      <c r="G586" s="20"/>
      <c r="H586" s="20"/>
      <c r="I586" s="20"/>
      <c r="J586" s="21"/>
      <c r="K586" s="20"/>
      <c r="L586" s="20"/>
      <c r="M586" s="20"/>
      <c r="N586" s="20"/>
      <c r="O586" s="20"/>
      <c r="P586" s="20"/>
      <c r="Q586" s="29"/>
      <c r="R586" s="29"/>
      <c r="S586" s="29"/>
      <c r="T586" s="20"/>
      <c r="U586" s="20"/>
      <c r="V586" s="21"/>
      <c r="W586" s="20"/>
      <c r="X586" s="20"/>
      <c r="Y586" s="20"/>
      <c r="Z586" s="20"/>
      <c r="AA586" s="20"/>
      <c r="AB586" s="20"/>
    </row>
    <row r="587" spans="1:28" ht="13" x14ac:dyDescent="0.15">
      <c r="A587" s="16"/>
      <c r="B587" s="16"/>
      <c r="C587" s="16"/>
      <c r="D587" s="16"/>
      <c r="E587" s="19"/>
      <c r="F587" s="20"/>
      <c r="G587" s="20"/>
      <c r="H587" s="20"/>
      <c r="I587" s="20"/>
      <c r="J587" s="21"/>
      <c r="K587" s="20"/>
      <c r="L587" s="20"/>
      <c r="M587" s="20"/>
      <c r="N587" s="20"/>
      <c r="O587" s="20"/>
      <c r="P587" s="20"/>
      <c r="Q587" s="29"/>
      <c r="R587" s="29"/>
      <c r="S587" s="29"/>
      <c r="T587" s="20"/>
      <c r="U587" s="20"/>
      <c r="V587" s="21"/>
      <c r="W587" s="20"/>
      <c r="X587" s="20"/>
      <c r="Y587" s="20"/>
      <c r="Z587" s="20"/>
      <c r="AA587" s="20"/>
      <c r="AB587" s="20"/>
    </row>
    <row r="588" spans="1:28" ht="13" x14ac:dyDescent="0.15">
      <c r="A588" s="16"/>
      <c r="B588" s="16"/>
      <c r="C588" s="16"/>
      <c r="D588" s="16"/>
      <c r="E588" s="19"/>
      <c r="F588" s="20"/>
      <c r="G588" s="20"/>
      <c r="H588" s="20"/>
      <c r="I588" s="20"/>
      <c r="J588" s="21"/>
      <c r="K588" s="20"/>
      <c r="L588" s="20"/>
      <c r="M588" s="20"/>
      <c r="N588" s="20"/>
      <c r="O588" s="20"/>
      <c r="P588" s="20"/>
      <c r="Q588" s="29"/>
      <c r="R588" s="29"/>
      <c r="S588" s="29"/>
      <c r="T588" s="20"/>
      <c r="U588" s="20"/>
      <c r="V588" s="21"/>
      <c r="W588" s="20"/>
      <c r="X588" s="20"/>
      <c r="Y588" s="20"/>
      <c r="Z588" s="20"/>
      <c r="AA588" s="20"/>
      <c r="AB588" s="20"/>
    </row>
    <row r="589" spans="1:28" ht="13" x14ac:dyDescent="0.15">
      <c r="A589" s="16"/>
      <c r="B589" s="16"/>
      <c r="C589" s="16"/>
      <c r="D589" s="16"/>
      <c r="E589" s="19"/>
      <c r="F589" s="20"/>
      <c r="G589" s="20"/>
      <c r="H589" s="20"/>
      <c r="I589" s="20"/>
      <c r="J589" s="21"/>
      <c r="K589" s="20"/>
      <c r="L589" s="20"/>
      <c r="M589" s="20"/>
      <c r="N589" s="20"/>
      <c r="O589" s="20"/>
      <c r="P589" s="20"/>
      <c r="Q589" s="29"/>
      <c r="R589" s="29"/>
      <c r="S589" s="29"/>
      <c r="T589" s="20"/>
      <c r="U589" s="20"/>
      <c r="V589" s="21"/>
      <c r="W589" s="20"/>
      <c r="X589" s="20"/>
      <c r="Y589" s="20"/>
      <c r="Z589" s="20"/>
      <c r="AA589" s="20"/>
      <c r="AB589" s="20"/>
    </row>
    <row r="590" spans="1:28" ht="13" x14ac:dyDescent="0.15">
      <c r="A590" s="16"/>
      <c r="B590" s="16"/>
      <c r="C590" s="16"/>
      <c r="D590" s="16"/>
      <c r="E590" s="19"/>
      <c r="F590" s="20"/>
      <c r="G590" s="20"/>
      <c r="H590" s="20"/>
      <c r="I590" s="20"/>
      <c r="J590" s="21"/>
      <c r="K590" s="20"/>
      <c r="L590" s="20"/>
      <c r="M590" s="20"/>
      <c r="N590" s="20"/>
      <c r="O590" s="20"/>
      <c r="P590" s="20"/>
      <c r="Q590" s="29"/>
      <c r="R590" s="29"/>
      <c r="S590" s="29"/>
      <c r="T590" s="20"/>
      <c r="U590" s="20"/>
      <c r="V590" s="21"/>
      <c r="W590" s="20"/>
      <c r="X590" s="20"/>
      <c r="Y590" s="20"/>
      <c r="Z590" s="20"/>
      <c r="AA590" s="20"/>
      <c r="AB590" s="20"/>
    </row>
    <row r="591" spans="1:28" ht="13" x14ac:dyDescent="0.15">
      <c r="A591" s="16"/>
      <c r="B591" s="16"/>
      <c r="C591" s="16"/>
      <c r="D591" s="16"/>
      <c r="E591" s="19"/>
      <c r="F591" s="20"/>
      <c r="G591" s="20"/>
      <c r="H591" s="20"/>
      <c r="I591" s="20"/>
      <c r="J591" s="21"/>
      <c r="K591" s="20"/>
      <c r="L591" s="20"/>
      <c r="M591" s="20"/>
      <c r="N591" s="20"/>
      <c r="O591" s="20"/>
      <c r="P591" s="20"/>
      <c r="Q591" s="29"/>
      <c r="R591" s="29"/>
      <c r="S591" s="29"/>
      <c r="T591" s="20"/>
      <c r="U591" s="20"/>
      <c r="V591" s="21"/>
      <c r="W591" s="20"/>
      <c r="X591" s="20"/>
      <c r="Y591" s="20"/>
      <c r="Z591" s="20"/>
      <c r="AA591" s="20"/>
      <c r="AB591" s="20"/>
    </row>
    <row r="592" spans="1:28" ht="13" x14ac:dyDescent="0.15">
      <c r="A592" s="16"/>
      <c r="B592" s="16"/>
      <c r="C592" s="16"/>
      <c r="D592" s="16"/>
      <c r="E592" s="19"/>
      <c r="F592" s="20"/>
      <c r="G592" s="20"/>
      <c r="H592" s="20"/>
      <c r="I592" s="20"/>
      <c r="J592" s="21"/>
      <c r="K592" s="20"/>
      <c r="L592" s="20"/>
      <c r="M592" s="20"/>
      <c r="N592" s="20"/>
      <c r="O592" s="20"/>
      <c r="P592" s="20"/>
      <c r="Q592" s="29"/>
      <c r="R592" s="29"/>
      <c r="S592" s="29"/>
      <c r="T592" s="20"/>
      <c r="U592" s="20"/>
      <c r="V592" s="21"/>
      <c r="W592" s="20"/>
      <c r="X592" s="20"/>
      <c r="Y592" s="20"/>
      <c r="Z592" s="20"/>
      <c r="AA592" s="20"/>
      <c r="AB592" s="20"/>
    </row>
    <row r="593" spans="1:28" ht="13" x14ac:dyDescent="0.15">
      <c r="A593" s="16"/>
      <c r="B593" s="16"/>
      <c r="C593" s="16"/>
      <c r="D593" s="16"/>
      <c r="E593" s="19"/>
      <c r="F593" s="20"/>
      <c r="G593" s="20"/>
      <c r="H593" s="20"/>
      <c r="I593" s="20"/>
      <c r="J593" s="21"/>
      <c r="K593" s="20"/>
      <c r="L593" s="20"/>
      <c r="M593" s="20"/>
      <c r="N593" s="20"/>
      <c r="O593" s="20"/>
      <c r="P593" s="20"/>
      <c r="Q593" s="29"/>
      <c r="R593" s="29"/>
      <c r="S593" s="29"/>
      <c r="T593" s="20"/>
      <c r="U593" s="20"/>
      <c r="V593" s="21"/>
      <c r="W593" s="20"/>
      <c r="X593" s="20"/>
      <c r="Y593" s="20"/>
      <c r="Z593" s="20"/>
      <c r="AA593" s="20"/>
      <c r="AB593" s="20"/>
    </row>
    <row r="594" spans="1:28" ht="13" x14ac:dyDescent="0.15">
      <c r="A594" s="16"/>
      <c r="B594" s="16"/>
      <c r="C594" s="16"/>
      <c r="D594" s="16"/>
      <c r="E594" s="19"/>
      <c r="F594" s="20"/>
      <c r="G594" s="20"/>
      <c r="H594" s="20"/>
      <c r="I594" s="20"/>
      <c r="J594" s="21"/>
      <c r="K594" s="20"/>
      <c r="L594" s="20"/>
      <c r="M594" s="20"/>
      <c r="N594" s="20"/>
      <c r="O594" s="20"/>
      <c r="P594" s="20"/>
      <c r="Q594" s="29"/>
      <c r="R594" s="29"/>
      <c r="S594" s="29"/>
      <c r="T594" s="20"/>
      <c r="U594" s="20"/>
      <c r="V594" s="21"/>
      <c r="W594" s="20"/>
      <c r="X594" s="20"/>
      <c r="Y594" s="20"/>
      <c r="Z594" s="20"/>
      <c r="AA594" s="20"/>
      <c r="AB594" s="20"/>
    </row>
    <row r="595" spans="1:28" ht="13" x14ac:dyDescent="0.15">
      <c r="A595" s="16"/>
      <c r="B595" s="16"/>
      <c r="C595" s="16"/>
      <c r="D595" s="16"/>
      <c r="E595" s="19"/>
      <c r="F595" s="20"/>
      <c r="G595" s="20"/>
      <c r="H595" s="20"/>
      <c r="I595" s="20"/>
      <c r="J595" s="21"/>
      <c r="K595" s="20"/>
      <c r="L595" s="20"/>
      <c r="M595" s="20"/>
      <c r="N595" s="20"/>
      <c r="O595" s="20"/>
      <c r="P595" s="20"/>
      <c r="Q595" s="29"/>
      <c r="R595" s="29"/>
      <c r="S595" s="29"/>
      <c r="T595" s="20"/>
      <c r="U595" s="20"/>
      <c r="V595" s="21"/>
      <c r="W595" s="20"/>
      <c r="X595" s="20"/>
      <c r="Y595" s="20"/>
      <c r="Z595" s="20"/>
      <c r="AA595" s="20"/>
      <c r="AB595" s="20"/>
    </row>
    <row r="596" spans="1:28" ht="13" x14ac:dyDescent="0.15">
      <c r="A596" s="16"/>
      <c r="B596" s="16"/>
      <c r="C596" s="16"/>
      <c r="D596" s="16"/>
      <c r="E596" s="19"/>
      <c r="F596" s="20"/>
      <c r="G596" s="20"/>
      <c r="H596" s="20"/>
      <c r="I596" s="20"/>
      <c r="J596" s="21"/>
      <c r="K596" s="20"/>
      <c r="L596" s="20"/>
      <c r="M596" s="20"/>
      <c r="N596" s="20"/>
      <c r="O596" s="20"/>
      <c r="P596" s="20"/>
      <c r="Q596" s="29"/>
      <c r="R596" s="29"/>
      <c r="S596" s="29"/>
      <c r="T596" s="20"/>
      <c r="U596" s="20"/>
      <c r="V596" s="21"/>
      <c r="W596" s="20"/>
      <c r="X596" s="20"/>
      <c r="Y596" s="20"/>
      <c r="Z596" s="20"/>
      <c r="AA596" s="20"/>
      <c r="AB596" s="20"/>
    </row>
    <row r="597" spans="1:28" ht="13" x14ac:dyDescent="0.15">
      <c r="A597" s="16"/>
      <c r="B597" s="16"/>
      <c r="C597" s="16"/>
      <c r="D597" s="16"/>
      <c r="E597" s="19"/>
      <c r="F597" s="20"/>
      <c r="G597" s="20"/>
      <c r="H597" s="20"/>
      <c r="I597" s="20"/>
      <c r="J597" s="21"/>
      <c r="K597" s="20"/>
      <c r="L597" s="20"/>
      <c r="M597" s="20"/>
      <c r="N597" s="20"/>
      <c r="O597" s="20"/>
      <c r="P597" s="20"/>
      <c r="Q597" s="29"/>
      <c r="R597" s="29"/>
      <c r="S597" s="29"/>
      <c r="T597" s="20"/>
      <c r="U597" s="20"/>
      <c r="V597" s="21"/>
      <c r="W597" s="20"/>
      <c r="X597" s="20"/>
      <c r="Y597" s="20"/>
      <c r="Z597" s="20"/>
      <c r="AA597" s="20"/>
      <c r="AB597" s="20"/>
    </row>
    <row r="598" spans="1:28" ht="13" x14ac:dyDescent="0.15">
      <c r="A598" s="16"/>
      <c r="B598" s="16"/>
      <c r="C598" s="16"/>
      <c r="D598" s="16"/>
      <c r="E598" s="19"/>
      <c r="F598" s="20"/>
      <c r="G598" s="20"/>
      <c r="H598" s="20"/>
      <c r="I598" s="20"/>
      <c r="J598" s="21"/>
      <c r="K598" s="20"/>
      <c r="L598" s="20"/>
      <c r="M598" s="20"/>
      <c r="N598" s="20"/>
      <c r="O598" s="20"/>
      <c r="P598" s="20"/>
      <c r="Q598" s="29"/>
      <c r="R598" s="29"/>
      <c r="S598" s="29"/>
      <c r="T598" s="20"/>
      <c r="U598" s="20"/>
      <c r="V598" s="21"/>
      <c r="W598" s="20"/>
      <c r="X598" s="20"/>
      <c r="Y598" s="20"/>
      <c r="Z598" s="20"/>
      <c r="AA598" s="20"/>
      <c r="AB598" s="20"/>
    </row>
    <row r="599" spans="1:28" ht="13" x14ac:dyDescent="0.15">
      <c r="A599" s="16"/>
      <c r="B599" s="16"/>
      <c r="C599" s="16"/>
      <c r="D599" s="16"/>
      <c r="E599" s="19"/>
      <c r="F599" s="20"/>
      <c r="G599" s="20"/>
      <c r="H599" s="20"/>
      <c r="I599" s="20"/>
      <c r="J599" s="21"/>
      <c r="K599" s="20"/>
      <c r="L599" s="20"/>
      <c r="M599" s="20"/>
      <c r="N599" s="20"/>
      <c r="O599" s="20"/>
      <c r="P599" s="20"/>
      <c r="Q599" s="29"/>
      <c r="R599" s="29"/>
      <c r="S599" s="29"/>
      <c r="T599" s="20"/>
      <c r="U599" s="20"/>
      <c r="V599" s="21"/>
      <c r="W599" s="20"/>
      <c r="X599" s="20"/>
      <c r="Y599" s="20"/>
      <c r="Z599" s="20"/>
      <c r="AA599" s="20"/>
      <c r="AB599" s="20"/>
    </row>
    <row r="600" spans="1:28" ht="13" x14ac:dyDescent="0.15">
      <c r="A600" s="16"/>
      <c r="B600" s="16"/>
      <c r="C600" s="16"/>
      <c r="D600" s="16"/>
      <c r="E600" s="19"/>
      <c r="F600" s="20"/>
      <c r="G600" s="20"/>
      <c r="H600" s="20"/>
      <c r="I600" s="20"/>
      <c r="J600" s="21"/>
      <c r="K600" s="20"/>
      <c r="L600" s="20"/>
      <c r="M600" s="20"/>
      <c r="N600" s="20"/>
      <c r="O600" s="20"/>
      <c r="P600" s="20"/>
      <c r="Q600" s="29"/>
      <c r="R600" s="29"/>
      <c r="S600" s="29"/>
      <c r="T600" s="20"/>
      <c r="U600" s="20"/>
      <c r="V600" s="21"/>
      <c r="W600" s="20"/>
      <c r="X600" s="20"/>
      <c r="Y600" s="20"/>
      <c r="Z600" s="20"/>
      <c r="AA600" s="20"/>
      <c r="AB600" s="20"/>
    </row>
    <row r="601" spans="1:28" ht="13" x14ac:dyDescent="0.15">
      <c r="A601" s="16"/>
      <c r="B601" s="16"/>
      <c r="C601" s="16"/>
      <c r="D601" s="16"/>
      <c r="E601" s="19"/>
      <c r="F601" s="20"/>
      <c r="G601" s="20"/>
      <c r="H601" s="20"/>
      <c r="I601" s="20"/>
      <c r="J601" s="21"/>
      <c r="K601" s="20"/>
      <c r="L601" s="20"/>
      <c r="M601" s="20"/>
      <c r="N601" s="20"/>
      <c r="O601" s="20"/>
      <c r="P601" s="20"/>
      <c r="Q601" s="29"/>
      <c r="R601" s="29"/>
      <c r="S601" s="29"/>
      <c r="T601" s="20"/>
      <c r="U601" s="20"/>
      <c r="V601" s="21"/>
      <c r="W601" s="20"/>
      <c r="X601" s="20"/>
      <c r="Y601" s="20"/>
      <c r="Z601" s="20"/>
      <c r="AA601" s="20"/>
      <c r="AB601" s="20"/>
    </row>
    <row r="602" spans="1:28" ht="13" x14ac:dyDescent="0.15">
      <c r="A602" s="16"/>
      <c r="B602" s="16"/>
      <c r="C602" s="16"/>
      <c r="D602" s="16"/>
      <c r="E602" s="19"/>
      <c r="F602" s="20"/>
      <c r="G602" s="20"/>
      <c r="H602" s="20"/>
      <c r="I602" s="20"/>
      <c r="J602" s="21"/>
      <c r="K602" s="20"/>
      <c r="L602" s="20"/>
      <c r="M602" s="20"/>
      <c r="N602" s="20"/>
      <c r="O602" s="20"/>
      <c r="P602" s="20"/>
      <c r="Q602" s="29"/>
      <c r="R602" s="29"/>
      <c r="S602" s="29"/>
      <c r="T602" s="20"/>
      <c r="U602" s="20"/>
      <c r="V602" s="21"/>
      <c r="W602" s="20"/>
      <c r="X602" s="20"/>
      <c r="Y602" s="20"/>
      <c r="Z602" s="20"/>
      <c r="AA602" s="20"/>
      <c r="AB602" s="20"/>
    </row>
    <row r="603" spans="1:28" ht="13" x14ac:dyDescent="0.15">
      <c r="A603" s="16"/>
      <c r="B603" s="16"/>
      <c r="C603" s="16"/>
      <c r="D603" s="16"/>
      <c r="E603" s="19"/>
      <c r="F603" s="20"/>
      <c r="G603" s="20"/>
      <c r="H603" s="20"/>
      <c r="I603" s="20"/>
      <c r="J603" s="21"/>
      <c r="K603" s="20"/>
      <c r="L603" s="20"/>
      <c r="M603" s="20"/>
      <c r="N603" s="20"/>
      <c r="O603" s="20"/>
      <c r="P603" s="20"/>
      <c r="Q603" s="29"/>
      <c r="R603" s="29"/>
      <c r="S603" s="29"/>
      <c r="T603" s="20"/>
      <c r="U603" s="20"/>
      <c r="V603" s="21"/>
      <c r="W603" s="20"/>
      <c r="X603" s="20"/>
      <c r="Y603" s="20"/>
      <c r="Z603" s="20"/>
      <c r="AA603" s="20"/>
      <c r="AB603" s="20"/>
    </row>
    <row r="604" spans="1:28" ht="13" x14ac:dyDescent="0.15">
      <c r="A604" s="16"/>
      <c r="B604" s="16"/>
      <c r="C604" s="16"/>
      <c r="D604" s="16"/>
      <c r="E604" s="19"/>
      <c r="F604" s="20"/>
      <c r="G604" s="20"/>
      <c r="H604" s="20"/>
      <c r="I604" s="20"/>
      <c r="J604" s="21"/>
      <c r="K604" s="20"/>
      <c r="L604" s="20"/>
      <c r="M604" s="20"/>
      <c r="N604" s="20"/>
      <c r="O604" s="20"/>
      <c r="P604" s="20"/>
      <c r="Q604" s="29"/>
      <c r="R604" s="29"/>
      <c r="S604" s="29"/>
      <c r="T604" s="20"/>
      <c r="U604" s="20"/>
      <c r="V604" s="21"/>
      <c r="W604" s="20"/>
      <c r="X604" s="20"/>
      <c r="Y604" s="20"/>
      <c r="Z604" s="20"/>
      <c r="AA604" s="20"/>
      <c r="AB604" s="20"/>
    </row>
    <row r="605" spans="1:28" ht="13" x14ac:dyDescent="0.15">
      <c r="A605" s="16"/>
      <c r="B605" s="16"/>
      <c r="C605" s="16"/>
      <c r="D605" s="16"/>
      <c r="E605" s="19"/>
      <c r="F605" s="20"/>
      <c r="G605" s="20"/>
      <c r="H605" s="20"/>
      <c r="I605" s="20"/>
      <c r="J605" s="21"/>
      <c r="K605" s="20"/>
      <c r="L605" s="20"/>
      <c r="M605" s="20"/>
      <c r="N605" s="20"/>
      <c r="O605" s="20"/>
      <c r="P605" s="20"/>
      <c r="Q605" s="29"/>
      <c r="R605" s="29"/>
      <c r="S605" s="29"/>
      <c r="T605" s="20"/>
      <c r="U605" s="20"/>
      <c r="V605" s="21"/>
      <c r="W605" s="20"/>
      <c r="X605" s="20"/>
      <c r="Y605" s="20"/>
      <c r="Z605" s="20"/>
      <c r="AA605" s="20"/>
      <c r="AB605" s="20"/>
    </row>
    <row r="606" spans="1:28" ht="13" x14ac:dyDescent="0.15">
      <c r="A606" s="16"/>
      <c r="B606" s="16"/>
      <c r="C606" s="16"/>
      <c r="D606" s="16"/>
      <c r="E606" s="19"/>
      <c r="F606" s="20"/>
      <c r="G606" s="20"/>
      <c r="H606" s="20"/>
      <c r="I606" s="20"/>
      <c r="J606" s="21"/>
      <c r="K606" s="20"/>
      <c r="L606" s="20"/>
      <c r="M606" s="20"/>
      <c r="N606" s="20"/>
      <c r="O606" s="20"/>
      <c r="P606" s="20"/>
      <c r="Q606" s="29"/>
      <c r="R606" s="29"/>
      <c r="S606" s="29"/>
      <c r="T606" s="20"/>
      <c r="U606" s="20"/>
      <c r="V606" s="21"/>
      <c r="W606" s="20"/>
      <c r="X606" s="20"/>
      <c r="Y606" s="20"/>
      <c r="Z606" s="20"/>
      <c r="AA606" s="20"/>
      <c r="AB606" s="20"/>
    </row>
    <row r="607" spans="1:28" ht="13" x14ac:dyDescent="0.15">
      <c r="A607" s="16"/>
      <c r="B607" s="16"/>
      <c r="C607" s="16"/>
      <c r="D607" s="16"/>
      <c r="E607" s="19"/>
      <c r="F607" s="20"/>
      <c r="G607" s="20"/>
      <c r="H607" s="20"/>
      <c r="I607" s="20"/>
      <c r="J607" s="21"/>
      <c r="K607" s="20"/>
      <c r="L607" s="20"/>
      <c r="M607" s="20"/>
      <c r="N607" s="20"/>
      <c r="O607" s="20"/>
      <c r="P607" s="20"/>
      <c r="Q607" s="29"/>
      <c r="R607" s="29"/>
      <c r="S607" s="29"/>
      <c r="T607" s="20"/>
      <c r="U607" s="20"/>
      <c r="V607" s="21"/>
      <c r="W607" s="20"/>
      <c r="X607" s="20"/>
      <c r="Y607" s="20"/>
      <c r="Z607" s="20"/>
      <c r="AA607" s="20"/>
      <c r="AB607" s="20"/>
    </row>
    <row r="608" spans="1:28" ht="13" x14ac:dyDescent="0.15">
      <c r="A608" s="16"/>
      <c r="B608" s="16"/>
      <c r="C608" s="16"/>
      <c r="D608" s="16"/>
      <c r="E608" s="19"/>
      <c r="F608" s="20"/>
      <c r="G608" s="20"/>
      <c r="H608" s="20"/>
      <c r="I608" s="20"/>
      <c r="J608" s="21"/>
      <c r="K608" s="20"/>
      <c r="L608" s="20"/>
      <c r="M608" s="20"/>
      <c r="N608" s="20"/>
      <c r="O608" s="20"/>
      <c r="P608" s="20"/>
      <c r="Q608" s="29"/>
      <c r="R608" s="29"/>
      <c r="S608" s="29"/>
      <c r="T608" s="20"/>
      <c r="U608" s="20"/>
      <c r="V608" s="21"/>
      <c r="W608" s="20"/>
      <c r="X608" s="20"/>
      <c r="Y608" s="20"/>
      <c r="Z608" s="20"/>
      <c r="AA608" s="20"/>
      <c r="AB608" s="20"/>
    </row>
    <row r="609" spans="1:28" ht="13" x14ac:dyDescent="0.15">
      <c r="A609" s="16"/>
      <c r="B609" s="16"/>
      <c r="C609" s="16"/>
      <c r="D609" s="16"/>
      <c r="E609" s="19"/>
      <c r="F609" s="20"/>
      <c r="G609" s="20"/>
      <c r="H609" s="20"/>
      <c r="I609" s="20"/>
      <c r="J609" s="21"/>
      <c r="K609" s="20"/>
      <c r="L609" s="20"/>
      <c r="M609" s="20"/>
      <c r="N609" s="20"/>
      <c r="O609" s="20"/>
      <c r="P609" s="20"/>
      <c r="Q609" s="29"/>
      <c r="R609" s="29"/>
      <c r="S609" s="29"/>
      <c r="T609" s="20"/>
      <c r="U609" s="20"/>
      <c r="V609" s="21"/>
      <c r="W609" s="20"/>
      <c r="X609" s="20"/>
      <c r="Y609" s="20"/>
      <c r="Z609" s="20"/>
      <c r="AA609" s="20"/>
      <c r="AB609" s="20"/>
    </row>
    <row r="610" spans="1:28" ht="13" x14ac:dyDescent="0.15">
      <c r="A610" s="16"/>
      <c r="B610" s="16"/>
      <c r="C610" s="16"/>
      <c r="D610" s="16"/>
      <c r="E610" s="19"/>
      <c r="F610" s="20"/>
      <c r="G610" s="20"/>
      <c r="H610" s="20"/>
      <c r="I610" s="20"/>
      <c r="J610" s="21"/>
      <c r="K610" s="20"/>
      <c r="L610" s="20"/>
      <c r="M610" s="20"/>
      <c r="N610" s="20"/>
      <c r="O610" s="20"/>
      <c r="P610" s="20"/>
      <c r="Q610" s="29"/>
      <c r="R610" s="29"/>
      <c r="S610" s="29"/>
      <c r="T610" s="20"/>
      <c r="U610" s="20"/>
      <c r="V610" s="21"/>
      <c r="W610" s="20"/>
      <c r="X610" s="20"/>
      <c r="Y610" s="20"/>
      <c r="Z610" s="20"/>
      <c r="AA610" s="20"/>
      <c r="AB610" s="20"/>
    </row>
    <row r="611" spans="1:28" ht="13" x14ac:dyDescent="0.15">
      <c r="A611" s="16"/>
      <c r="B611" s="16"/>
      <c r="C611" s="16"/>
      <c r="D611" s="16"/>
      <c r="E611" s="19"/>
      <c r="F611" s="20"/>
      <c r="G611" s="20"/>
      <c r="H611" s="20"/>
      <c r="I611" s="20"/>
      <c r="J611" s="21"/>
      <c r="K611" s="20"/>
      <c r="L611" s="20"/>
      <c r="M611" s="20"/>
      <c r="N611" s="20"/>
      <c r="O611" s="20"/>
      <c r="P611" s="20"/>
      <c r="Q611" s="29"/>
      <c r="R611" s="29"/>
      <c r="S611" s="29"/>
      <c r="T611" s="20"/>
      <c r="U611" s="20"/>
      <c r="V611" s="21"/>
      <c r="W611" s="20"/>
      <c r="X611" s="20"/>
      <c r="Y611" s="20"/>
      <c r="Z611" s="20"/>
      <c r="AA611" s="20"/>
      <c r="AB611" s="20"/>
    </row>
    <row r="612" spans="1:28" ht="13" x14ac:dyDescent="0.15">
      <c r="A612" s="16"/>
      <c r="B612" s="16"/>
      <c r="C612" s="16"/>
      <c r="D612" s="16"/>
      <c r="E612" s="19"/>
      <c r="F612" s="20"/>
      <c r="G612" s="20"/>
      <c r="H612" s="20"/>
      <c r="I612" s="20"/>
      <c r="J612" s="21"/>
      <c r="K612" s="20"/>
      <c r="L612" s="20"/>
      <c r="M612" s="20"/>
      <c r="N612" s="20"/>
      <c r="O612" s="20"/>
      <c r="P612" s="20"/>
      <c r="Q612" s="29"/>
      <c r="R612" s="29"/>
      <c r="S612" s="29"/>
      <c r="T612" s="20"/>
      <c r="U612" s="20"/>
      <c r="V612" s="21"/>
      <c r="W612" s="20"/>
      <c r="X612" s="20"/>
      <c r="Y612" s="20"/>
      <c r="Z612" s="20"/>
      <c r="AA612" s="20"/>
      <c r="AB612" s="20"/>
    </row>
    <row r="613" spans="1:28" ht="13" x14ac:dyDescent="0.15">
      <c r="A613" s="16"/>
      <c r="B613" s="16"/>
      <c r="C613" s="16"/>
      <c r="D613" s="16"/>
      <c r="E613" s="19"/>
      <c r="F613" s="20"/>
      <c r="G613" s="20"/>
      <c r="H613" s="20"/>
      <c r="I613" s="20"/>
      <c r="J613" s="21"/>
      <c r="K613" s="20"/>
      <c r="L613" s="20"/>
      <c r="M613" s="20"/>
      <c r="N613" s="20"/>
      <c r="O613" s="20"/>
      <c r="P613" s="20"/>
      <c r="Q613" s="29"/>
      <c r="R613" s="29"/>
      <c r="S613" s="29"/>
      <c r="T613" s="20"/>
      <c r="U613" s="20"/>
      <c r="V613" s="21"/>
      <c r="W613" s="20"/>
      <c r="X613" s="20"/>
      <c r="Y613" s="20"/>
      <c r="Z613" s="20"/>
      <c r="AA613" s="20"/>
      <c r="AB613" s="20"/>
    </row>
    <row r="614" spans="1:28" ht="13" x14ac:dyDescent="0.15">
      <c r="A614" s="16"/>
      <c r="B614" s="16"/>
      <c r="C614" s="16"/>
      <c r="D614" s="16"/>
      <c r="E614" s="19"/>
      <c r="F614" s="20"/>
      <c r="G614" s="20"/>
      <c r="H614" s="20"/>
      <c r="I614" s="20"/>
      <c r="J614" s="21"/>
      <c r="K614" s="20"/>
      <c r="L614" s="20"/>
      <c r="M614" s="20"/>
      <c r="N614" s="20"/>
      <c r="O614" s="20"/>
      <c r="P614" s="20"/>
      <c r="Q614" s="29"/>
      <c r="R614" s="29"/>
      <c r="S614" s="29"/>
      <c r="T614" s="20"/>
      <c r="U614" s="20"/>
      <c r="V614" s="21"/>
      <c r="W614" s="20"/>
      <c r="X614" s="20"/>
      <c r="Y614" s="20"/>
      <c r="Z614" s="20"/>
      <c r="AA614" s="20"/>
      <c r="AB614" s="20"/>
    </row>
    <row r="615" spans="1:28" ht="13" x14ac:dyDescent="0.15">
      <c r="A615" s="16"/>
      <c r="B615" s="16"/>
      <c r="C615" s="16"/>
      <c r="D615" s="16"/>
      <c r="E615" s="19"/>
      <c r="F615" s="20"/>
      <c r="G615" s="20"/>
      <c r="H615" s="20"/>
      <c r="I615" s="20"/>
      <c r="J615" s="21"/>
      <c r="K615" s="20"/>
      <c r="L615" s="20"/>
      <c r="M615" s="20"/>
      <c r="N615" s="20"/>
      <c r="O615" s="20"/>
      <c r="P615" s="20"/>
      <c r="Q615" s="29"/>
      <c r="R615" s="29"/>
      <c r="S615" s="29"/>
      <c r="T615" s="20"/>
      <c r="U615" s="20"/>
      <c r="V615" s="21"/>
      <c r="W615" s="20"/>
      <c r="X615" s="20"/>
      <c r="Y615" s="20"/>
      <c r="Z615" s="20"/>
      <c r="AA615" s="20"/>
      <c r="AB615" s="20"/>
    </row>
    <row r="616" spans="1:28" ht="13" x14ac:dyDescent="0.15">
      <c r="A616" s="16"/>
      <c r="B616" s="16"/>
      <c r="C616" s="16"/>
      <c r="D616" s="16"/>
      <c r="E616" s="19"/>
      <c r="F616" s="20"/>
      <c r="G616" s="20"/>
      <c r="H616" s="20"/>
      <c r="I616" s="20"/>
      <c r="J616" s="21"/>
      <c r="K616" s="20"/>
      <c r="L616" s="20"/>
      <c r="M616" s="20"/>
      <c r="N616" s="20"/>
      <c r="O616" s="20"/>
      <c r="P616" s="20"/>
      <c r="Q616" s="29"/>
      <c r="R616" s="29"/>
      <c r="S616" s="29"/>
      <c r="T616" s="20"/>
      <c r="U616" s="20"/>
      <c r="V616" s="21"/>
      <c r="W616" s="20"/>
      <c r="X616" s="20"/>
      <c r="Y616" s="20"/>
      <c r="Z616" s="20"/>
      <c r="AA616" s="20"/>
      <c r="AB616" s="20"/>
    </row>
    <row r="617" spans="1:28" ht="13" x14ac:dyDescent="0.15">
      <c r="A617" s="16"/>
      <c r="B617" s="16"/>
      <c r="C617" s="16"/>
      <c r="D617" s="16"/>
      <c r="E617" s="19"/>
      <c r="F617" s="20"/>
      <c r="G617" s="20"/>
      <c r="H617" s="20"/>
      <c r="I617" s="20"/>
      <c r="J617" s="21"/>
      <c r="K617" s="20"/>
      <c r="L617" s="20"/>
      <c r="M617" s="20"/>
      <c r="N617" s="20"/>
      <c r="O617" s="20"/>
      <c r="P617" s="20"/>
      <c r="Q617" s="29"/>
      <c r="R617" s="29"/>
      <c r="S617" s="29"/>
      <c r="T617" s="20"/>
      <c r="U617" s="20"/>
      <c r="V617" s="21"/>
      <c r="W617" s="20"/>
      <c r="X617" s="20"/>
      <c r="Y617" s="20"/>
      <c r="Z617" s="20"/>
      <c r="AA617" s="20"/>
      <c r="AB617" s="20"/>
    </row>
    <row r="618" spans="1:28" ht="13" x14ac:dyDescent="0.15">
      <c r="A618" s="16"/>
      <c r="B618" s="16"/>
      <c r="C618" s="16"/>
      <c r="D618" s="16"/>
      <c r="E618" s="19"/>
      <c r="F618" s="20"/>
      <c r="G618" s="20"/>
      <c r="H618" s="20"/>
      <c r="I618" s="20"/>
      <c r="J618" s="21"/>
      <c r="K618" s="20"/>
      <c r="L618" s="20"/>
      <c r="M618" s="20"/>
      <c r="N618" s="20"/>
      <c r="O618" s="20"/>
      <c r="P618" s="20"/>
      <c r="Q618" s="29"/>
      <c r="R618" s="29"/>
      <c r="S618" s="29"/>
      <c r="T618" s="20"/>
      <c r="U618" s="20"/>
      <c r="V618" s="21"/>
      <c r="W618" s="20"/>
      <c r="X618" s="20"/>
      <c r="Y618" s="20"/>
      <c r="Z618" s="20"/>
      <c r="AA618" s="20"/>
      <c r="AB618" s="20"/>
    </row>
    <row r="619" spans="1:28" ht="13" x14ac:dyDescent="0.15">
      <c r="A619" s="16"/>
      <c r="B619" s="16"/>
      <c r="C619" s="16"/>
      <c r="D619" s="16"/>
      <c r="E619" s="19"/>
      <c r="F619" s="20"/>
      <c r="G619" s="20"/>
      <c r="H619" s="20"/>
      <c r="I619" s="20"/>
      <c r="J619" s="21"/>
      <c r="K619" s="20"/>
      <c r="L619" s="20"/>
      <c r="M619" s="20"/>
      <c r="N619" s="20"/>
      <c r="O619" s="20"/>
      <c r="P619" s="20"/>
      <c r="Q619" s="29"/>
      <c r="R619" s="29"/>
      <c r="S619" s="29"/>
      <c r="T619" s="20"/>
      <c r="U619" s="20"/>
      <c r="V619" s="21"/>
      <c r="W619" s="20"/>
      <c r="X619" s="20"/>
      <c r="Y619" s="20"/>
      <c r="Z619" s="20"/>
      <c r="AA619" s="20"/>
      <c r="AB619" s="20"/>
    </row>
    <row r="620" spans="1:28" ht="13" x14ac:dyDescent="0.15">
      <c r="A620" s="16"/>
      <c r="B620" s="16"/>
      <c r="C620" s="16"/>
      <c r="D620" s="16"/>
      <c r="E620" s="19"/>
      <c r="F620" s="20"/>
      <c r="G620" s="20"/>
      <c r="H620" s="20"/>
      <c r="I620" s="20"/>
      <c r="J620" s="21"/>
      <c r="K620" s="20"/>
      <c r="L620" s="20"/>
      <c r="M620" s="20"/>
      <c r="N620" s="20"/>
      <c r="O620" s="20"/>
      <c r="P620" s="20"/>
      <c r="Q620" s="29"/>
      <c r="R620" s="29"/>
      <c r="S620" s="29"/>
      <c r="T620" s="20"/>
      <c r="U620" s="20"/>
      <c r="V620" s="21"/>
      <c r="W620" s="20"/>
      <c r="X620" s="20"/>
      <c r="Y620" s="20"/>
      <c r="Z620" s="20"/>
      <c r="AA620" s="20"/>
      <c r="AB620" s="20"/>
    </row>
    <row r="621" spans="1:28" ht="13" x14ac:dyDescent="0.15">
      <c r="A621" s="16"/>
      <c r="B621" s="16"/>
      <c r="C621" s="16"/>
      <c r="D621" s="16"/>
      <c r="E621" s="19"/>
      <c r="F621" s="20"/>
      <c r="G621" s="20"/>
      <c r="H621" s="20"/>
      <c r="I621" s="20"/>
      <c r="J621" s="21"/>
      <c r="K621" s="20"/>
      <c r="L621" s="20"/>
      <c r="M621" s="20"/>
      <c r="N621" s="20"/>
      <c r="O621" s="20"/>
      <c r="P621" s="20"/>
      <c r="Q621" s="29"/>
      <c r="R621" s="29"/>
      <c r="S621" s="29"/>
      <c r="T621" s="20"/>
      <c r="U621" s="20"/>
      <c r="V621" s="21"/>
      <c r="W621" s="20"/>
      <c r="X621" s="20"/>
      <c r="Y621" s="20"/>
      <c r="Z621" s="20"/>
      <c r="AA621" s="20"/>
      <c r="AB621" s="20"/>
    </row>
    <row r="622" spans="1:28" ht="13" x14ac:dyDescent="0.15">
      <c r="A622" s="16"/>
      <c r="B622" s="16"/>
      <c r="C622" s="16"/>
      <c r="D622" s="16"/>
      <c r="E622" s="19"/>
      <c r="F622" s="20"/>
      <c r="G622" s="20"/>
      <c r="H622" s="20"/>
      <c r="I622" s="20"/>
      <c r="J622" s="21"/>
      <c r="K622" s="20"/>
      <c r="L622" s="20"/>
      <c r="M622" s="20"/>
      <c r="N622" s="20"/>
      <c r="O622" s="20"/>
      <c r="P622" s="20"/>
      <c r="Q622" s="29"/>
      <c r="R622" s="29"/>
      <c r="S622" s="29"/>
      <c r="T622" s="20"/>
      <c r="U622" s="20"/>
      <c r="V622" s="21"/>
      <c r="W622" s="20"/>
      <c r="X622" s="20"/>
      <c r="Y622" s="20"/>
      <c r="Z622" s="20"/>
      <c r="AA622" s="20"/>
      <c r="AB622" s="20"/>
    </row>
    <row r="623" spans="1:28" ht="13" x14ac:dyDescent="0.15">
      <c r="A623" s="16"/>
      <c r="B623" s="16"/>
      <c r="C623" s="16"/>
      <c r="D623" s="16"/>
      <c r="E623" s="19"/>
      <c r="F623" s="20"/>
      <c r="G623" s="20"/>
      <c r="H623" s="20"/>
      <c r="I623" s="20"/>
      <c r="J623" s="21"/>
      <c r="K623" s="20"/>
      <c r="L623" s="20"/>
      <c r="M623" s="20"/>
      <c r="N623" s="20"/>
      <c r="O623" s="20"/>
      <c r="P623" s="20"/>
      <c r="Q623" s="29"/>
      <c r="R623" s="29"/>
      <c r="S623" s="29"/>
      <c r="T623" s="20"/>
      <c r="U623" s="20"/>
      <c r="V623" s="21"/>
      <c r="W623" s="20"/>
      <c r="X623" s="20"/>
      <c r="Y623" s="20"/>
      <c r="Z623" s="20"/>
      <c r="AA623" s="20"/>
      <c r="AB623" s="20"/>
    </row>
    <row r="624" spans="1:28" ht="13" x14ac:dyDescent="0.15">
      <c r="A624" s="16"/>
      <c r="B624" s="16"/>
      <c r="C624" s="16"/>
      <c r="D624" s="16"/>
      <c r="E624" s="19"/>
      <c r="F624" s="20"/>
      <c r="G624" s="20"/>
      <c r="H624" s="20"/>
      <c r="I624" s="20"/>
      <c r="J624" s="21"/>
      <c r="K624" s="20"/>
      <c r="L624" s="20"/>
      <c r="M624" s="20"/>
      <c r="N624" s="20"/>
      <c r="O624" s="20"/>
      <c r="P624" s="20"/>
      <c r="Q624" s="29"/>
      <c r="R624" s="29"/>
      <c r="S624" s="29"/>
      <c r="T624" s="20"/>
      <c r="U624" s="20"/>
      <c r="V624" s="21"/>
      <c r="W624" s="20"/>
      <c r="X624" s="20"/>
      <c r="Y624" s="20"/>
      <c r="Z624" s="20"/>
      <c r="AA624" s="20"/>
      <c r="AB624" s="20"/>
    </row>
    <row r="625" spans="1:28" ht="13" x14ac:dyDescent="0.15">
      <c r="A625" s="16"/>
      <c r="B625" s="16"/>
      <c r="C625" s="16"/>
      <c r="D625" s="16"/>
      <c r="E625" s="19"/>
      <c r="F625" s="20"/>
      <c r="G625" s="20"/>
      <c r="H625" s="20"/>
      <c r="I625" s="20"/>
      <c r="J625" s="21"/>
      <c r="K625" s="20"/>
      <c r="L625" s="20"/>
      <c r="M625" s="20"/>
      <c r="N625" s="20"/>
      <c r="O625" s="20"/>
      <c r="P625" s="20"/>
      <c r="Q625" s="29"/>
      <c r="R625" s="29"/>
      <c r="S625" s="29"/>
      <c r="T625" s="20"/>
      <c r="U625" s="20"/>
      <c r="V625" s="21"/>
      <c r="W625" s="20"/>
      <c r="X625" s="20"/>
      <c r="Y625" s="20"/>
      <c r="Z625" s="20"/>
      <c r="AA625" s="20"/>
      <c r="AB625" s="20"/>
    </row>
    <row r="626" spans="1:28" ht="13" x14ac:dyDescent="0.15">
      <c r="A626" s="16"/>
      <c r="B626" s="16"/>
      <c r="C626" s="16"/>
      <c r="D626" s="16"/>
      <c r="E626" s="19"/>
      <c r="F626" s="20"/>
      <c r="G626" s="20"/>
      <c r="H626" s="20"/>
      <c r="I626" s="20"/>
      <c r="J626" s="21"/>
      <c r="K626" s="20"/>
      <c r="L626" s="20"/>
      <c r="M626" s="20"/>
      <c r="N626" s="20"/>
      <c r="O626" s="20"/>
      <c r="P626" s="20"/>
      <c r="Q626" s="29"/>
      <c r="R626" s="29"/>
      <c r="S626" s="29"/>
      <c r="T626" s="20"/>
      <c r="U626" s="20"/>
      <c r="V626" s="21"/>
      <c r="W626" s="20"/>
      <c r="X626" s="20"/>
      <c r="Y626" s="20"/>
      <c r="Z626" s="20"/>
      <c r="AA626" s="20"/>
      <c r="AB626" s="20"/>
    </row>
    <row r="627" spans="1:28" ht="13" x14ac:dyDescent="0.15">
      <c r="A627" s="16"/>
      <c r="B627" s="16"/>
      <c r="C627" s="16"/>
      <c r="D627" s="16"/>
      <c r="E627" s="19"/>
      <c r="F627" s="20"/>
      <c r="G627" s="20"/>
      <c r="H627" s="20"/>
      <c r="I627" s="20"/>
      <c r="J627" s="21"/>
      <c r="K627" s="20"/>
      <c r="L627" s="20"/>
      <c r="M627" s="20"/>
      <c r="N627" s="20"/>
      <c r="O627" s="20"/>
      <c r="P627" s="20"/>
      <c r="Q627" s="29"/>
      <c r="R627" s="29"/>
      <c r="S627" s="29"/>
      <c r="T627" s="20"/>
      <c r="U627" s="20"/>
      <c r="V627" s="21"/>
      <c r="W627" s="20"/>
      <c r="X627" s="20"/>
      <c r="Y627" s="20"/>
      <c r="Z627" s="20"/>
      <c r="AA627" s="20"/>
      <c r="AB627" s="20"/>
    </row>
    <row r="628" spans="1:28" ht="13" x14ac:dyDescent="0.15">
      <c r="A628" s="16"/>
      <c r="B628" s="16"/>
      <c r="C628" s="16"/>
      <c r="D628" s="16"/>
      <c r="E628" s="19"/>
      <c r="F628" s="20"/>
      <c r="G628" s="20"/>
      <c r="H628" s="20"/>
      <c r="I628" s="20"/>
      <c r="J628" s="21"/>
      <c r="K628" s="20"/>
      <c r="L628" s="20"/>
      <c r="M628" s="20"/>
      <c r="N628" s="20"/>
      <c r="O628" s="20"/>
      <c r="P628" s="20"/>
      <c r="Q628" s="29"/>
      <c r="R628" s="29"/>
      <c r="S628" s="29"/>
      <c r="T628" s="20"/>
      <c r="U628" s="20"/>
      <c r="V628" s="21"/>
      <c r="W628" s="20"/>
      <c r="X628" s="20"/>
      <c r="Y628" s="20"/>
      <c r="Z628" s="20"/>
      <c r="AA628" s="20"/>
      <c r="AB628" s="20"/>
    </row>
    <row r="629" spans="1:28" ht="13" x14ac:dyDescent="0.15">
      <c r="A629" s="16"/>
      <c r="B629" s="16"/>
      <c r="C629" s="16"/>
      <c r="D629" s="16"/>
      <c r="E629" s="19"/>
      <c r="F629" s="20"/>
      <c r="G629" s="20"/>
      <c r="H629" s="20"/>
      <c r="I629" s="20"/>
      <c r="J629" s="21"/>
      <c r="K629" s="20"/>
      <c r="L629" s="20"/>
      <c r="M629" s="20"/>
      <c r="N629" s="20"/>
      <c r="O629" s="20"/>
      <c r="P629" s="20"/>
      <c r="Q629" s="29"/>
      <c r="R629" s="29"/>
      <c r="S629" s="29"/>
      <c r="T629" s="20"/>
      <c r="U629" s="20"/>
      <c r="V629" s="21"/>
      <c r="W629" s="20"/>
      <c r="X629" s="20"/>
      <c r="Y629" s="20"/>
      <c r="Z629" s="20"/>
      <c r="AA629" s="20"/>
      <c r="AB629" s="20"/>
    </row>
    <row r="630" spans="1:28" ht="13" x14ac:dyDescent="0.15">
      <c r="A630" s="16"/>
      <c r="B630" s="16"/>
      <c r="C630" s="16"/>
      <c r="D630" s="16"/>
      <c r="E630" s="19"/>
      <c r="F630" s="20"/>
      <c r="G630" s="20"/>
      <c r="H630" s="20"/>
      <c r="I630" s="20"/>
      <c r="J630" s="21"/>
      <c r="K630" s="20"/>
      <c r="L630" s="20"/>
      <c r="M630" s="20"/>
      <c r="N630" s="20"/>
      <c r="O630" s="20"/>
      <c r="P630" s="20"/>
      <c r="Q630" s="29"/>
      <c r="R630" s="29"/>
      <c r="S630" s="29"/>
      <c r="T630" s="20"/>
      <c r="U630" s="20"/>
      <c r="V630" s="21"/>
      <c r="W630" s="20"/>
      <c r="X630" s="20"/>
      <c r="Y630" s="20"/>
      <c r="Z630" s="20"/>
      <c r="AA630" s="20"/>
      <c r="AB630" s="20"/>
    </row>
    <row r="631" spans="1:28" ht="13" x14ac:dyDescent="0.15">
      <c r="A631" s="16"/>
      <c r="B631" s="16"/>
      <c r="C631" s="16"/>
      <c r="D631" s="16"/>
      <c r="E631" s="19"/>
      <c r="F631" s="20"/>
      <c r="G631" s="20"/>
      <c r="H631" s="20"/>
      <c r="I631" s="20"/>
      <c r="J631" s="21"/>
      <c r="K631" s="20"/>
      <c r="L631" s="20"/>
      <c r="M631" s="20"/>
      <c r="N631" s="20"/>
      <c r="O631" s="20"/>
      <c r="P631" s="20"/>
      <c r="Q631" s="29"/>
      <c r="R631" s="29"/>
      <c r="S631" s="29"/>
      <c r="T631" s="20"/>
      <c r="U631" s="20"/>
      <c r="V631" s="21"/>
      <c r="W631" s="20"/>
      <c r="X631" s="20"/>
      <c r="Y631" s="20"/>
      <c r="Z631" s="20"/>
      <c r="AA631" s="20"/>
      <c r="AB631" s="20"/>
    </row>
    <row r="632" spans="1:28" ht="13" x14ac:dyDescent="0.15">
      <c r="A632" s="16"/>
      <c r="B632" s="16"/>
      <c r="C632" s="16"/>
      <c r="D632" s="16"/>
      <c r="E632" s="19"/>
      <c r="F632" s="20"/>
      <c r="G632" s="20"/>
      <c r="H632" s="20"/>
      <c r="I632" s="20"/>
      <c r="J632" s="21"/>
      <c r="K632" s="20"/>
      <c r="L632" s="20"/>
      <c r="M632" s="20"/>
      <c r="N632" s="20"/>
      <c r="O632" s="20"/>
      <c r="P632" s="20"/>
      <c r="Q632" s="29"/>
      <c r="R632" s="29"/>
      <c r="S632" s="29"/>
      <c r="T632" s="20"/>
      <c r="U632" s="20"/>
      <c r="V632" s="21"/>
      <c r="W632" s="20"/>
      <c r="X632" s="20"/>
      <c r="Y632" s="20"/>
      <c r="Z632" s="20"/>
      <c r="AA632" s="20"/>
      <c r="AB632" s="20"/>
    </row>
    <row r="633" spans="1:28" ht="13" x14ac:dyDescent="0.15">
      <c r="A633" s="16"/>
      <c r="B633" s="16"/>
      <c r="C633" s="16"/>
      <c r="D633" s="16"/>
      <c r="E633" s="19"/>
      <c r="F633" s="20"/>
      <c r="G633" s="20"/>
      <c r="H633" s="20"/>
      <c r="I633" s="20"/>
      <c r="J633" s="21"/>
      <c r="K633" s="20"/>
      <c r="L633" s="20"/>
      <c r="M633" s="20"/>
      <c r="N633" s="20"/>
      <c r="O633" s="20"/>
      <c r="P633" s="20"/>
      <c r="Q633" s="29"/>
      <c r="R633" s="29"/>
      <c r="S633" s="29"/>
      <c r="T633" s="20"/>
      <c r="U633" s="20"/>
      <c r="V633" s="21"/>
      <c r="W633" s="20"/>
      <c r="X633" s="20"/>
      <c r="Y633" s="20"/>
      <c r="Z633" s="20"/>
      <c r="AA633" s="20"/>
      <c r="AB633" s="20"/>
    </row>
    <row r="634" spans="1:28" ht="13" x14ac:dyDescent="0.15">
      <c r="A634" s="16"/>
      <c r="B634" s="16"/>
      <c r="C634" s="16"/>
      <c r="D634" s="16"/>
      <c r="E634" s="19"/>
      <c r="F634" s="20"/>
      <c r="G634" s="20"/>
      <c r="H634" s="20"/>
      <c r="I634" s="20"/>
      <c r="J634" s="21"/>
      <c r="K634" s="20"/>
      <c r="L634" s="20"/>
      <c r="M634" s="20"/>
      <c r="N634" s="20"/>
      <c r="O634" s="20"/>
      <c r="P634" s="20"/>
      <c r="Q634" s="29"/>
      <c r="R634" s="29"/>
      <c r="S634" s="29"/>
      <c r="T634" s="20"/>
      <c r="U634" s="20"/>
      <c r="V634" s="21"/>
      <c r="W634" s="20"/>
      <c r="X634" s="20"/>
      <c r="Y634" s="20"/>
      <c r="Z634" s="20"/>
      <c r="AA634" s="20"/>
      <c r="AB634" s="20"/>
    </row>
    <row r="635" spans="1:28" ht="13" x14ac:dyDescent="0.15">
      <c r="A635" s="16"/>
      <c r="B635" s="16"/>
      <c r="C635" s="16"/>
      <c r="D635" s="16"/>
      <c r="E635" s="19"/>
      <c r="F635" s="20"/>
      <c r="G635" s="20"/>
      <c r="H635" s="20"/>
      <c r="I635" s="20"/>
      <c r="J635" s="21"/>
      <c r="K635" s="20"/>
      <c r="L635" s="20"/>
      <c r="M635" s="20"/>
      <c r="N635" s="20"/>
      <c r="O635" s="20"/>
      <c r="P635" s="20"/>
      <c r="Q635" s="29"/>
      <c r="R635" s="29"/>
      <c r="S635" s="29"/>
      <c r="T635" s="20"/>
      <c r="U635" s="20"/>
      <c r="V635" s="21"/>
      <c r="W635" s="20"/>
      <c r="X635" s="20"/>
      <c r="Y635" s="20"/>
      <c r="Z635" s="20"/>
      <c r="AA635" s="20"/>
      <c r="AB635" s="20"/>
    </row>
    <row r="636" spans="1:28" ht="13" x14ac:dyDescent="0.15">
      <c r="A636" s="16"/>
      <c r="B636" s="16"/>
      <c r="C636" s="16"/>
      <c r="D636" s="16"/>
      <c r="E636" s="19"/>
      <c r="F636" s="20"/>
      <c r="G636" s="20"/>
      <c r="H636" s="20"/>
      <c r="I636" s="20"/>
      <c r="J636" s="21"/>
      <c r="K636" s="20"/>
      <c r="L636" s="20"/>
      <c r="M636" s="20"/>
      <c r="N636" s="20"/>
      <c r="O636" s="20"/>
      <c r="P636" s="20"/>
      <c r="Q636" s="29"/>
      <c r="R636" s="29"/>
      <c r="S636" s="29"/>
      <c r="T636" s="20"/>
      <c r="U636" s="20"/>
      <c r="V636" s="21"/>
      <c r="W636" s="20"/>
      <c r="X636" s="20"/>
      <c r="Y636" s="20"/>
      <c r="Z636" s="20"/>
      <c r="AA636" s="20"/>
      <c r="AB636" s="20"/>
    </row>
    <row r="637" spans="1:28" ht="13" x14ac:dyDescent="0.15">
      <c r="A637" s="16"/>
      <c r="B637" s="16"/>
      <c r="C637" s="16"/>
      <c r="D637" s="16"/>
      <c r="E637" s="19"/>
      <c r="F637" s="20"/>
      <c r="G637" s="20"/>
      <c r="H637" s="20"/>
      <c r="I637" s="20"/>
      <c r="J637" s="21"/>
      <c r="K637" s="20"/>
      <c r="L637" s="20"/>
      <c r="M637" s="20"/>
      <c r="N637" s="20"/>
      <c r="O637" s="20"/>
      <c r="P637" s="20"/>
      <c r="Q637" s="29"/>
      <c r="R637" s="29"/>
      <c r="S637" s="29"/>
      <c r="T637" s="20"/>
      <c r="U637" s="20"/>
      <c r="V637" s="21"/>
      <c r="W637" s="20"/>
      <c r="X637" s="20"/>
      <c r="Y637" s="20"/>
      <c r="Z637" s="20"/>
      <c r="AA637" s="20"/>
      <c r="AB637" s="20"/>
    </row>
    <row r="638" spans="1:28" ht="13" x14ac:dyDescent="0.15">
      <c r="A638" s="16"/>
      <c r="B638" s="16"/>
      <c r="C638" s="16"/>
      <c r="D638" s="16"/>
      <c r="E638" s="19"/>
      <c r="F638" s="20"/>
      <c r="G638" s="20"/>
      <c r="H638" s="20"/>
      <c r="I638" s="20"/>
      <c r="J638" s="21"/>
      <c r="K638" s="20"/>
      <c r="L638" s="20"/>
      <c r="M638" s="20"/>
      <c r="N638" s="20"/>
      <c r="O638" s="20"/>
      <c r="P638" s="20"/>
      <c r="Q638" s="29"/>
      <c r="R638" s="29"/>
      <c r="S638" s="29"/>
      <c r="T638" s="20"/>
      <c r="U638" s="20"/>
      <c r="V638" s="21"/>
      <c r="W638" s="20"/>
      <c r="X638" s="20"/>
      <c r="Y638" s="20"/>
      <c r="Z638" s="20"/>
      <c r="AA638" s="20"/>
      <c r="AB638" s="20"/>
    </row>
    <row r="639" spans="1:28" ht="13" x14ac:dyDescent="0.15">
      <c r="A639" s="16"/>
      <c r="B639" s="16"/>
      <c r="C639" s="16"/>
      <c r="D639" s="16"/>
      <c r="E639" s="19"/>
      <c r="F639" s="20"/>
      <c r="G639" s="20"/>
      <c r="H639" s="20"/>
      <c r="I639" s="20"/>
      <c r="J639" s="21"/>
      <c r="K639" s="20"/>
      <c r="L639" s="20"/>
      <c r="M639" s="20"/>
      <c r="N639" s="20"/>
      <c r="O639" s="20"/>
      <c r="P639" s="20"/>
      <c r="Q639" s="29"/>
      <c r="R639" s="29"/>
      <c r="S639" s="29"/>
      <c r="T639" s="20"/>
      <c r="U639" s="20"/>
      <c r="V639" s="21"/>
      <c r="W639" s="20"/>
      <c r="X639" s="20"/>
      <c r="Y639" s="20"/>
      <c r="Z639" s="20"/>
      <c r="AA639" s="20"/>
      <c r="AB639" s="20"/>
    </row>
    <row r="640" spans="1:28" ht="13" x14ac:dyDescent="0.15">
      <c r="A640" s="16"/>
      <c r="B640" s="16"/>
      <c r="C640" s="16"/>
      <c r="D640" s="16"/>
      <c r="E640" s="19"/>
      <c r="F640" s="20"/>
      <c r="G640" s="20"/>
      <c r="H640" s="20"/>
      <c r="I640" s="20"/>
      <c r="J640" s="21"/>
      <c r="K640" s="20"/>
      <c r="L640" s="20"/>
      <c r="M640" s="20"/>
      <c r="N640" s="20"/>
      <c r="O640" s="20"/>
      <c r="P640" s="20"/>
      <c r="Q640" s="29"/>
      <c r="R640" s="29"/>
      <c r="S640" s="29"/>
      <c r="T640" s="20"/>
      <c r="U640" s="20"/>
      <c r="V640" s="21"/>
      <c r="W640" s="20"/>
      <c r="X640" s="20"/>
      <c r="Y640" s="20"/>
      <c r="Z640" s="20"/>
      <c r="AA640" s="20"/>
      <c r="AB640" s="20"/>
    </row>
    <row r="641" spans="1:28" ht="13" x14ac:dyDescent="0.15">
      <c r="A641" s="16"/>
      <c r="B641" s="16"/>
      <c r="C641" s="16"/>
      <c r="D641" s="16"/>
      <c r="E641" s="19"/>
      <c r="F641" s="20"/>
      <c r="G641" s="20"/>
      <c r="H641" s="20"/>
      <c r="I641" s="20"/>
      <c r="J641" s="21"/>
      <c r="K641" s="20"/>
      <c r="L641" s="20"/>
      <c r="M641" s="20"/>
      <c r="N641" s="20"/>
      <c r="O641" s="20"/>
      <c r="P641" s="20"/>
      <c r="Q641" s="29"/>
      <c r="R641" s="29"/>
      <c r="S641" s="29"/>
      <c r="T641" s="20"/>
      <c r="U641" s="20"/>
      <c r="V641" s="21"/>
      <c r="W641" s="20"/>
      <c r="X641" s="20"/>
      <c r="Y641" s="20"/>
      <c r="Z641" s="20"/>
      <c r="AA641" s="20"/>
      <c r="AB641" s="20"/>
    </row>
    <row r="642" spans="1:28" ht="13" x14ac:dyDescent="0.15">
      <c r="A642" s="16"/>
      <c r="B642" s="16"/>
      <c r="C642" s="16"/>
      <c r="D642" s="16"/>
      <c r="E642" s="19"/>
      <c r="F642" s="20"/>
      <c r="G642" s="20"/>
      <c r="H642" s="20"/>
      <c r="I642" s="20"/>
      <c r="J642" s="21"/>
      <c r="K642" s="20"/>
      <c r="L642" s="20"/>
      <c r="M642" s="20"/>
      <c r="N642" s="20"/>
      <c r="O642" s="20"/>
      <c r="P642" s="20"/>
      <c r="Q642" s="29"/>
      <c r="R642" s="29"/>
      <c r="S642" s="29"/>
      <c r="T642" s="20"/>
      <c r="U642" s="20"/>
      <c r="V642" s="21"/>
      <c r="W642" s="20"/>
      <c r="X642" s="20"/>
      <c r="Y642" s="20"/>
      <c r="Z642" s="20"/>
      <c r="AA642" s="20"/>
      <c r="AB642" s="20"/>
    </row>
    <row r="643" spans="1:28" ht="13" x14ac:dyDescent="0.15">
      <c r="A643" s="16"/>
      <c r="B643" s="16"/>
      <c r="C643" s="16"/>
      <c r="D643" s="16"/>
      <c r="E643" s="19"/>
      <c r="F643" s="20"/>
      <c r="G643" s="20"/>
      <c r="H643" s="20"/>
      <c r="I643" s="20"/>
      <c r="J643" s="21"/>
      <c r="K643" s="20"/>
      <c r="L643" s="20"/>
      <c r="M643" s="20"/>
      <c r="N643" s="20"/>
      <c r="O643" s="20"/>
      <c r="P643" s="20"/>
      <c r="Q643" s="29"/>
      <c r="R643" s="29"/>
      <c r="S643" s="29"/>
      <c r="T643" s="20"/>
      <c r="U643" s="20"/>
      <c r="V643" s="21"/>
      <c r="W643" s="20"/>
      <c r="X643" s="20"/>
      <c r="Y643" s="20"/>
      <c r="Z643" s="20"/>
      <c r="AA643" s="20"/>
      <c r="AB643" s="20"/>
    </row>
    <row r="644" spans="1:28" ht="13" x14ac:dyDescent="0.15">
      <c r="A644" s="16"/>
      <c r="B644" s="16"/>
      <c r="C644" s="16"/>
      <c r="D644" s="16"/>
      <c r="E644" s="19"/>
      <c r="F644" s="20"/>
      <c r="G644" s="20"/>
      <c r="H644" s="20"/>
      <c r="I644" s="20"/>
      <c r="J644" s="21"/>
      <c r="K644" s="20"/>
      <c r="L644" s="20"/>
      <c r="M644" s="20"/>
      <c r="N644" s="20"/>
      <c r="O644" s="20"/>
      <c r="P644" s="20"/>
      <c r="Q644" s="29"/>
      <c r="R644" s="29"/>
      <c r="S644" s="29"/>
      <c r="T644" s="20"/>
      <c r="U644" s="20"/>
      <c r="V644" s="21"/>
      <c r="W644" s="20"/>
      <c r="X644" s="20"/>
      <c r="Y644" s="20"/>
      <c r="Z644" s="20"/>
      <c r="AA644" s="20"/>
      <c r="AB644" s="20"/>
    </row>
    <row r="645" spans="1:28" ht="13" x14ac:dyDescent="0.15">
      <c r="A645" s="16"/>
      <c r="B645" s="16"/>
      <c r="C645" s="16"/>
      <c r="D645" s="16"/>
      <c r="E645" s="19"/>
      <c r="F645" s="20"/>
      <c r="G645" s="20"/>
      <c r="H645" s="20"/>
      <c r="I645" s="20"/>
      <c r="J645" s="21"/>
      <c r="K645" s="20"/>
      <c r="L645" s="20"/>
      <c r="M645" s="20"/>
      <c r="N645" s="20"/>
      <c r="O645" s="20"/>
      <c r="P645" s="20"/>
      <c r="Q645" s="29"/>
      <c r="R645" s="29"/>
      <c r="S645" s="29"/>
      <c r="T645" s="20"/>
      <c r="U645" s="20"/>
      <c r="V645" s="21"/>
      <c r="W645" s="20"/>
      <c r="X645" s="20"/>
      <c r="Y645" s="20"/>
      <c r="Z645" s="20"/>
      <c r="AA645" s="20"/>
      <c r="AB645" s="20"/>
    </row>
    <row r="646" spans="1:28" ht="13" x14ac:dyDescent="0.15">
      <c r="A646" s="16"/>
      <c r="B646" s="16"/>
      <c r="C646" s="16"/>
      <c r="D646" s="16"/>
      <c r="E646" s="19"/>
      <c r="F646" s="20"/>
      <c r="G646" s="20"/>
      <c r="H646" s="20"/>
      <c r="I646" s="20"/>
      <c r="J646" s="21"/>
      <c r="K646" s="20"/>
      <c r="L646" s="20"/>
      <c r="M646" s="20"/>
      <c r="N646" s="20"/>
      <c r="O646" s="20"/>
      <c r="P646" s="20"/>
      <c r="Q646" s="29"/>
      <c r="R646" s="29"/>
      <c r="S646" s="29"/>
      <c r="T646" s="20"/>
      <c r="U646" s="20"/>
      <c r="V646" s="21"/>
      <c r="W646" s="20"/>
      <c r="X646" s="20"/>
      <c r="Y646" s="20"/>
      <c r="Z646" s="20"/>
      <c r="AA646" s="20"/>
      <c r="AB646" s="20"/>
    </row>
    <row r="647" spans="1:28" ht="13" x14ac:dyDescent="0.15">
      <c r="A647" s="16"/>
      <c r="B647" s="16"/>
      <c r="C647" s="16"/>
      <c r="D647" s="16"/>
      <c r="E647" s="19"/>
      <c r="F647" s="20"/>
      <c r="G647" s="20"/>
      <c r="H647" s="20"/>
      <c r="I647" s="20"/>
      <c r="J647" s="21"/>
      <c r="K647" s="20"/>
      <c r="L647" s="20"/>
      <c r="M647" s="20"/>
      <c r="N647" s="20"/>
      <c r="O647" s="20"/>
      <c r="P647" s="20"/>
      <c r="Q647" s="29"/>
      <c r="R647" s="29"/>
      <c r="S647" s="29"/>
      <c r="T647" s="20"/>
      <c r="U647" s="20"/>
      <c r="V647" s="21"/>
      <c r="W647" s="20"/>
      <c r="X647" s="20"/>
      <c r="Y647" s="20"/>
      <c r="Z647" s="20"/>
      <c r="AA647" s="20"/>
      <c r="AB647" s="20"/>
    </row>
    <row r="648" spans="1:28" ht="13" x14ac:dyDescent="0.15">
      <c r="A648" s="16"/>
      <c r="B648" s="16"/>
      <c r="C648" s="16"/>
      <c r="D648" s="16"/>
      <c r="E648" s="19"/>
      <c r="F648" s="20"/>
      <c r="G648" s="20"/>
      <c r="H648" s="20"/>
      <c r="I648" s="20"/>
      <c r="J648" s="21"/>
      <c r="K648" s="20"/>
      <c r="L648" s="20"/>
      <c r="M648" s="20"/>
      <c r="N648" s="20"/>
      <c r="O648" s="20"/>
      <c r="P648" s="20"/>
      <c r="Q648" s="29"/>
      <c r="R648" s="29"/>
      <c r="S648" s="29"/>
      <c r="T648" s="20"/>
      <c r="U648" s="20"/>
      <c r="V648" s="21"/>
      <c r="W648" s="20"/>
      <c r="X648" s="20"/>
      <c r="Y648" s="20"/>
      <c r="Z648" s="20"/>
      <c r="AA648" s="20"/>
      <c r="AB648" s="20"/>
    </row>
    <row r="649" spans="1:28" ht="13" x14ac:dyDescent="0.15">
      <c r="A649" s="16"/>
      <c r="B649" s="16"/>
      <c r="C649" s="16"/>
      <c r="D649" s="16"/>
      <c r="E649" s="19"/>
      <c r="F649" s="20"/>
      <c r="G649" s="20"/>
      <c r="H649" s="20"/>
      <c r="I649" s="20"/>
      <c r="J649" s="21"/>
      <c r="K649" s="20"/>
      <c r="L649" s="20"/>
      <c r="M649" s="20"/>
      <c r="N649" s="20"/>
      <c r="O649" s="20"/>
      <c r="P649" s="20"/>
      <c r="Q649" s="29"/>
      <c r="R649" s="29"/>
      <c r="S649" s="29"/>
      <c r="T649" s="20"/>
      <c r="U649" s="20"/>
      <c r="V649" s="21"/>
      <c r="W649" s="20"/>
      <c r="X649" s="20"/>
      <c r="Y649" s="20"/>
      <c r="Z649" s="20"/>
      <c r="AA649" s="20"/>
      <c r="AB649" s="20"/>
    </row>
    <row r="650" spans="1:28" ht="13" x14ac:dyDescent="0.15">
      <c r="A650" s="16"/>
      <c r="B650" s="16"/>
      <c r="C650" s="16"/>
      <c r="D650" s="16"/>
      <c r="E650" s="19"/>
      <c r="F650" s="20"/>
      <c r="G650" s="20"/>
      <c r="H650" s="20"/>
      <c r="I650" s="20"/>
      <c r="J650" s="21"/>
      <c r="K650" s="20"/>
      <c r="L650" s="20"/>
      <c r="M650" s="20"/>
      <c r="N650" s="20"/>
      <c r="O650" s="20"/>
      <c r="P650" s="20"/>
      <c r="Q650" s="29"/>
      <c r="R650" s="29"/>
      <c r="S650" s="29"/>
      <c r="T650" s="20"/>
      <c r="U650" s="20"/>
      <c r="V650" s="21"/>
      <c r="W650" s="20"/>
      <c r="X650" s="20"/>
      <c r="Y650" s="20"/>
      <c r="Z650" s="20"/>
      <c r="AA650" s="20"/>
      <c r="AB650" s="20"/>
    </row>
    <row r="651" spans="1:28" ht="13" x14ac:dyDescent="0.15">
      <c r="A651" s="16"/>
      <c r="B651" s="16"/>
      <c r="C651" s="16"/>
      <c r="D651" s="16"/>
      <c r="E651" s="19"/>
      <c r="F651" s="20"/>
      <c r="G651" s="20"/>
      <c r="H651" s="20"/>
      <c r="I651" s="20"/>
      <c r="J651" s="21"/>
      <c r="K651" s="20"/>
      <c r="L651" s="20"/>
      <c r="M651" s="20"/>
      <c r="N651" s="20"/>
      <c r="O651" s="20"/>
      <c r="P651" s="20"/>
      <c r="Q651" s="29"/>
      <c r="R651" s="29"/>
      <c r="S651" s="29"/>
      <c r="T651" s="20"/>
      <c r="U651" s="20"/>
      <c r="V651" s="21"/>
      <c r="W651" s="20"/>
      <c r="X651" s="20"/>
      <c r="Y651" s="20"/>
      <c r="Z651" s="20"/>
      <c r="AA651" s="20"/>
      <c r="AB651" s="20"/>
    </row>
    <row r="652" spans="1:28" ht="13" x14ac:dyDescent="0.15">
      <c r="A652" s="16"/>
      <c r="B652" s="16"/>
      <c r="C652" s="16"/>
      <c r="D652" s="16"/>
      <c r="E652" s="19"/>
      <c r="F652" s="20"/>
      <c r="G652" s="20"/>
      <c r="H652" s="20"/>
      <c r="I652" s="20"/>
      <c r="J652" s="21"/>
      <c r="K652" s="20"/>
      <c r="L652" s="20"/>
      <c r="M652" s="20"/>
      <c r="N652" s="20"/>
      <c r="O652" s="20"/>
      <c r="P652" s="20"/>
      <c r="Q652" s="29"/>
      <c r="R652" s="29"/>
      <c r="S652" s="29"/>
      <c r="T652" s="20"/>
      <c r="U652" s="20"/>
      <c r="V652" s="21"/>
      <c r="W652" s="20"/>
      <c r="X652" s="20"/>
      <c r="Y652" s="20"/>
      <c r="Z652" s="20"/>
      <c r="AA652" s="20"/>
      <c r="AB652" s="20"/>
    </row>
    <row r="653" spans="1:28" ht="13" x14ac:dyDescent="0.15">
      <c r="A653" s="16"/>
      <c r="B653" s="16"/>
      <c r="C653" s="16"/>
      <c r="D653" s="16"/>
      <c r="E653" s="19"/>
      <c r="F653" s="20"/>
      <c r="G653" s="20"/>
      <c r="H653" s="20"/>
      <c r="I653" s="20"/>
      <c r="J653" s="21"/>
      <c r="K653" s="20"/>
      <c r="L653" s="20"/>
      <c r="M653" s="20"/>
      <c r="N653" s="20"/>
      <c r="O653" s="20"/>
      <c r="P653" s="20"/>
      <c r="Q653" s="29"/>
      <c r="R653" s="29"/>
      <c r="S653" s="29"/>
      <c r="T653" s="20"/>
      <c r="U653" s="20"/>
      <c r="V653" s="21"/>
      <c r="W653" s="20"/>
      <c r="X653" s="20"/>
      <c r="Y653" s="20"/>
      <c r="Z653" s="20"/>
      <c r="AA653" s="20"/>
      <c r="AB653" s="20"/>
    </row>
    <row r="654" spans="1:28" ht="13" x14ac:dyDescent="0.15">
      <c r="A654" s="16"/>
      <c r="B654" s="16"/>
      <c r="C654" s="16"/>
      <c r="D654" s="16"/>
      <c r="E654" s="19"/>
      <c r="F654" s="20"/>
      <c r="G654" s="20"/>
      <c r="H654" s="20"/>
      <c r="I654" s="20"/>
      <c r="J654" s="21"/>
      <c r="K654" s="20"/>
      <c r="L654" s="20"/>
      <c r="M654" s="20"/>
      <c r="N654" s="20"/>
      <c r="O654" s="20"/>
      <c r="P654" s="20"/>
      <c r="Q654" s="29"/>
      <c r="R654" s="29"/>
      <c r="S654" s="29"/>
      <c r="T654" s="20"/>
      <c r="U654" s="20"/>
      <c r="V654" s="21"/>
      <c r="W654" s="20"/>
      <c r="X654" s="20"/>
      <c r="Y654" s="20"/>
      <c r="Z654" s="20"/>
      <c r="AA654" s="20"/>
      <c r="AB654" s="20"/>
    </row>
    <row r="655" spans="1:28" ht="13" x14ac:dyDescent="0.15">
      <c r="A655" s="16"/>
      <c r="B655" s="16"/>
      <c r="C655" s="16"/>
      <c r="D655" s="16"/>
      <c r="E655" s="19"/>
      <c r="F655" s="20"/>
      <c r="G655" s="20"/>
      <c r="H655" s="20"/>
      <c r="I655" s="20"/>
      <c r="J655" s="21"/>
      <c r="K655" s="20"/>
      <c r="L655" s="20"/>
      <c r="M655" s="20"/>
      <c r="N655" s="20"/>
      <c r="O655" s="20"/>
      <c r="P655" s="20"/>
      <c r="Q655" s="29"/>
      <c r="R655" s="29"/>
      <c r="S655" s="29"/>
      <c r="T655" s="20"/>
      <c r="U655" s="20"/>
      <c r="V655" s="21"/>
      <c r="W655" s="20"/>
      <c r="X655" s="20"/>
      <c r="Y655" s="20"/>
      <c r="Z655" s="20"/>
      <c r="AA655" s="20"/>
      <c r="AB655" s="20"/>
    </row>
    <row r="656" spans="1:28" ht="13" x14ac:dyDescent="0.15">
      <c r="A656" s="16"/>
      <c r="B656" s="16"/>
      <c r="C656" s="16"/>
      <c r="D656" s="16"/>
      <c r="E656" s="19"/>
      <c r="F656" s="20"/>
      <c r="G656" s="20"/>
      <c r="H656" s="20"/>
      <c r="I656" s="20"/>
      <c r="J656" s="21"/>
      <c r="K656" s="20"/>
      <c r="L656" s="20"/>
      <c r="M656" s="20"/>
      <c r="N656" s="20"/>
      <c r="O656" s="20"/>
      <c r="P656" s="20"/>
      <c r="Q656" s="29"/>
      <c r="R656" s="29"/>
      <c r="S656" s="29"/>
      <c r="T656" s="20"/>
      <c r="U656" s="20"/>
      <c r="V656" s="21"/>
      <c r="W656" s="20"/>
      <c r="X656" s="20"/>
      <c r="Y656" s="20"/>
      <c r="Z656" s="20"/>
      <c r="AA656" s="20"/>
      <c r="AB656" s="20"/>
    </row>
    <row r="657" spans="1:28" ht="13" x14ac:dyDescent="0.15">
      <c r="A657" s="16"/>
      <c r="B657" s="16"/>
      <c r="C657" s="16"/>
      <c r="D657" s="16"/>
      <c r="E657" s="19"/>
      <c r="F657" s="20"/>
      <c r="G657" s="20"/>
      <c r="H657" s="20"/>
      <c r="I657" s="20"/>
      <c r="J657" s="21"/>
      <c r="K657" s="20"/>
      <c r="L657" s="20"/>
      <c r="M657" s="20"/>
      <c r="N657" s="20"/>
      <c r="O657" s="20"/>
      <c r="P657" s="20"/>
      <c r="Q657" s="29"/>
      <c r="R657" s="29"/>
      <c r="S657" s="29"/>
      <c r="T657" s="20"/>
      <c r="U657" s="20"/>
      <c r="V657" s="21"/>
      <c r="W657" s="20"/>
      <c r="X657" s="20"/>
      <c r="Y657" s="20"/>
      <c r="Z657" s="20"/>
      <c r="AA657" s="20"/>
      <c r="AB657" s="20"/>
    </row>
    <row r="658" spans="1:28" ht="13" x14ac:dyDescent="0.15">
      <c r="A658" s="16"/>
      <c r="B658" s="16"/>
      <c r="C658" s="16"/>
      <c r="D658" s="16"/>
      <c r="E658" s="19"/>
      <c r="F658" s="20"/>
      <c r="G658" s="20"/>
      <c r="H658" s="20"/>
      <c r="I658" s="20"/>
      <c r="J658" s="21"/>
      <c r="K658" s="20"/>
      <c r="L658" s="20"/>
      <c r="M658" s="20"/>
      <c r="N658" s="20"/>
      <c r="O658" s="20"/>
      <c r="P658" s="20"/>
      <c r="Q658" s="29"/>
      <c r="R658" s="29"/>
      <c r="S658" s="29"/>
      <c r="T658" s="20"/>
      <c r="U658" s="20"/>
      <c r="V658" s="21"/>
      <c r="W658" s="20"/>
      <c r="X658" s="20"/>
      <c r="Y658" s="20"/>
      <c r="Z658" s="20"/>
      <c r="AA658" s="20"/>
      <c r="AB658" s="20"/>
    </row>
    <row r="659" spans="1:28" ht="13" x14ac:dyDescent="0.15">
      <c r="A659" s="16"/>
      <c r="B659" s="16"/>
      <c r="C659" s="16"/>
      <c r="D659" s="16"/>
      <c r="E659" s="19"/>
      <c r="F659" s="20"/>
      <c r="G659" s="20"/>
      <c r="H659" s="20"/>
      <c r="I659" s="20"/>
      <c r="J659" s="21"/>
      <c r="K659" s="20"/>
      <c r="L659" s="20"/>
      <c r="M659" s="20"/>
      <c r="N659" s="20"/>
      <c r="O659" s="20"/>
      <c r="P659" s="20"/>
      <c r="Q659" s="29"/>
      <c r="R659" s="29"/>
      <c r="S659" s="29"/>
      <c r="T659" s="20"/>
      <c r="U659" s="20"/>
      <c r="V659" s="21"/>
      <c r="W659" s="20"/>
      <c r="X659" s="20"/>
      <c r="Y659" s="20"/>
      <c r="Z659" s="20"/>
      <c r="AA659" s="20"/>
      <c r="AB659" s="20"/>
    </row>
    <row r="660" spans="1:28" ht="13" x14ac:dyDescent="0.15">
      <c r="A660" s="16"/>
      <c r="B660" s="16"/>
      <c r="C660" s="16"/>
      <c r="D660" s="16"/>
      <c r="E660" s="19"/>
      <c r="F660" s="20"/>
      <c r="G660" s="20"/>
      <c r="H660" s="20"/>
      <c r="I660" s="20"/>
      <c r="J660" s="21"/>
      <c r="K660" s="20"/>
      <c r="L660" s="20"/>
      <c r="M660" s="20"/>
      <c r="N660" s="20"/>
      <c r="O660" s="20"/>
      <c r="P660" s="20"/>
      <c r="Q660" s="29"/>
      <c r="R660" s="29"/>
      <c r="S660" s="29"/>
      <c r="T660" s="20"/>
      <c r="U660" s="20"/>
      <c r="V660" s="21"/>
      <c r="W660" s="20"/>
      <c r="X660" s="20"/>
      <c r="Y660" s="20"/>
      <c r="Z660" s="20"/>
      <c r="AA660" s="20"/>
      <c r="AB660" s="20"/>
    </row>
    <row r="661" spans="1:28" ht="13" x14ac:dyDescent="0.15">
      <c r="A661" s="16"/>
      <c r="B661" s="16"/>
      <c r="C661" s="16"/>
      <c r="D661" s="16"/>
      <c r="E661" s="19"/>
      <c r="F661" s="20"/>
      <c r="G661" s="20"/>
      <c r="H661" s="20"/>
      <c r="I661" s="20"/>
      <c r="J661" s="21"/>
      <c r="K661" s="20"/>
      <c r="L661" s="20"/>
      <c r="M661" s="20"/>
      <c r="N661" s="20"/>
      <c r="O661" s="20"/>
      <c r="P661" s="20"/>
      <c r="Q661" s="29"/>
      <c r="R661" s="29"/>
      <c r="S661" s="29"/>
      <c r="T661" s="20"/>
      <c r="U661" s="20"/>
      <c r="V661" s="21"/>
      <c r="W661" s="20"/>
      <c r="X661" s="20"/>
      <c r="Y661" s="20"/>
      <c r="Z661" s="20"/>
      <c r="AA661" s="20"/>
      <c r="AB661" s="20"/>
    </row>
    <row r="662" spans="1:28" ht="13" x14ac:dyDescent="0.15">
      <c r="A662" s="16"/>
      <c r="B662" s="16"/>
      <c r="C662" s="16"/>
      <c r="D662" s="16"/>
      <c r="E662" s="19"/>
      <c r="F662" s="20"/>
      <c r="G662" s="20"/>
      <c r="H662" s="20"/>
      <c r="I662" s="20"/>
      <c r="J662" s="21"/>
      <c r="K662" s="20"/>
      <c r="L662" s="20"/>
      <c r="M662" s="20"/>
      <c r="N662" s="20"/>
      <c r="O662" s="20"/>
      <c r="P662" s="20"/>
      <c r="Q662" s="29"/>
      <c r="R662" s="29"/>
      <c r="S662" s="29"/>
      <c r="T662" s="20"/>
      <c r="U662" s="20"/>
      <c r="V662" s="21"/>
      <c r="W662" s="20"/>
      <c r="X662" s="20"/>
      <c r="Y662" s="20"/>
      <c r="Z662" s="20"/>
      <c r="AA662" s="20"/>
      <c r="AB662" s="20"/>
    </row>
    <row r="663" spans="1:28" ht="13" x14ac:dyDescent="0.15">
      <c r="A663" s="16"/>
      <c r="B663" s="16"/>
      <c r="C663" s="16"/>
      <c r="D663" s="16"/>
      <c r="E663" s="19"/>
      <c r="F663" s="20"/>
      <c r="G663" s="20"/>
      <c r="H663" s="20"/>
      <c r="I663" s="20"/>
      <c r="J663" s="21"/>
      <c r="K663" s="20"/>
      <c r="L663" s="20"/>
      <c r="M663" s="20"/>
      <c r="N663" s="20"/>
      <c r="O663" s="20"/>
      <c r="P663" s="20"/>
      <c r="Q663" s="29"/>
      <c r="R663" s="29"/>
      <c r="S663" s="29"/>
      <c r="T663" s="20"/>
      <c r="U663" s="20"/>
      <c r="V663" s="21"/>
      <c r="W663" s="20"/>
      <c r="X663" s="20"/>
      <c r="Y663" s="20"/>
      <c r="Z663" s="20"/>
      <c r="AA663" s="20"/>
      <c r="AB663" s="20"/>
    </row>
    <row r="664" spans="1:28" ht="13" x14ac:dyDescent="0.15">
      <c r="A664" s="16"/>
      <c r="B664" s="16"/>
      <c r="C664" s="16"/>
      <c r="D664" s="16"/>
      <c r="E664" s="19"/>
      <c r="F664" s="20"/>
      <c r="G664" s="20"/>
      <c r="H664" s="20"/>
      <c r="I664" s="20"/>
      <c r="J664" s="21"/>
      <c r="K664" s="20"/>
      <c r="L664" s="20"/>
      <c r="M664" s="20"/>
      <c r="N664" s="20"/>
      <c r="O664" s="20"/>
      <c r="P664" s="20"/>
      <c r="Q664" s="29"/>
      <c r="R664" s="29"/>
      <c r="S664" s="29"/>
      <c r="T664" s="20"/>
      <c r="U664" s="20"/>
      <c r="V664" s="21"/>
      <c r="W664" s="20"/>
      <c r="X664" s="20"/>
      <c r="Y664" s="20"/>
      <c r="Z664" s="20"/>
      <c r="AA664" s="20"/>
      <c r="AB664" s="20"/>
    </row>
    <row r="665" spans="1:28" ht="13" x14ac:dyDescent="0.15">
      <c r="A665" s="16"/>
      <c r="B665" s="16"/>
      <c r="C665" s="16"/>
      <c r="D665" s="16"/>
      <c r="E665" s="19"/>
      <c r="F665" s="20"/>
      <c r="G665" s="20"/>
      <c r="H665" s="20"/>
      <c r="I665" s="20"/>
      <c r="J665" s="21"/>
      <c r="K665" s="20"/>
      <c r="L665" s="20"/>
      <c r="M665" s="20"/>
      <c r="N665" s="20"/>
      <c r="O665" s="20"/>
      <c r="P665" s="20"/>
      <c r="Q665" s="29"/>
      <c r="R665" s="29"/>
      <c r="S665" s="29"/>
      <c r="T665" s="20"/>
      <c r="U665" s="20"/>
      <c r="V665" s="21"/>
      <c r="W665" s="20"/>
      <c r="X665" s="20"/>
      <c r="Y665" s="20"/>
      <c r="Z665" s="20"/>
      <c r="AA665" s="20"/>
      <c r="AB665" s="20"/>
    </row>
    <row r="666" spans="1:28" ht="13" x14ac:dyDescent="0.15">
      <c r="A666" s="16"/>
      <c r="B666" s="16"/>
      <c r="C666" s="16"/>
      <c r="D666" s="16"/>
      <c r="E666" s="19"/>
      <c r="F666" s="20"/>
      <c r="G666" s="20"/>
      <c r="H666" s="20"/>
      <c r="I666" s="20"/>
      <c r="J666" s="21"/>
      <c r="K666" s="20"/>
      <c r="L666" s="20"/>
      <c r="M666" s="20"/>
      <c r="N666" s="20"/>
      <c r="O666" s="20"/>
      <c r="P666" s="20"/>
      <c r="Q666" s="29"/>
      <c r="R666" s="29"/>
      <c r="S666" s="29"/>
      <c r="T666" s="20"/>
      <c r="U666" s="20"/>
      <c r="V666" s="21"/>
      <c r="W666" s="20"/>
      <c r="X666" s="20"/>
      <c r="Y666" s="20"/>
      <c r="Z666" s="20"/>
      <c r="AA666" s="20"/>
      <c r="AB666" s="20"/>
    </row>
    <row r="667" spans="1:28" ht="13" x14ac:dyDescent="0.15">
      <c r="A667" s="16"/>
      <c r="B667" s="16"/>
      <c r="C667" s="16"/>
      <c r="D667" s="16"/>
      <c r="E667" s="19"/>
      <c r="F667" s="20"/>
      <c r="G667" s="20"/>
      <c r="H667" s="20"/>
      <c r="I667" s="20"/>
      <c r="J667" s="21"/>
      <c r="K667" s="20"/>
      <c r="L667" s="20"/>
      <c r="M667" s="20"/>
      <c r="N667" s="20"/>
      <c r="O667" s="20"/>
      <c r="P667" s="20"/>
      <c r="Q667" s="29"/>
      <c r="R667" s="29"/>
      <c r="S667" s="29"/>
      <c r="T667" s="20"/>
      <c r="U667" s="20"/>
      <c r="V667" s="21"/>
      <c r="W667" s="20"/>
      <c r="X667" s="20"/>
      <c r="Y667" s="20"/>
      <c r="Z667" s="20"/>
      <c r="AA667" s="20"/>
      <c r="AB667" s="20"/>
    </row>
    <row r="668" spans="1:28" ht="13" x14ac:dyDescent="0.15">
      <c r="A668" s="16"/>
      <c r="B668" s="16"/>
      <c r="C668" s="16"/>
      <c r="D668" s="16"/>
      <c r="E668" s="19"/>
      <c r="F668" s="20"/>
      <c r="G668" s="20"/>
      <c r="H668" s="20"/>
      <c r="I668" s="20"/>
      <c r="J668" s="21"/>
      <c r="K668" s="20"/>
      <c r="L668" s="20"/>
      <c r="M668" s="20"/>
      <c r="N668" s="20"/>
      <c r="O668" s="20"/>
      <c r="P668" s="20"/>
      <c r="Q668" s="29"/>
      <c r="R668" s="29"/>
      <c r="S668" s="29"/>
      <c r="T668" s="20"/>
      <c r="U668" s="20"/>
      <c r="V668" s="21"/>
      <c r="W668" s="20"/>
      <c r="X668" s="20"/>
      <c r="Y668" s="20"/>
      <c r="Z668" s="20"/>
      <c r="AA668" s="20"/>
      <c r="AB668" s="20"/>
    </row>
    <row r="669" spans="1:28" ht="13" x14ac:dyDescent="0.15">
      <c r="A669" s="16"/>
      <c r="B669" s="16"/>
      <c r="C669" s="16"/>
      <c r="D669" s="16"/>
      <c r="E669" s="19"/>
      <c r="F669" s="20"/>
      <c r="G669" s="20"/>
      <c r="H669" s="20"/>
      <c r="I669" s="20"/>
      <c r="J669" s="21"/>
      <c r="K669" s="20"/>
      <c r="L669" s="20"/>
      <c r="M669" s="20"/>
      <c r="N669" s="20"/>
      <c r="O669" s="20"/>
      <c r="P669" s="20"/>
      <c r="Q669" s="29"/>
      <c r="R669" s="29"/>
      <c r="S669" s="29"/>
      <c r="T669" s="20"/>
      <c r="U669" s="20"/>
      <c r="V669" s="21"/>
      <c r="W669" s="20"/>
      <c r="X669" s="20"/>
      <c r="Y669" s="20"/>
      <c r="Z669" s="20"/>
      <c r="AA669" s="20"/>
      <c r="AB669" s="20"/>
    </row>
    <row r="670" spans="1:28" ht="13" x14ac:dyDescent="0.15">
      <c r="A670" s="16"/>
      <c r="B670" s="16"/>
      <c r="C670" s="16"/>
      <c r="D670" s="16"/>
      <c r="E670" s="19"/>
      <c r="F670" s="20"/>
      <c r="G670" s="20"/>
      <c r="H670" s="20"/>
      <c r="I670" s="20"/>
      <c r="J670" s="21"/>
      <c r="K670" s="20"/>
      <c r="L670" s="20"/>
      <c r="M670" s="20"/>
      <c r="N670" s="20"/>
      <c r="O670" s="20"/>
      <c r="P670" s="20"/>
      <c r="Q670" s="29"/>
      <c r="R670" s="29"/>
      <c r="S670" s="29"/>
      <c r="T670" s="20"/>
      <c r="U670" s="20"/>
      <c r="V670" s="21"/>
      <c r="W670" s="20"/>
      <c r="X670" s="20"/>
      <c r="Y670" s="20"/>
      <c r="Z670" s="20"/>
      <c r="AA670" s="20"/>
      <c r="AB670" s="20"/>
    </row>
    <row r="671" spans="1:28" ht="13" x14ac:dyDescent="0.15">
      <c r="A671" s="16"/>
      <c r="B671" s="16"/>
      <c r="C671" s="16"/>
      <c r="D671" s="16"/>
      <c r="E671" s="19"/>
      <c r="F671" s="20"/>
      <c r="G671" s="20"/>
      <c r="H671" s="20"/>
      <c r="I671" s="20"/>
      <c r="J671" s="21"/>
      <c r="K671" s="20"/>
      <c r="L671" s="20"/>
      <c r="M671" s="20"/>
      <c r="N671" s="20"/>
      <c r="O671" s="20"/>
      <c r="P671" s="20"/>
      <c r="Q671" s="29"/>
      <c r="R671" s="29"/>
      <c r="S671" s="29"/>
      <c r="T671" s="20"/>
      <c r="U671" s="20"/>
      <c r="V671" s="21"/>
      <c r="W671" s="20"/>
      <c r="X671" s="20"/>
      <c r="Y671" s="20"/>
      <c r="Z671" s="20"/>
      <c r="AA671" s="20"/>
      <c r="AB671" s="20"/>
    </row>
    <row r="672" spans="1:28" ht="13" x14ac:dyDescent="0.15">
      <c r="A672" s="16"/>
      <c r="B672" s="16"/>
      <c r="C672" s="16"/>
      <c r="D672" s="16"/>
      <c r="E672" s="19"/>
      <c r="F672" s="20"/>
      <c r="G672" s="20"/>
      <c r="H672" s="20"/>
      <c r="I672" s="20"/>
      <c r="J672" s="21"/>
      <c r="K672" s="20"/>
      <c r="L672" s="20"/>
      <c r="M672" s="20"/>
      <c r="N672" s="20"/>
      <c r="O672" s="20"/>
      <c r="P672" s="20"/>
      <c r="Q672" s="29"/>
      <c r="R672" s="29"/>
      <c r="S672" s="29"/>
      <c r="T672" s="20"/>
      <c r="U672" s="20"/>
      <c r="V672" s="21"/>
      <c r="W672" s="20"/>
      <c r="X672" s="20"/>
      <c r="Y672" s="20"/>
      <c r="Z672" s="20"/>
      <c r="AA672" s="20"/>
      <c r="AB672" s="20"/>
    </row>
    <row r="673" spans="1:28" ht="13" x14ac:dyDescent="0.15">
      <c r="A673" s="16"/>
      <c r="B673" s="16"/>
      <c r="C673" s="16"/>
      <c r="D673" s="16"/>
      <c r="E673" s="19"/>
      <c r="F673" s="20"/>
      <c r="G673" s="20"/>
      <c r="H673" s="20"/>
      <c r="I673" s="20"/>
      <c r="J673" s="21"/>
      <c r="K673" s="20"/>
      <c r="L673" s="20"/>
      <c r="M673" s="20"/>
      <c r="N673" s="20"/>
      <c r="O673" s="20"/>
      <c r="P673" s="20"/>
      <c r="Q673" s="29"/>
      <c r="R673" s="29"/>
      <c r="S673" s="29"/>
      <c r="T673" s="20"/>
      <c r="U673" s="20"/>
      <c r="V673" s="21"/>
      <c r="W673" s="20"/>
      <c r="X673" s="20"/>
      <c r="Y673" s="20"/>
      <c r="Z673" s="20"/>
      <c r="AA673" s="20"/>
      <c r="AB673" s="20"/>
    </row>
    <row r="674" spans="1:28" ht="13" x14ac:dyDescent="0.15">
      <c r="A674" s="16"/>
      <c r="B674" s="16"/>
      <c r="C674" s="16"/>
      <c r="D674" s="16"/>
      <c r="E674" s="19"/>
      <c r="F674" s="20"/>
      <c r="G674" s="20"/>
      <c r="H674" s="20"/>
      <c r="I674" s="20"/>
      <c r="J674" s="21"/>
      <c r="K674" s="20"/>
      <c r="L674" s="20"/>
      <c r="M674" s="20"/>
      <c r="N674" s="20"/>
      <c r="O674" s="20"/>
      <c r="P674" s="20"/>
      <c r="Q674" s="29"/>
      <c r="R674" s="29"/>
      <c r="S674" s="29"/>
      <c r="T674" s="20"/>
      <c r="U674" s="20"/>
      <c r="V674" s="21"/>
      <c r="W674" s="20"/>
      <c r="X674" s="20"/>
      <c r="Y674" s="20"/>
      <c r="Z674" s="20"/>
      <c r="AA674" s="20"/>
      <c r="AB674" s="20"/>
    </row>
    <row r="675" spans="1:28" ht="13" x14ac:dyDescent="0.15">
      <c r="A675" s="16"/>
      <c r="B675" s="16"/>
      <c r="C675" s="16"/>
      <c r="D675" s="16"/>
      <c r="E675" s="19"/>
      <c r="F675" s="20"/>
      <c r="G675" s="20"/>
      <c r="H675" s="20"/>
      <c r="I675" s="20"/>
      <c r="J675" s="21"/>
      <c r="K675" s="20"/>
      <c r="L675" s="20"/>
      <c r="M675" s="20"/>
      <c r="N675" s="20"/>
      <c r="O675" s="20"/>
      <c r="P675" s="20"/>
      <c r="Q675" s="29"/>
      <c r="R675" s="29"/>
      <c r="S675" s="29"/>
      <c r="T675" s="20"/>
      <c r="U675" s="20"/>
      <c r="V675" s="21"/>
      <c r="W675" s="20"/>
      <c r="X675" s="20"/>
      <c r="Y675" s="20"/>
      <c r="Z675" s="20"/>
      <c r="AA675" s="20"/>
      <c r="AB675" s="20"/>
    </row>
    <row r="676" spans="1:28" ht="13" x14ac:dyDescent="0.15">
      <c r="A676" s="16"/>
      <c r="B676" s="16"/>
      <c r="C676" s="16"/>
      <c r="D676" s="16"/>
      <c r="E676" s="19"/>
      <c r="F676" s="20"/>
      <c r="G676" s="20"/>
      <c r="H676" s="20"/>
      <c r="I676" s="20"/>
      <c r="J676" s="21"/>
      <c r="K676" s="20"/>
      <c r="L676" s="20"/>
      <c r="M676" s="20"/>
      <c r="N676" s="20"/>
      <c r="O676" s="20"/>
      <c r="P676" s="20"/>
      <c r="Q676" s="29"/>
      <c r="R676" s="29"/>
      <c r="S676" s="29"/>
      <c r="T676" s="20"/>
      <c r="U676" s="20"/>
      <c r="V676" s="21"/>
      <c r="W676" s="20"/>
      <c r="X676" s="20"/>
      <c r="Y676" s="20"/>
      <c r="Z676" s="20"/>
      <c r="AA676" s="20"/>
      <c r="AB676" s="20"/>
    </row>
    <row r="677" spans="1:28" ht="13" x14ac:dyDescent="0.15">
      <c r="A677" s="16"/>
      <c r="B677" s="16"/>
      <c r="C677" s="16"/>
      <c r="D677" s="16"/>
      <c r="E677" s="19"/>
      <c r="F677" s="20"/>
      <c r="G677" s="20"/>
      <c r="H677" s="20"/>
      <c r="I677" s="20"/>
      <c r="J677" s="21"/>
      <c r="K677" s="20"/>
      <c r="L677" s="20"/>
      <c r="M677" s="20"/>
      <c r="N677" s="20"/>
      <c r="O677" s="20"/>
      <c r="P677" s="20"/>
      <c r="Q677" s="29"/>
      <c r="R677" s="29"/>
      <c r="S677" s="29"/>
      <c r="T677" s="20"/>
      <c r="U677" s="20"/>
      <c r="V677" s="21"/>
      <c r="W677" s="20"/>
      <c r="X677" s="20"/>
      <c r="Y677" s="20"/>
      <c r="Z677" s="20"/>
      <c r="AA677" s="20"/>
      <c r="AB677" s="20"/>
    </row>
    <row r="678" spans="1:28" ht="13" x14ac:dyDescent="0.15">
      <c r="A678" s="16"/>
      <c r="B678" s="16"/>
      <c r="C678" s="16"/>
      <c r="D678" s="16"/>
      <c r="E678" s="19"/>
      <c r="F678" s="20"/>
      <c r="G678" s="20"/>
      <c r="H678" s="20"/>
      <c r="I678" s="20"/>
      <c r="J678" s="21"/>
      <c r="K678" s="20"/>
      <c r="L678" s="20"/>
      <c r="M678" s="20"/>
      <c r="N678" s="20"/>
      <c r="O678" s="20"/>
      <c r="P678" s="20"/>
      <c r="Q678" s="29"/>
      <c r="R678" s="29"/>
      <c r="S678" s="29"/>
      <c r="T678" s="20"/>
      <c r="U678" s="20"/>
      <c r="V678" s="21"/>
      <c r="W678" s="20"/>
      <c r="X678" s="20"/>
      <c r="Y678" s="20"/>
      <c r="Z678" s="20"/>
      <c r="AA678" s="20"/>
      <c r="AB678" s="20"/>
    </row>
    <row r="679" spans="1:28" ht="13" x14ac:dyDescent="0.15">
      <c r="A679" s="16"/>
      <c r="B679" s="16"/>
      <c r="C679" s="16"/>
      <c r="D679" s="16"/>
      <c r="E679" s="19"/>
      <c r="F679" s="20"/>
      <c r="G679" s="20"/>
      <c r="H679" s="20"/>
      <c r="I679" s="20"/>
      <c r="J679" s="21"/>
      <c r="K679" s="20"/>
      <c r="L679" s="20"/>
      <c r="M679" s="20"/>
      <c r="N679" s="20"/>
      <c r="O679" s="20"/>
      <c r="P679" s="20"/>
      <c r="Q679" s="29"/>
      <c r="R679" s="29"/>
      <c r="S679" s="29"/>
      <c r="T679" s="20"/>
      <c r="U679" s="20"/>
      <c r="V679" s="21"/>
      <c r="W679" s="20"/>
      <c r="X679" s="20"/>
      <c r="Y679" s="20"/>
      <c r="Z679" s="20"/>
      <c r="AA679" s="20"/>
      <c r="AB679" s="20"/>
    </row>
    <row r="680" spans="1:28" ht="13" x14ac:dyDescent="0.15">
      <c r="A680" s="16"/>
      <c r="B680" s="16"/>
      <c r="C680" s="16"/>
      <c r="D680" s="16"/>
      <c r="E680" s="19"/>
      <c r="F680" s="20"/>
      <c r="G680" s="20"/>
      <c r="H680" s="20"/>
      <c r="I680" s="20"/>
      <c r="J680" s="21"/>
      <c r="K680" s="20"/>
      <c r="L680" s="20"/>
      <c r="M680" s="20"/>
      <c r="N680" s="20"/>
      <c r="O680" s="20"/>
      <c r="P680" s="20"/>
      <c r="Q680" s="29"/>
      <c r="R680" s="29"/>
      <c r="S680" s="29"/>
      <c r="T680" s="20"/>
      <c r="U680" s="20"/>
      <c r="V680" s="21"/>
      <c r="W680" s="20"/>
      <c r="X680" s="20"/>
      <c r="Y680" s="20"/>
      <c r="Z680" s="20"/>
      <c r="AA680" s="20"/>
      <c r="AB680" s="20"/>
    </row>
    <row r="681" spans="1:28" ht="13" x14ac:dyDescent="0.15">
      <c r="A681" s="16"/>
      <c r="B681" s="16"/>
      <c r="C681" s="16"/>
      <c r="D681" s="16"/>
      <c r="E681" s="19"/>
      <c r="F681" s="20"/>
      <c r="G681" s="20"/>
      <c r="H681" s="20"/>
      <c r="I681" s="20"/>
      <c r="J681" s="21"/>
      <c r="K681" s="20"/>
      <c r="L681" s="20"/>
      <c r="M681" s="20"/>
      <c r="N681" s="20"/>
      <c r="O681" s="20"/>
      <c r="P681" s="20"/>
      <c r="Q681" s="29"/>
      <c r="R681" s="29"/>
      <c r="S681" s="29"/>
      <c r="T681" s="20"/>
      <c r="U681" s="20"/>
      <c r="V681" s="21"/>
      <c r="W681" s="20"/>
      <c r="X681" s="20"/>
      <c r="Y681" s="20"/>
      <c r="Z681" s="20"/>
      <c r="AA681" s="20"/>
      <c r="AB681" s="20"/>
    </row>
    <row r="682" spans="1:28" ht="13" x14ac:dyDescent="0.15">
      <c r="A682" s="16"/>
      <c r="B682" s="16"/>
      <c r="C682" s="16"/>
      <c r="D682" s="16"/>
      <c r="E682" s="19"/>
      <c r="F682" s="20"/>
      <c r="G682" s="20"/>
      <c r="H682" s="20"/>
      <c r="I682" s="20"/>
      <c r="J682" s="21"/>
      <c r="K682" s="20"/>
      <c r="L682" s="20"/>
      <c r="M682" s="20"/>
      <c r="N682" s="20"/>
      <c r="O682" s="20"/>
      <c r="P682" s="20"/>
      <c r="Q682" s="29"/>
      <c r="R682" s="29"/>
      <c r="S682" s="29"/>
      <c r="T682" s="20"/>
      <c r="U682" s="20"/>
      <c r="V682" s="21"/>
      <c r="W682" s="20"/>
      <c r="X682" s="20"/>
      <c r="Y682" s="20"/>
      <c r="Z682" s="20"/>
      <c r="AA682" s="20"/>
      <c r="AB682" s="20"/>
    </row>
    <row r="683" spans="1:28" ht="13" x14ac:dyDescent="0.15">
      <c r="A683" s="16"/>
      <c r="B683" s="16"/>
      <c r="C683" s="16"/>
      <c r="D683" s="16"/>
      <c r="E683" s="19"/>
      <c r="F683" s="20"/>
      <c r="G683" s="20"/>
      <c r="H683" s="20"/>
      <c r="I683" s="20"/>
      <c r="J683" s="21"/>
      <c r="K683" s="20"/>
      <c r="L683" s="20"/>
      <c r="M683" s="20"/>
      <c r="N683" s="20"/>
      <c r="O683" s="20"/>
      <c r="P683" s="20"/>
      <c r="Q683" s="29"/>
      <c r="R683" s="29"/>
      <c r="S683" s="29"/>
      <c r="T683" s="20"/>
      <c r="U683" s="20"/>
      <c r="V683" s="21"/>
      <c r="W683" s="20"/>
      <c r="X683" s="20"/>
      <c r="Y683" s="20"/>
      <c r="Z683" s="20"/>
      <c r="AA683" s="20"/>
      <c r="AB683" s="20"/>
    </row>
    <row r="684" spans="1:28" ht="13" x14ac:dyDescent="0.15">
      <c r="A684" s="16"/>
      <c r="B684" s="16"/>
      <c r="C684" s="16"/>
      <c r="D684" s="16"/>
      <c r="E684" s="19"/>
      <c r="F684" s="20"/>
      <c r="G684" s="20"/>
      <c r="H684" s="20"/>
      <c r="I684" s="20"/>
      <c r="J684" s="21"/>
      <c r="K684" s="20"/>
      <c r="L684" s="20"/>
      <c r="M684" s="20"/>
      <c r="N684" s="20"/>
      <c r="O684" s="20"/>
      <c r="P684" s="20"/>
      <c r="Q684" s="29"/>
      <c r="R684" s="29"/>
      <c r="S684" s="29"/>
      <c r="T684" s="20"/>
      <c r="U684" s="20"/>
      <c r="V684" s="21"/>
      <c r="W684" s="20"/>
      <c r="X684" s="20"/>
      <c r="Y684" s="20"/>
      <c r="Z684" s="20"/>
      <c r="AA684" s="20"/>
      <c r="AB684" s="20"/>
    </row>
    <row r="685" spans="1:28" ht="13" x14ac:dyDescent="0.15">
      <c r="A685" s="16"/>
      <c r="B685" s="16"/>
      <c r="C685" s="16"/>
      <c r="D685" s="16"/>
      <c r="E685" s="19"/>
      <c r="F685" s="20"/>
      <c r="G685" s="20"/>
      <c r="H685" s="20"/>
      <c r="I685" s="20"/>
      <c r="J685" s="21"/>
      <c r="K685" s="20"/>
      <c r="L685" s="20"/>
      <c r="M685" s="20"/>
      <c r="N685" s="20"/>
      <c r="O685" s="20"/>
      <c r="P685" s="20"/>
      <c r="Q685" s="29"/>
      <c r="R685" s="29"/>
      <c r="S685" s="29"/>
      <c r="T685" s="20"/>
      <c r="U685" s="20"/>
      <c r="V685" s="21"/>
      <c r="W685" s="20"/>
      <c r="X685" s="20"/>
      <c r="Y685" s="20"/>
      <c r="Z685" s="20"/>
      <c r="AA685" s="20"/>
      <c r="AB685" s="20"/>
    </row>
    <row r="686" spans="1:28" ht="13" x14ac:dyDescent="0.15">
      <c r="A686" s="16"/>
      <c r="B686" s="16"/>
      <c r="C686" s="16"/>
      <c r="D686" s="16"/>
      <c r="E686" s="19"/>
      <c r="F686" s="20"/>
      <c r="G686" s="20"/>
      <c r="H686" s="20"/>
      <c r="I686" s="20"/>
      <c r="J686" s="21"/>
      <c r="K686" s="20"/>
      <c r="L686" s="20"/>
      <c r="M686" s="20"/>
      <c r="N686" s="20"/>
      <c r="O686" s="20"/>
      <c r="P686" s="20"/>
      <c r="Q686" s="29"/>
      <c r="R686" s="29"/>
      <c r="S686" s="29"/>
      <c r="T686" s="20"/>
      <c r="U686" s="20"/>
      <c r="V686" s="21"/>
      <c r="W686" s="20"/>
      <c r="X686" s="20"/>
      <c r="Y686" s="20"/>
      <c r="Z686" s="20"/>
      <c r="AA686" s="20"/>
      <c r="AB686" s="20"/>
    </row>
    <row r="687" spans="1:28" ht="13" x14ac:dyDescent="0.15">
      <c r="A687" s="16"/>
      <c r="B687" s="16"/>
      <c r="C687" s="16"/>
      <c r="D687" s="16"/>
      <c r="E687" s="19"/>
      <c r="F687" s="20"/>
      <c r="G687" s="20"/>
      <c r="H687" s="20"/>
      <c r="I687" s="20"/>
      <c r="J687" s="21"/>
      <c r="K687" s="20"/>
      <c r="L687" s="20"/>
      <c r="M687" s="20"/>
      <c r="N687" s="20"/>
      <c r="O687" s="20"/>
      <c r="P687" s="20"/>
      <c r="Q687" s="29"/>
      <c r="R687" s="29"/>
      <c r="S687" s="29"/>
      <c r="T687" s="20"/>
      <c r="U687" s="20"/>
      <c r="V687" s="21"/>
      <c r="W687" s="20"/>
      <c r="X687" s="20"/>
      <c r="Y687" s="20"/>
      <c r="Z687" s="20"/>
      <c r="AA687" s="20"/>
      <c r="AB687" s="20"/>
    </row>
    <row r="688" spans="1:28" ht="13" x14ac:dyDescent="0.15">
      <c r="A688" s="16"/>
      <c r="B688" s="16"/>
      <c r="C688" s="16"/>
      <c r="D688" s="16"/>
      <c r="E688" s="19"/>
      <c r="F688" s="20"/>
      <c r="G688" s="20"/>
      <c r="H688" s="20"/>
      <c r="I688" s="20"/>
      <c r="J688" s="21"/>
      <c r="K688" s="20"/>
      <c r="L688" s="20"/>
      <c r="M688" s="20"/>
      <c r="N688" s="20"/>
      <c r="O688" s="20"/>
      <c r="P688" s="20"/>
      <c r="Q688" s="29"/>
      <c r="R688" s="29"/>
      <c r="S688" s="29"/>
      <c r="T688" s="20"/>
      <c r="U688" s="20"/>
      <c r="V688" s="21"/>
      <c r="W688" s="20"/>
      <c r="X688" s="20"/>
      <c r="Y688" s="20"/>
      <c r="Z688" s="20"/>
      <c r="AA688" s="20"/>
      <c r="AB688" s="20"/>
    </row>
    <row r="689" spans="1:28" ht="13" x14ac:dyDescent="0.15">
      <c r="A689" s="16"/>
      <c r="B689" s="16"/>
      <c r="C689" s="16"/>
      <c r="D689" s="16"/>
      <c r="E689" s="19"/>
      <c r="F689" s="20"/>
      <c r="G689" s="20"/>
      <c r="H689" s="20"/>
      <c r="I689" s="20"/>
      <c r="J689" s="21"/>
      <c r="K689" s="20"/>
      <c r="L689" s="20"/>
      <c r="M689" s="20"/>
      <c r="N689" s="20"/>
      <c r="O689" s="20"/>
      <c r="P689" s="20"/>
      <c r="Q689" s="29"/>
      <c r="R689" s="29"/>
      <c r="S689" s="29"/>
      <c r="T689" s="20"/>
      <c r="U689" s="20"/>
      <c r="V689" s="21"/>
      <c r="W689" s="20"/>
      <c r="X689" s="20"/>
      <c r="Y689" s="20"/>
      <c r="Z689" s="20"/>
      <c r="AA689" s="20"/>
      <c r="AB689" s="20"/>
    </row>
    <row r="690" spans="1:28" ht="13" x14ac:dyDescent="0.15">
      <c r="A690" s="16"/>
      <c r="B690" s="16"/>
      <c r="C690" s="16"/>
      <c r="D690" s="16"/>
      <c r="E690" s="19"/>
      <c r="F690" s="20"/>
      <c r="G690" s="20"/>
      <c r="H690" s="20"/>
      <c r="I690" s="20"/>
      <c r="J690" s="21"/>
      <c r="K690" s="20"/>
      <c r="L690" s="20"/>
      <c r="M690" s="20"/>
      <c r="N690" s="20"/>
      <c r="O690" s="20"/>
      <c r="P690" s="20"/>
      <c r="Q690" s="29"/>
      <c r="R690" s="29"/>
      <c r="S690" s="29"/>
      <c r="T690" s="20"/>
      <c r="U690" s="20"/>
      <c r="V690" s="21"/>
      <c r="W690" s="20"/>
      <c r="X690" s="20"/>
      <c r="Y690" s="20"/>
      <c r="Z690" s="20"/>
      <c r="AA690" s="20"/>
      <c r="AB690" s="20"/>
    </row>
    <row r="691" spans="1:28" ht="13" x14ac:dyDescent="0.15">
      <c r="A691" s="16"/>
      <c r="B691" s="16"/>
      <c r="C691" s="16"/>
      <c r="D691" s="16"/>
      <c r="E691" s="19"/>
      <c r="F691" s="20"/>
      <c r="G691" s="20"/>
      <c r="H691" s="20"/>
      <c r="I691" s="20"/>
      <c r="J691" s="21"/>
      <c r="K691" s="20"/>
      <c r="L691" s="20"/>
      <c r="M691" s="20"/>
      <c r="N691" s="20"/>
      <c r="O691" s="20"/>
      <c r="P691" s="20"/>
      <c r="Q691" s="29"/>
      <c r="R691" s="29"/>
      <c r="S691" s="29"/>
      <c r="T691" s="20"/>
      <c r="U691" s="20"/>
      <c r="V691" s="21"/>
      <c r="W691" s="20"/>
      <c r="X691" s="20"/>
      <c r="Y691" s="20"/>
      <c r="Z691" s="20"/>
      <c r="AA691" s="20"/>
      <c r="AB691" s="20"/>
    </row>
    <row r="692" spans="1:28" ht="13" x14ac:dyDescent="0.15">
      <c r="A692" s="16"/>
      <c r="B692" s="16"/>
      <c r="C692" s="16"/>
      <c r="D692" s="16"/>
      <c r="E692" s="19"/>
      <c r="F692" s="20"/>
      <c r="G692" s="20"/>
      <c r="H692" s="20"/>
      <c r="I692" s="20"/>
      <c r="J692" s="21"/>
      <c r="K692" s="20"/>
      <c r="L692" s="20"/>
      <c r="M692" s="20"/>
      <c r="N692" s="20"/>
      <c r="O692" s="20"/>
      <c r="P692" s="20"/>
      <c r="Q692" s="29"/>
      <c r="R692" s="29"/>
      <c r="S692" s="29"/>
      <c r="T692" s="20"/>
      <c r="U692" s="20"/>
      <c r="V692" s="21"/>
      <c r="W692" s="20"/>
      <c r="X692" s="20"/>
      <c r="Y692" s="20"/>
      <c r="Z692" s="20"/>
      <c r="AA692" s="20"/>
      <c r="AB692" s="20"/>
    </row>
    <row r="693" spans="1:28" ht="13" x14ac:dyDescent="0.15">
      <c r="A693" s="16"/>
      <c r="B693" s="16"/>
      <c r="C693" s="16"/>
      <c r="D693" s="16"/>
      <c r="E693" s="19"/>
      <c r="F693" s="20"/>
      <c r="G693" s="20"/>
      <c r="H693" s="20"/>
      <c r="I693" s="20"/>
      <c r="J693" s="21"/>
      <c r="K693" s="20"/>
      <c r="L693" s="20"/>
      <c r="M693" s="20"/>
      <c r="N693" s="20"/>
      <c r="O693" s="20"/>
      <c r="P693" s="20"/>
      <c r="Q693" s="29"/>
      <c r="R693" s="29"/>
      <c r="S693" s="29"/>
      <c r="T693" s="20"/>
      <c r="U693" s="20"/>
      <c r="V693" s="21"/>
      <c r="W693" s="20"/>
      <c r="X693" s="20"/>
      <c r="Y693" s="20"/>
      <c r="Z693" s="20"/>
      <c r="AA693" s="20"/>
      <c r="AB693" s="20"/>
    </row>
    <row r="694" spans="1:28" ht="13" x14ac:dyDescent="0.15">
      <c r="A694" s="16"/>
      <c r="B694" s="16"/>
      <c r="C694" s="16"/>
      <c r="D694" s="16"/>
      <c r="E694" s="19"/>
      <c r="F694" s="20"/>
      <c r="G694" s="20"/>
      <c r="H694" s="20"/>
      <c r="I694" s="20"/>
      <c r="J694" s="21"/>
      <c r="K694" s="20"/>
      <c r="L694" s="20"/>
      <c r="M694" s="20"/>
      <c r="N694" s="20"/>
      <c r="O694" s="20"/>
      <c r="P694" s="20"/>
      <c r="Q694" s="29"/>
      <c r="R694" s="29"/>
      <c r="S694" s="29"/>
      <c r="T694" s="20"/>
      <c r="U694" s="20"/>
      <c r="V694" s="21"/>
      <c r="W694" s="20"/>
      <c r="X694" s="20"/>
      <c r="Y694" s="20"/>
      <c r="Z694" s="20"/>
      <c r="AA694" s="20"/>
      <c r="AB694" s="20"/>
    </row>
    <row r="695" spans="1:28" ht="13" x14ac:dyDescent="0.15">
      <c r="A695" s="16"/>
      <c r="B695" s="16"/>
      <c r="C695" s="16"/>
      <c r="D695" s="16"/>
      <c r="E695" s="19"/>
      <c r="F695" s="20"/>
      <c r="G695" s="20"/>
      <c r="H695" s="20"/>
      <c r="I695" s="20"/>
      <c r="J695" s="21"/>
      <c r="K695" s="20"/>
      <c r="L695" s="20"/>
      <c r="M695" s="20"/>
      <c r="N695" s="20"/>
      <c r="O695" s="20"/>
      <c r="P695" s="20"/>
      <c r="Q695" s="29"/>
      <c r="R695" s="29"/>
      <c r="S695" s="29"/>
      <c r="T695" s="20"/>
      <c r="U695" s="20"/>
      <c r="V695" s="21"/>
      <c r="W695" s="20"/>
      <c r="X695" s="20"/>
      <c r="Y695" s="20"/>
      <c r="Z695" s="20"/>
      <c r="AA695" s="20"/>
      <c r="AB695" s="20"/>
    </row>
    <row r="696" spans="1:28" ht="13" x14ac:dyDescent="0.15">
      <c r="A696" s="16"/>
      <c r="B696" s="16"/>
      <c r="C696" s="16"/>
      <c r="D696" s="16"/>
      <c r="E696" s="19"/>
      <c r="F696" s="20"/>
      <c r="G696" s="20"/>
      <c r="H696" s="20"/>
      <c r="I696" s="20"/>
      <c r="J696" s="21"/>
      <c r="K696" s="20"/>
      <c r="L696" s="20"/>
      <c r="M696" s="20"/>
      <c r="N696" s="20"/>
      <c r="O696" s="20"/>
      <c r="P696" s="20"/>
      <c r="Q696" s="29"/>
      <c r="R696" s="29"/>
      <c r="S696" s="29"/>
      <c r="T696" s="20"/>
      <c r="U696" s="20"/>
      <c r="V696" s="21"/>
      <c r="W696" s="20"/>
      <c r="X696" s="20"/>
      <c r="Y696" s="20"/>
      <c r="Z696" s="20"/>
      <c r="AA696" s="20"/>
      <c r="AB696" s="20"/>
    </row>
    <row r="697" spans="1:28" ht="13" x14ac:dyDescent="0.15">
      <c r="A697" s="16"/>
      <c r="B697" s="16"/>
      <c r="C697" s="16"/>
      <c r="D697" s="16"/>
      <c r="E697" s="19"/>
      <c r="F697" s="20"/>
      <c r="G697" s="20"/>
      <c r="H697" s="20"/>
      <c r="I697" s="20"/>
      <c r="J697" s="21"/>
      <c r="K697" s="20"/>
      <c r="L697" s="20"/>
      <c r="M697" s="20"/>
      <c r="N697" s="20"/>
      <c r="O697" s="20"/>
      <c r="P697" s="20"/>
      <c r="Q697" s="29"/>
      <c r="R697" s="29"/>
      <c r="S697" s="29"/>
      <c r="T697" s="20"/>
      <c r="U697" s="20"/>
      <c r="V697" s="21"/>
      <c r="W697" s="20"/>
      <c r="X697" s="20"/>
      <c r="Y697" s="20"/>
      <c r="Z697" s="20"/>
      <c r="AA697" s="20"/>
      <c r="AB697" s="20"/>
    </row>
    <row r="698" spans="1:28" ht="13" x14ac:dyDescent="0.15">
      <c r="A698" s="16"/>
      <c r="B698" s="16"/>
      <c r="C698" s="16"/>
      <c r="D698" s="16"/>
      <c r="E698" s="19"/>
      <c r="F698" s="20"/>
      <c r="G698" s="20"/>
      <c r="H698" s="20"/>
      <c r="I698" s="20"/>
      <c r="J698" s="21"/>
      <c r="K698" s="20"/>
      <c r="L698" s="20"/>
      <c r="M698" s="20"/>
      <c r="N698" s="20"/>
      <c r="O698" s="20"/>
      <c r="P698" s="20"/>
      <c r="Q698" s="29"/>
      <c r="R698" s="29"/>
      <c r="S698" s="29"/>
      <c r="T698" s="20"/>
      <c r="U698" s="20"/>
      <c r="V698" s="21"/>
      <c r="W698" s="20"/>
      <c r="X698" s="20"/>
      <c r="Y698" s="20"/>
      <c r="Z698" s="20"/>
      <c r="AA698" s="20"/>
      <c r="AB698" s="20"/>
    </row>
    <row r="699" spans="1:28" ht="13" x14ac:dyDescent="0.15">
      <c r="A699" s="16"/>
      <c r="B699" s="16"/>
      <c r="C699" s="16"/>
      <c r="D699" s="16"/>
      <c r="E699" s="19"/>
      <c r="F699" s="20"/>
      <c r="G699" s="20"/>
      <c r="H699" s="20"/>
      <c r="I699" s="20"/>
      <c r="J699" s="21"/>
      <c r="K699" s="20"/>
      <c r="L699" s="20"/>
      <c r="M699" s="20"/>
      <c r="N699" s="20"/>
      <c r="O699" s="20"/>
      <c r="P699" s="20"/>
      <c r="Q699" s="29"/>
      <c r="R699" s="29"/>
      <c r="S699" s="29"/>
      <c r="T699" s="20"/>
      <c r="U699" s="20"/>
      <c r="V699" s="21"/>
      <c r="W699" s="20"/>
      <c r="X699" s="20"/>
      <c r="Y699" s="20"/>
      <c r="Z699" s="20"/>
      <c r="AA699" s="20"/>
      <c r="AB699" s="20"/>
    </row>
    <row r="700" spans="1:28" ht="13" x14ac:dyDescent="0.15">
      <c r="A700" s="16"/>
      <c r="B700" s="16"/>
      <c r="C700" s="16"/>
      <c r="D700" s="16"/>
      <c r="E700" s="19"/>
      <c r="F700" s="20"/>
      <c r="G700" s="20"/>
      <c r="H700" s="20"/>
      <c r="I700" s="20"/>
      <c r="J700" s="21"/>
      <c r="K700" s="20"/>
      <c r="L700" s="20"/>
      <c r="M700" s="20"/>
      <c r="N700" s="20"/>
      <c r="O700" s="20"/>
      <c r="P700" s="20"/>
      <c r="Q700" s="29"/>
      <c r="R700" s="29"/>
      <c r="S700" s="29"/>
      <c r="T700" s="20"/>
      <c r="U700" s="20"/>
      <c r="V700" s="21"/>
      <c r="W700" s="20"/>
      <c r="X700" s="20"/>
      <c r="Y700" s="20"/>
      <c r="Z700" s="20"/>
      <c r="AA700" s="20"/>
      <c r="AB700" s="20"/>
    </row>
    <row r="701" spans="1:28" ht="13" x14ac:dyDescent="0.15">
      <c r="A701" s="16"/>
      <c r="B701" s="16"/>
      <c r="C701" s="16"/>
      <c r="D701" s="16"/>
      <c r="E701" s="19"/>
      <c r="F701" s="20"/>
      <c r="G701" s="20"/>
      <c r="H701" s="20"/>
      <c r="I701" s="20"/>
      <c r="J701" s="21"/>
      <c r="K701" s="20"/>
      <c r="L701" s="20"/>
      <c r="M701" s="20"/>
      <c r="N701" s="20"/>
      <c r="O701" s="20"/>
      <c r="P701" s="20"/>
      <c r="Q701" s="29"/>
      <c r="R701" s="29"/>
      <c r="S701" s="29"/>
      <c r="T701" s="20"/>
      <c r="U701" s="20"/>
      <c r="V701" s="21"/>
      <c r="W701" s="20"/>
      <c r="X701" s="20"/>
      <c r="Y701" s="20"/>
      <c r="Z701" s="20"/>
      <c r="AA701" s="20"/>
      <c r="AB701" s="20"/>
    </row>
    <row r="702" spans="1:28" ht="13" x14ac:dyDescent="0.15">
      <c r="A702" s="16"/>
      <c r="B702" s="16"/>
      <c r="C702" s="16"/>
      <c r="D702" s="16"/>
      <c r="E702" s="19"/>
      <c r="F702" s="20"/>
      <c r="G702" s="20"/>
      <c r="H702" s="20"/>
      <c r="I702" s="20"/>
      <c r="J702" s="21"/>
      <c r="K702" s="20"/>
      <c r="L702" s="20"/>
      <c r="M702" s="20"/>
      <c r="N702" s="20"/>
      <c r="O702" s="20"/>
      <c r="P702" s="20"/>
      <c r="Q702" s="29"/>
      <c r="R702" s="29"/>
      <c r="S702" s="29"/>
      <c r="T702" s="20"/>
      <c r="U702" s="20"/>
      <c r="V702" s="21"/>
      <c r="W702" s="20"/>
      <c r="X702" s="20"/>
      <c r="Y702" s="20"/>
      <c r="Z702" s="20"/>
      <c r="AA702" s="20"/>
      <c r="AB702" s="20"/>
    </row>
    <row r="703" spans="1:28" ht="13" x14ac:dyDescent="0.15">
      <c r="A703" s="16"/>
      <c r="B703" s="16"/>
      <c r="C703" s="16"/>
      <c r="D703" s="16"/>
      <c r="E703" s="19"/>
      <c r="F703" s="20"/>
      <c r="G703" s="20"/>
      <c r="H703" s="20"/>
      <c r="I703" s="20"/>
      <c r="J703" s="21"/>
      <c r="K703" s="20"/>
      <c r="L703" s="20"/>
      <c r="M703" s="20"/>
      <c r="N703" s="20"/>
      <c r="O703" s="20"/>
      <c r="P703" s="20"/>
      <c r="Q703" s="29"/>
      <c r="R703" s="29"/>
      <c r="S703" s="29"/>
      <c r="T703" s="20"/>
      <c r="U703" s="20"/>
      <c r="V703" s="21"/>
      <c r="W703" s="20"/>
      <c r="X703" s="20"/>
      <c r="Y703" s="20"/>
      <c r="Z703" s="20"/>
      <c r="AA703" s="20"/>
      <c r="AB703" s="20"/>
    </row>
    <row r="704" spans="1:28" ht="13" x14ac:dyDescent="0.15">
      <c r="A704" s="16"/>
      <c r="B704" s="16"/>
      <c r="C704" s="16"/>
      <c r="D704" s="16"/>
      <c r="E704" s="19"/>
      <c r="F704" s="20"/>
      <c r="G704" s="20"/>
      <c r="H704" s="20"/>
      <c r="I704" s="20"/>
      <c r="J704" s="21"/>
      <c r="K704" s="20"/>
      <c r="L704" s="20"/>
      <c r="M704" s="20"/>
      <c r="N704" s="20"/>
      <c r="O704" s="20"/>
      <c r="P704" s="20"/>
      <c r="Q704" s="29"/>
      <c r="R704" s="29"/>
      <c r="S704" s="29"/>
      <c r="T704" s="20"/>
      <c r="U704" s="20"/>
      <c r="V704" s="21"/>
      <c r="W704" s="20"/>
      <c r="X704" s="20"/>
      <c r="Y704" s="20"/>
      <c r="Z704" s="20"/>
      <c r="AA704" s="20"/>
      <c r="AB704" s="20"/>
    </row>
    <row r="705" spans="1:28" ht="13" x14ac:dyDescent="0.15">
      <c r="A705" s="16"/>
      <c r="B705" s="16"/>
      <c r="C705" s="16"/>
      <c r="D705" s="16"/>
      <c r="E705" s="19"/>
      <c r="F705" s="20"/>
      <c r="G705" s="20"/>
      <c r="H705" s="20"/>
      <c r="I705" s="20"/>
      <c r="J705" s="21"/>
      <c r="K705" s="20"/>
      <c r="L705" s="20"/>
      <c r="M705" s="20"/>
      <c r="N705" s="20"/>
      <c r="O705" s="20"/>
      <c r="P705" s="20"/>
      <c r="Q705" s="29"/>
      <c r="R705" s="29"/>
      <c r="S705" s="29"/>
      <c r="T705" s="20"/>
      <c r="U705" s="20"/>
      <c r="V705" s="21"/>
      <c r="W705" s="20"/>
      <c r="X705" s="20"/>
      <c r="Y705" s="20"/>
      <c r="Z705" s="20"/>
      <c r="AA705" s="20"/>
      <c r="AB705" s="20"/>
    </row>
    <row r="706" spans="1:28" ht="13" x14ac:dyDescent="0.15">
      <c r="A706" s="16"/>
      <c r="B706" s="16"/>
      <c r="C706" s="16"/>
      <c r="D706" s="16"/>
      <c r="E706" s="19"/>
      <c r="F706" s="20"/>
      <c r="G706" s="20"/>
      <c r="H706" s="20"/>
      <c r="I706" s="20"/>
      <c r="J706" s="21"/>
      <c r="K706" s="20"/>
      <c r="L706" s="20"/>
      <c r="M706" s="20"/>
      <c r="N706" s="20"/>
      <c r="O706" s="20"/>
      <c r="P706" s="20"/>
      <c r="Q706" s="29"/>
      <c r="R706" s="29"/>
      <c r="S706" s="29"/>
      <c r="T706" s="20"/>
      <c r="U706" s="20"/>
      <c r="V706" s="21"/>
      <c r="W706" s="20"/>
      <c r="X706" s="20"/>
      <c r="Y706" s="20"/>
      <c r="Z706" s="20"/>
      <c r="AA706" s="20"/>
      <c r="AB706" s="20"/>
    </row>
    <row r="707" spans="1:28" ht="13" x14ac:dyDescent="0.15">
      <c r="A707" s="16"/>
      <c r="B707" s="16"/>
      <c r="C707" s="16"/>
      <c r="D707" s="16"/>
      <c r="E707" s="19"/>
      <c r="F707" s="20"/>
      <c r="G707" s="20"/>
      <c r="H707" s="20"/>
      <c r="I707" s="20"/>
      <c r="J707" s="21"/>
      <c r="K707" s="20"/>
      <c r="L707" s="20"/>
      <c r="M707" s="20"/>
      <c r="N707" s="20"/>
      <c r="O707" s="20"/>
      <c r="P707" s="20"/>
      <c r="Q707" s="29"/>
      <c r="R707" s="29"/>
      <c r="S707" s="29"/>
      <c r="T707" s="20"/>
      <c r="U707" s="20"/>
      <c r="V707" s="21"/>
      <c r="W707" s="20"/>
      <c r="X707" s="20"/>
      <c r="Y707" s="20"/>
      <c r="Z707" s="20"/>
      <c r="AA707" s="20"/>
      <c r="AB707" s="20"/>
    </row>
    <row r="708" spans="1:28" ht="13" x14ac:dyDescent="0.15">
      <c r="A708" s="16"/>
      <c r="B708" s="16"/>
      <c r="C708" s="16"/>
      <c r="D708" s="16"/>
      <c r="E708" s="19"/>
      <c r="F708" s="20"/>
      <c r="G708" s="20"/>
      <c r="H708" s="20"/>
      <c r="I708" s="20"/>
      <c r="J708" s="21"/>
      <c r="K708" s="20"/>
      <c r="L708" s="20"/>
      <c r="M708" s="20"/>
      <c r="N708" s="20"/>
      <c r="O708" s="20"/>
      <c r="P708" s="20"/>
      <c r="Q708" s="29"/>
      <c r="R708" s="29"/>
      <c r="S708" s="29"/>
      <c r="T708" s="20"/>
      <c r="U708" s="20"/>
      <c r="V708" s="21"/>
      <c r="W708" s="20"/>
      <c r="X708" s="20"/>
      <c r="Y708" s="20"/>
      <c r="Z708" s="20"/>
      <c r="AA708" s="20"/>
      <c r="AB708" s="20"/>
    </row>
    <row r="709" spans="1:28" ht="13" x14ac:dyDescent="0.15">
      <c r="A709" s="16"/>
      <c r="B709" s="16"/>
      <c r="C709" s="16"/>
      <c r="D709" s="16"/>
      <c r="E709" s="19"/>
      <c r="F709" s="20"/>
      <c r="G709" s="20"/>
      <c r="H709" s="20"/>
      <c r="I709" s="20"/>
      <c r="J709" s="21"/>
      <c r="K709" s="20"/>
      <c r="L709" s="20"/>
      <c r="M709" s="20"/>
      <c r="N709" s="20"/>
      <c r="O709" s="20"/>
      <c r="P709" s="20"/>
      <c r="Q709" s="29"/>
      <c r="R709" s="29"/>
      <c r="S709" s="29"/>
      <c r="T709" s="20"/>
      <c r="U709" s="20"/>
      <c r="V709" s="21"/>
      <c r="W709" s="20"/>
      <c r="X709" s="20"/>
      <c r="Y709" s="20"/>
      <c r="Z709" s="20"/>
      <c r="AA709" s="20"/>
      <c r="AB709" s="20"/>
    </row>
    <row r="710" spans="1:28" ht="13" x14ac:dyDescent="0.15">
      <c r="A710" s="16"/>
      <c r="B710" s="16"/>
      <c r="C710" s="16"/>
      <c r="D710" s="16"/>
      <c r="E710" s="19"/>
      <c r="F710" s="20"/>
      <c r="G710" s="20"/>
      <c r="H710" s="20"/>
      <c r="I710" s="20"/>
      <c r="J710" s="21"/>
      <c r="K710" s="20"/>
      <c r="L710" s="20"/>
      <c r="M710" s="20"/>
      <c r="N710" s="20"/>
      <c r="O710" s="20"/>
      <c r="P710" s="20"/>
      <c r="Q710" s="29"/>
      <c r="R710" s="29"/>
      <c r="S710" s="29"/>
      <c r="T710" s="20"/>
      <c r="U710" s="20"/>
      <c r="V710" s="21"/>
      <c r="W710" s="20"/>
      <c r="X710" s="20"/>
      <c r="Y710" s="20"/>
      <c r="Z710" s="20"/>
      <c r="AA710" s="20"/>
      <c r="AB710" s="20"/>
    </row>
    <row r="711" spans="1:28" ht="13" x14ac:dyDescent="0.15">
      <c r="A711" s="16"/>
      <c r="B711" s="16"/>
      <c r="C711" s="16"/>
      <c r="D711" s="16"/>
      <c r="E711" s="19"/>
      <c r="F711" s="20"/>
      <c r="G711" s="20"/>
      <c r="H711" s="20"/>
      <c r="I711" s="20"/>
      <c r="J711" s="21"/>
      <c r="K711" s="20"/>
      <c r="L711" s="20"/>
      <c r="M711" s="20"/>
      <c r="N711" s="20"/>
      <c r="O711" s="20"/>
      <c r="P711" s="20"/>
      <c r="Q711" s="29"/>
      <c r="R711" s="29"/>
      <c r="S711" s="29"/>
      <c r="T711" s="20"/>
      <c r="U711" s="20"/>
      <c r="V711" s="21"/>
      <c r="W711" s="20"/>
      <c r="X711" s="20"/>
      <c r="Y711" s="20"/>
      <c r="Z711" s="20"/>
      <c r="AA711" s="20"/>
      <c r="AB711" s="20"/>
    </row>
    <row r="712" spans="1:28" ht="13" x14ac:dyDescent="0.15">
      <c r="A712" s="16"/>
      <c r="B712" s="16"/>
      <c r="C712" s="16"/>
      <c r="D712" s="16"/>
      <c r="E712" s="19"/>
      <c r="F712" s="20"/>
      <c r="G712" s="20"/>
      <c r="H712" s="20"/>
      <c r="I712" s="20"/>
      <c r="J712" s="21"/>
      <c r="K712" s="20"/>
      <c r="L712" s="20"/>
      <c r="M712" s="20"/>
      <c r="N712" s="20"/>
      <c r="O712" s="20"/>
      <c r="P712" s="20"/>
      <c r="Q712" s="29"/>
      <c r="R712" s="29"/>
      <c r="S712" s="29"/>
      <c r="T712" s="20"/>
      <c r="U712" s="20"/>
      <c r="V712" s="21"/>
      <c r="W712" s="20"/>
      <c r="X712" s="20"/>
      <c r="Y712" s="20"/>
      <c r="Z712" s="20"/>
      <c r="AA712" s="20"/>
      <c r="AB712" s="20"/>
    </row>
    <row r="713" spans="1:28" ht="13" x14ac:dyDescent="0.15">
      <c r="A713" s="16"/>
      <c r="B713" s="16"/>
      <c r="C713" s="16"/>
      <c r="D713" s="16"/>
      <c r="E713" s="19"/>
      <c r="F713" s="20"/>
      <c r="G713" s="20"/>
      <c r="H713" s="20"/>
      <c r="I713" s="20"/>
      <c r="J713" s="21"/>
      <c r="K713" s="20"/>
      <c r="L713" s="20"/>
      <c r="M713" s="20"/>
      <c r="N713" s="20"/>
      <c r="O713" s="20"/>
      <c r="P713" s="20"/>
      <c r="Q713" s="29"/>
      <c r="R713" s="29"/>
      <c r="S713" s="29"/>
      <c r="T713" s="20"/>
      <c r="U713" s="20"/>
      <c r="V713" s="21"/>
      <c r="W713" s="20"/>
      <c r="X713" s="20"/>
      <c r="Y713" s="20"/>
      <c r="Z713" s="20"/>
      <c r="AA713" s="20"/>
      <c r="AB713" s="20"/>
    </row>
    <row r="714" spans="1:28" ht="13" x14ac:dyDescent="0.15">
      <c r="A714" s="16"/>
      <c r="B714" s="16"/>
      <c r="C714" s="16"/>
      <c r="D714" s="16"/>
      <c r="E714" s="19"/>
      <c r="F714" s="20"/>
      <c r="G714" s="20"/>
      <c r="H714" s="20"/>
      <c r="I714" s="20"/>
      <c r="J714" s="21"/>
      <c r="K714" s="20"/>
      <c r="L714" s="20"/>
      <c r="M714" s="20"/>
      <c r="N714" s="20"/>
      <c r="O714" s="20"/>
      <c r="P714" s="20"/>
      <c r="Q714" s="29"/>
      <c r="R714" s="29"/>
      <c r="S714" s="29"/>
      <c r="T714" s="20"/>
      <c r="U714" s="20"/>
      <c r="V714" s="21"/>
      <c r="W714" s="20"/>
      <c r="X714" s="20"/>
      <c r="Y714" s="20"/>
      <c r="Z714" s="20"/>
      <c r="AA714" s="20"/>
      <c r="AB714" s="20"/>
    </row>
    <row r="715" spans="1:28" ht="13" x14ac:dyDescent="0.15">
      <c r="A715" s="16"/>
      <c r="B715" s="16"/>
      <c r="C715" s="16"/>
      <c r="D715" s="16"/>
      <c r="E715" s="19"/>
      <c r="F715" s="20"/>
      <c r="G715" s="20"/>
      <c r="H715" s="20"/>
      <c r="I715" s="20"/>
      <c r="J715" s="21"/>
      <c r="K715" s="20"/>
      <c r="L715" s="20"/>
      <c r="M715" s="20"/>
      <c r="N715" s="20"/>
      <c r="O715" s="20"/>
      <c r="P715" s="20"/>
      <c r="Q715" s="29"/>
      <c r="R715" s="29"/>
      <c r="S715" s="29"/>
      <c r="T715" s="20"/>
      <c r="U715" s="20"/>
      <c r="V715" s="21"/>
      <c r="W715" s="20"/>
      <c r="X715" s="20"/>
      <c r="Y715" s="20"/>
      <c r="Z715" s="20"/>
      <c r="AA715" s="20"/>
      <c r="AB715" s="20"/>
    </row>
    <row r="716" spans="1:28" ht="13" x14ac:dyDescent="0.15">
      <c r="A716" s="16"/>
      <c r="B716" s="16"/>
      <c r="C716" s="16"/>
      <c r="D716" s="16"/>
      <c r="E716" s="19"/>
      <c r="F716" s="20"/>
      <c r="G716" s="20"/>
      <c r="H716" s="20"/>
      <c r="I716" s="20"/>
      <c r="J716" s="21"/>
      <c r="K716" s="20"/>
      <c r="L716" s="20"/>
      <c r="M716" s="20"/>
      <c r="N716" s="20"/>
      <c r="O716" s="20"/>
      <c r="P716" s="20"/>
      <c r="Q716" s="29"/>
      <c r="R716" s="29"/>
      <c r="S716" s="29"/>
      <c r="T716" s="20"/>
      <c r="U716" s="20"/>
      <c r="V716" s="21"/>
      <c r="W716" s="20"/>
      <c r="X716" s="20"/>
      <c r="Y716" s="20"/>
      <c r="Z716" s="20"/>
      <c r="AA716" s="20"/>
      <c r="AB716" s="20"/>
    </row>
    <row r="717" spans="1:28" ht="13" x14ac:dyDescent="0.15">
      <c r="A717" s="16"/>
      <c r="B717" s="16"/>
      <c r="C717" s="16"/>
      <c r="D717" s="16"/>
      <c r="E717" s="19"/>
      <c r="F717" s="20"/>
      <c r="G717" s="20"/>
      <c r="H717" s="20"/>
      <c r="I717" s="20"/>
      <c r="J717" s="21"/>
      <c r="K717" s="20"/>
      <c r="L717" s="20"/>
      <c r="M717" s="20"/>
      <c r="N717" s="20"/>
      <c r="O717" s="20"/>
      <c r="P717" s="20"/>
      <c r="Q717" s="29"/>
      <c r="R717" s="29"/>
      <c r="S717" s="29"/>
      <c r="T717" s="20"/>
      <c r="U717" s="20"/>
      <c r="V717" s="21"/>
      <c r="W717" s="20"/>
      <c r="X717" s="20"/>
      <c r="Y717" s="20"/>
      <c r="Z717" s="20"/>
      <c r="AA717" s="20"/>
      <c r="AB717" s="20"/>
    </row>
    <row r="718" spans="1:28" ht="13" x14ac:dyDescent="0.15">
      <c r="A718" s="16"/>
      <c r="B718" s="16"/>
      <c r="C718" s="16"/>
      <c r="D718" s="16"/>
      <c r="E718" s="19"/>
      <c r="F718" s="20"/>
      <c r="G718" s="20"/>
      <c r="H718" s="20"/>
      <c r="I718" s="20"/>
      <c r="J718" s="21"/>
      <c r="K718" s="20"/>
      <c r="L718" s="20"/>
      <c r="M718" s="20"/>
      <c r="N718" s="20"/>
      <c r="O718" s="20"/>
      <c r="P718" s="20"/>
      <c r="Q718" s="29"/>
      <c r="R718" s="29"/>
      <c r="S718" s="29"/>
      <c r="T718" s="20"/>
      <c r="U718" s="20"/>
      <c r="V718" s="21"/>
      <c r="W718" s="20"/>
      <c r="X718" s="20"/>
      <c r="Y718" s="20"/>
      <c r="Z718" s="20"/>
      <c r="AA718" s="20"/>
      <c r="AB718" s="20"/>
    </row>
    <row r="719" spans="1:28" ht="13" x14ac:dyDescent="0.15">
      <c r="A719" s="16"/>
      <c r="B719" s="16"/>
      <c r="C719" s="16"/>
      <c r="D719" s="16"/>
      <c r="E719" s="19"/>
      <c r="F719" s="20"/>
      <c r="G719" s="20"/>
      <c r="H719" s="20"/>
      <c r="I719" s="20"/>
      <c r="J719" s="21"/>
      <c r="K719" s="20"/>
      <c r="L719" s="20"/>
      <c r="M719" s="20"/>
      <c r="N719" s="20"/>
      <c r="O719" s="20"/>
      <c r="P719" s="20"/>
      <c r="Q719" s="29"/>
      <c r="R719" s="29"/>
      <c r="S719" s="29"/>
      <c r="T719" s="20"/>
      <c r="U719" s="20"/>
      <c r="V719" s="21"/>
      <c r="W719" s="20"/>
      <c r="X719" s="20"/>
      <c r="Y719" s="20"/>
      <c r="Z719" s="20"/>
      <c r="AA719" s="20"/>
      <c r="AB719" s="20"/>
    </row>
    <row r="720" spans="1:28" ht="13" x14ac:dyDescent="0.15">
      <c r="A720" s="16"/>
      <c r="B720" s="16"/>
      <c r="C720" s="16"/>
      <c r="D720" s="16"/>
      <c r="E720" s="19"/>
      <c r="F720" s="20"/>
      <c r="G720" s="20"/>
      <c r="H720" s="20"/>
      <c r="I720" s="20"/>
      <c r="J720" s="21"/>
      <c r="K720" s="20"/>
      <c r="L720" s="20"/>
      <c r="M720" s="20"/>
      <c r="N720" s="20"/>
      <c r="O720" s="20"/>
      <c r="P720" s="20"/>
      <c r="Q720" s="29"/>
      <c r="R720" s="29"/>
      <c r="S720" s="29"/>
      <c r="T720" s="20"/>
      <c r="U720" s="20"/>
      <c r="V720" s="21"/>
      <c r="W720" s="20"/>
      <c r="X720" s="20"/>
      <c r="Y720" s="20"/>
      <c r="Z720" s="20"/>
      <c r="AA720" s="20"/>
      <c r="AB720" s="20"/>
    </row>
    <row r="721" spans="1:28" ht="13" x14ac:dyDescent="0.15">
      <c r="A721" s="16"/>
      <c r="B721" s="16"/>
      <c r="C721" s="16"/>
      <c r="D721" s="16"/>
      <c r="E721" s="19"/>
      <c r="F721" s="20"/>
      <c r="G721" s="20"/>
      <c r="H721" s="20"/>
      <c r="I721" s="20"/>
      <c r="J721" s="21"/>
      <c r="K721" s="20"/>
      <c r="L721" s="20"/>
      <c r="M721" s="20"/>
      <c r="N721" s="20"/>
      <c r="O721" s="20"/>
      <c r="P721" s="20"/>
      <c r="Q721" s="29"/>
      <c r="R721" s="29"/>
      <c r="S721" s="29"/>
      <c r="T721" s="20"/>
      <c r="U721" s="20"/>
      <c r="V721" s="21"/>
      <c r="W721" s="20"/>
      <c r="X721" s="20"/>
      <c r="Y721" s="20"/>
      <c r="Z721" s="20"/>
      <c r="AA721" s="20"/>
      <c r="AB721" s="20"/>
    </row>
    <row r="722" spans="1:28" ht="13" x14ac:dyDescent="0.15">
      <c r="A722" s="16"/>
      <c r="B722" s="16"/>
      <c r="C722" s="16"/>
      <c r="D722" s="16"/>
      <c r="E722" s="19"/>
      <c r="F722" s="20"/>
      <c r="G722" s="20"/>
      <c r="H722" s="20"/>
      <c r="I722" s="20"/>
      <c r="J722" s="21"/>
      <c r="K722" s="20"/>
      <c r="L722" s="20"/>
      <c r="M722" s="20"/>
      <c r="N722" s="20"/>
      <c r="O722" s="20"/>
      <c r="P722" s="20"/>
      <c r="Q722" s="29"/>
      <c r="R722" s="29"/>
      <c r="S722" s="29"/>
      <c r="T722" s="20"/>
      <c r="U722" s="20"/>
      <c r="V722" s="21"/>
      <c r="W722" s="20"/>
      <c r="X722" s="20"/>
      <c r="Y722" s="20"/>
      <c r="Z722" s="20"/>
      <c r="AA722" s="20"/>
      <c r="AB722" s="20"/>
    </row>
    <row r="723" spans="1:28" ht="13" x14ac:dyDescent="0.15">
      <c r="A723" s="16"/>
      <c r="B723" s="16"/>
      <c r="C723" s="16"/>
      <c r="D723" s="16"/>
      <c r="E723" s="19"/>
      <c r="F723" s="20"/>
      <c r="G723" s="20"/>
      <c r="H723" s="20"/>
      <c r="I723" s="20"/>
      <c r="J723" s="21"/>
      <c r="K723" s="20"/>
      <c r="L723" s="20"/>
      <c r="M723" s="20"/>
      <c r="N723" s="20"/>
      <c r="O723" s="20"/>
      <c r="P723" s="20"/>
      <c r="Q723" s="29"/>
      <c r="R723" s="29"/>
      <c r="S723" s="29"/>
      <c r="T723" s="20"/>
      <c r="U723" s="20"/>
      <c r="V723" s="21"/>
      <c r="W723" s="20"/>
      <c r="X723" s="20"/>
      <c r="Y723" s="20"/>
      <c r="Z723" s="20"/>
      <c r="AA723" s="20"/>
      <c r="AB723" s="20"/>
    </row>
    <row r="724" spans="1:28" ht="13" x14ac:dyDescent="0.15">
      <c r="A724" s="16"/>
      <c r="B724" s="16"/>
      <c r="C724" s="16"/>
      <c r="D724" s="16"/>
      <c r="E724" s="19"/>
      <c r="F724" s="20"/>
      <c r="G724" s="20"/>
      <c r="H724" s="20"/>
      <c r="I724" s="20"/>
      <c r="J724" s="21"/>
      <c r="K724" s="20"/>
      <c r="L724" s="20"/>
      <c r="M724" s="20"/>
      <c r="N724" s="20"/>
      <c r="O724" s="20"/>
      <c r="P724" s="20"/>
      <c r="Q724" s="29"/>
      <c r="R724" s="29"/>
      <c r="S724" s="29"/>
      <c r="T724" s="20"/>
      <c r="U724" s="20"/>
      <c r="V724" s="21"/>
      <c r="W724" s="20"/>
      <c r="X724" s="20"/>
      <c r="Y724" s="20"/>
      <c r="Z724" s="20"/>
      <c r="AA724" s="20"/>
      <c r="AB724" s="20"/>
    </row>
    <row r="725" spans="1:28" ht="13" x14ac:dyDescent="0.15">
      <c r="A725" s="16"/>
      <c r="B725" s="16"/>
      <c r="C725" s="16"/>
      <c r="D725" s="16"/>
      <c r="E725" s="19"/>
      <c r="F725" s="20"/>
      <c r="G725" s="20"/>
      <c r="H725" s="20"/>
      <c r="I725" s="20"/>
      <c r="J725" s="21"/>
      <c r="K725" s="20"/>
      <c r="L725" s="20"/>
      <c r="M725" s="20"/>
      <c r="N725" s="20"/>
      <c r="O725" s="20"/>
      <c r="P725" s="20"/>
      <c r="Q725" s="29"/>
      <c r="R725" s="29"/>
      <c r="S725" s="29"/>
      <c r="T725" s="20"/>
      <c r="U725" s="20"/>
      <c r="V725" s="21"/>
      <c r="W725" s="20"/>
      <c r="X725" s="20"/>
      <c r="Y725" s="20"/>
      <c r="Z725" s="20"/>
      <c r="AA725" s="20"/>
      <c r="AB725" s="20"/>
    </row>
    <row r="726" spans="1:28" ht="13" x14ac:dyDescent="0.15">
      <c r="A726" s="16"/>
      <c r="B726" s="16"/>
      <c r="C726" s="16"/>
      <c r="D726" s="16"/>
      <c r="E726" s="19"/>
      <c r="F726" s="20"/>
      <c r="G726" s="20"/>
      <c r="H726" s="20"/>
      <c r="I726" s="20"/>
      <c r="J726" s="21"/>
      <c r="K726" s="20"/>
      <c r="L726" s="20"/>
      <c r="M726" s="20"/>
      <c r="N726" s="20"/>
      <c r="O726" s="20"/>
      <c r="P726" s="20"/>
      <c r="Q726" s="29"/>
      <c r="R726" s="29"/>
      <c r="S726" s="29"/>
      <c r="T726" s="20"/>
      <c r="U726" s="20"/>
      <c r="V726" s="21"/>
      <c r="W726" s="20"/>
      <c r="X726" s="20"/>
      <c r="Y726" s="20"/>
      <c r="Z726" s="20"/>
      <c r="AA726" s="20"/>
      <c r="AB726" s="20"/>
    </row>
    <row r="727" spans="1:28" ht="13" x14ac:dyDescent="0.15">
      <c r="A727" s="16"/>
      <c r="B727" s="16"/>
      <c r="C727" s="16"/>
      <c r="D727" s="16"/>
      <c r="E727" s="19"/>
      <c r="F727" s="20"/>
      <c r="G727" s="20"/>
      <c r="H727" s="20"/>
      <c r="I727" s="20"/>
      <c r="J727" s="21"/>
      <c r="K727" s="20"/>
      <c r="L727" s="20"/>
      <c r="M727" s="20"/>
      <c r="N727" s="20"/>
      <c r="O727" s="20"/>
      <c r="P727" s="20"/>
      <c r="Q727" s="29"/>
      <c r="R727" s="29"/>
      <c r="S727" s="29"/>
      <c r="T727" s="20"/>
      <c r="U727" s="20"/>
      <c r="V727" s="21"/>
      <c r="W727" s="20"/>
      <c r="X727" s="20"/>
      <c r="Y727" s="20"/>
      <c r="Z727" s="20"/>
      <c r="AA727" s="20"/>
      <c r="AB727" s="20"/>
    </row>
    <row r="728" spans="1:28" ht="13" x14ac:dyDescent="0.15">
      <c r="A728" s="16"/>
      <c r="B728" s="16"/>
      <c r="C728" s="16"/>
      <c r="D728" s="16"/>
      <c r="E728" s="19"/>
      <c r="F728" s="20"/>
      <c r="G728" s="20"/>
      <c r="H728" s="20"/>
      <c r="I728" s="20"/>
      <c r="J728" s="21"/>
      <c r="K728" s="20"/>
      <c r="L728" s="20"/>
      <c r="M728" s="20"/>
      <c r="N728" s="20"/>
      <c r="O728" s="20"/>
      <c r="P728" s="20"/>
      <c r="Q728" s="29"/>
      <c r="R728" s="29"/>
      <c r="S728" s="29"/>
      <c r="T728" s="20"/>
      <c r="U728" s="20"/>
      <c r="V728" s="21"/>
      <c r="W728" s="20"/>
      <c r="X728" s="20"/>
      <c r="Y728" s="20"/>
      <c r="Z728" s="20"/>
      <c r="AA728" s="20"/>
      <c r="AB728" s="20"/>
    </row>
    <row r="729" spans="1:28" ht="13" x14ac:dyDescent="0.15">
      <c r="A729" s="16"/>
      <c r="B729" s="16"/>
      <c r="C729" s="16"/>
      <c r="D729" s="16"/>
      <c r="E729" s="19"/>
      <c r="F729" s="20"/>
      <c r="G729" s="20"/>
      <c r="H729" s="20"/>
      <c r="I729" s="20"/>
      <c r="J729" s="21"/>
      <c r="K729" s="20"/>
      <c r="L729" s="20"/>
      <c r="M729" s="20"/>
      <c r="N729" s="20"/>
      <c r="O729" s="20"/>
      <c r="P729" s="20"/>
      <c r="Q729" s="29"/>
      <c r="R729" s="29"/>
      <c r="S729" s="29"/>
      <c r="T729" s="20"/>
      <c r="U729" s="20"/>
      <c r="V729" s="21"/>
      <c r="W729" s="20"/>
      <c r="X729" s="20"/>
      <c r="Y729" s="20"/>
      <c r="Z729" s="20"/>
      <c r="AA729" s="20"/>
      <c r="AB729" s="20"/>
    </row>
    <row r="730" spans="1:28" ht="13" x14ac:dyDescent="0.15">
      <c r="A730" s="16"/>
      <c r="B730" s="16"/>
      <c r="C730" s="16"/>
      <c r="D730" s="16"/>
      <c r="E730" s="19"/>
      <c r="F730" s="20"/>
      <c r="G730" s="20"/>
      <c r="H730" s="20"/>
      <c r="I730" s="20"/>
      <c r="J730" s="21"/>
      <c r="K730" s="20"/>
      <c r="L730" s="20"/>
      <c r="M730" s="20"/>
      <c r="N730" s="20"/>
      <c r="O730" s="20"/>
      <c r="P730" s="20"/>
      <c r="Q730" s="29"/>
      <c r="R730" s="29"/>
      <c r="S730" s="29"/>
      <c r="T730" s="20"/>
      <c r="U730" s="20"/>
      <c r="V730" s="21"/>
      <c r="W730" s="20"/>
      <c r="X730" s="20"/>
      <c r="Y730" s="20"/>
      <c r="Z730" s="20"/>
      <c r="AA730" s="20"/>
      <c r="AB730" s="20"/>
    </row>
    <row r="731" spans="1:28" ht="13" x14ac:dyDescent="0.15">
      <c r="A731" s="16"/>
      <c r="B731" s="16"/>
      <c r="C731" s="16"/>
      <c r="D731" s="16"/>
      <c r="E731" s="19"/>
      <c r="F731" s="20"/>
      <c r="G731" s="20"/>
      <c r="H731" s="20"/>
      <c r="I731" s="20"/>
      <c r="J731" s="21"/>
      <c r="K731" s="20"/>
      <c r="L731" s="20"/>
      <c r="M731" s="20"/>
      <c r="N731" s="20"/>
      <c r="O731" s="20"/>
      <c r="P731" s="20"/>
      <c r="Q731" s="29"/>
      <c r="R731" s="29"/>
      <c r="S731" s="29"/>
      <c r="T731" s="20"/>
      <c r="U731" s="20"/>
      <c r="V731" s="21"/>
      <c r="W731" s="20"/>
      <c r="X731" s="20"/>
      <c r="Y731" s="20"/>
      <c r="Z731" s="20"/>
      <c r="AA731" s="20"/>
      <c r="AB731" s="20"/>
    </row>
    <row r="732" spans="1:28" ht="13" x14ac:dyDescent="0.15">
      <c r="A732" s="16"/>
      <c r="B732" s="16"/>
      <c r="C732" s="16"/>
      <c r="D732" s="16"/>
      <c r="E732" s="19"/>
      <c r="F732" s="20"/>
      <c r="G732" s="20"/>
      <c r="H732" s="20"/>
      <c r="I732" s="20"/>
      <c r="J732" s="21"/>
      <c r="K732" s="20"/>
      <c r="L732" s="20"/>
      <c r="M732" s="20"/>
      <c r="N732" s="20"/>
      <c r="O732" s="20"/>
      <c r="P732" s="20"/>
      <c r="Q732" s="29"/>
      <c r="R732" s="29"/>
      <c r="S732" s="29"/>
      <c r="T732" s="20"/>
      <c r="U732" s="20"/>
      <c r="V732" s="21"/>
      <c r="W732" s="20"/>
      <c r="X732" s="20"/>
      <c r="Y732" s="20"/>
      <c r="Z732" s="20"/>
      <c r="AA732" s="20"/>
      <c r="AB732" s="20"/>
    </row>
    <row r="733" spans="1:28" ht="13" x14ac:dyDescent="0.15">
      <c r="A733" s="16"/>
      <c r="B733" s="16"/>
      <c r="C733" s="16"/>
      <c r="D733" s="16"/>
      <c r="E733" s="19"/>
      <c r="F733" s="20"/>
      <c r="G733" s="20"/>
      <c r="H733" s="20"/>
      <c r="I733" s="20"/>
      <c r="J733" s="21"/>
      <c r="K733" s="20"/>
      <c r="L733" s="20"/>
      <c r="M733" s="20"/>
      <c r="N733" s="20"/>
      <c r="O733" s="20"/>
      <c r="P733" s="20"/>
      <c r="Q733" s="29"/>
      <c r="R733" s="29"/>
      <c r="S733" s="29"/>
      <c r="T733" s="20"/>
      <c r="U733" s="20"/>
      <c r="V733" s="21"/>
      <c r="W733" s="20"/>
      <c r="X733" s="20"/>
      <c r="Y733" s="20"/>
      <c r="Z733" s="20"/>
      <c r="AA733" s="20"/>
      <c r="AB733" s="20"/>
    </row>
    <row r="734" spans="1:28" ht="13" x14ac:dyDescent="0.15">
      <c r="A734" s="16"/>
      <c r="B734" s="16"/>
      <c r="C734" s="16"/>
      <c r="D734" s="16"/>
      <c r="E734" s="19"/>
      <c r="F734" s="20"/>
      <c r="G734" s="20"/>
      <c r="H734" s="20"/>
      <c r="I734" s="20"/>
      <c r="J734" s="21"/>
      <c r="K734" s="20"/>
      <c r="L734" s="20"/>
      <c r="M734" s="20"/>
      <c r="N734" s="20"/>
      <c r="O734" s="20"/>
      <c r="P734" s="20"/>
      <c r="Q734" s="29"/>
      <c r="R734" s="29"/>
      <c r="S734" s="29"/>
      <c r="T734" s="20"/>
      <c r="U734" s="20"/>
      <c r="V734" s="21"/>
      <c r="W734" s="20"/>
      <c r="X734" s="20"/>
      <c r="Y734" s="20"/>
      <c r="Z734" s="20"/>
      <c r="AA734" s="20"/>
      <c r="AB734" s="20"/>
    </row>
    <row r="735" spans="1:28" ht="13" x14ac:dyDescent="0.15">
      <c r="A735" s="16"/>
      <c r="B735" s="16"/>
      <c r="C735" s="16"/>
      <c r="D735" s="16"/>
      <c r="E735" s="19"/>
      <c r="F735" s="20"/>
      <c r="G735" s="20"/>
      <c r="H735" s="20"/>
      <c r="I735" s="20"/>
      <c r="J735" s="21"/>
      <c r="K735" s="20"/>
      <c r="L735" s="20"/>
      <c r="M735" s="20"/>
      <c r="N735" s="20"/>
      <c r="O735" s="20"/>
      <c r="P735" s="20"/>
      <c r="Q735" s="29"/>
      <c r="R735" s="29"/>
      <c r="S735" s="29"/>
      <c r="T735" s="20"/>
      <c r="U735" s="20"/>
      <c r="V735" s="21"/>
      <c r="W735" s="20"/>
      <c r="X735" s="20"/>
      <c r="Y735" s="20"/>
      <c r="Z735" s="20"/>
      <c r="AA735" s="20"/>
      <c r="AB735" s="20"/>
    </row>
    <row r="736" spans="1:28" ht="13" x14ac:dyDescent="0.15">
      <c r="A736" s="16"/>
      <c r="B736" s="16"/>
      <c r="C736" s="16"/>
      <c r="D736" s="16"/>
      <c r="E736" s="19"/>
      <c r="F736" s="20"/>
      <c r="G736" s="20"/>
      <c r="H736" s="20"/>
      <c r="I736" s="20"/>
      <c r="J736" s="21"/>
      <c r="K736" s="20"/>
      <c r="L736" s="20"/>
      <c r="M736" s="20"/>
      <c r="N736" s="20"/>
      <c r="O736" s="20"/>
      <c r="P736" s="20"/>
      <c r="Q736" s="29"/>
      <c r="R736" s="29"/>
      <c r="S736" s="29"/>
      <c r="T736" s="20"/>
      <c r="U736" s="20"/>
      <c r="V736" s="21"/>
      <c r="W736" s="20"/>
      <c r="X736" s="20"/>
      <c r="Y736" s="20"/>
      <c r="Z736" s="20"/>
      <c r="AA736" s="20"/>
      <c r="AB736" s="20"/>
    </row>
    <row r="737" spans="1:28" ht="13" x14ac:dyDescent="0.15">
      <c r="A737" s="16"/>
      <c r="B737" s="16"/>
      <c r="C737" s="16"/>
      <c r="D737" s="16"/>
      <c r="E737" s="19"/>
      <c r="F737" s="20"/>
      <c r="G737" s="20"/>
      <c r="H737" s="20"/>
      <c r="I737" s="20"/>
      <c r="J737" s="21"/>
      <c r="K737" s="20"/>
      <c r="L737" s="20"/>
      <c r="M737" s="20"/>
      <c r="N737" s="20"/>
      <c r="O737" s="20"/>
      <c r="P737" s="20"/>
      <c r="Q737" s="29"/>
      <c r="R737" s="29"/>
      <c r="S737" s="29"/>
      <c r="T737" s="20"/>
      <c r="U737" s="20"/>
      <c r="V737" s="21"/>
      <c r="W737" s="20"/>
      <c r="X737" s="20"/>
      <c r="Y737" s="20"/>
      <c r="Z737" s="20"/>
      <c r="AA737" s="20"/>
      <c r="AB737" s="20"/>
    </row>
    <row r="738" spans="1:28" ht="13" x14ac:dyDescent="0.15">
      <c r="A738" s="16"/>
      <c r="B738" s="16"/>
      <c r="C738" s="16"/>
      <c r="D738" s="16"/>
      <c r="E738" s="19"/>
      <c r="F738" s="20"/>
      <c r="G738" s="20"/>
      <c r="H738" s="20"/>
      <c r="I738" s="20"/>
      <c r="J738" s="21"/>
      <c r="K738" s="20"/>
      <c r="L738" s="20"/>
      <c r="M738" s="20"/>
      <c r="N738" s="20"/>
      <c r="O738" s="20"/>
      <c r="P738" s="20"/>
      <c r="Q738" s="29"/>
      <c r="R738" s="29"/>
      <c r="S738" s="29"/>
      <c r="T738" s="20"/>
      <c r="U738" s="20"/>
      <c r="V738" s="21"/>
      <c r="W738" s="20"/>
      <c r="X738" s="20"/>
      <c r="Y738" s="20"/>
      <c r="Z738" s="20"/>
      <c r="AA738" s="20"/>
      <c r="AB738" s="20"/>
    </row>
    <row r="739" spans="1:28" ht="13" x14ac:dyDescent="0.15">
      <c r="A739" s="16"/>
      <c r="B739" s="16"/>
      <c r="C739" s="16"/>
      <c r="D739" s="16"/>
      <c r="E739" s="19"/>
      <c r="F739" s="20"/>
      <c r="G739" s="20"/>
      <c r="H739" s="20"/>
      <c r="I739" s="20"/>
      <c r="J739" s="21"/>
      <c r="K739" s="20"/>
      <c r="L739" s="20"/>
      <c r="M739" s="20"/>
      <c r="N739" s="20"/>
      <c r="O739" s="20"/>
      <c r="P739" s="20"/>
      <c r="Q739" s="29"/>
      <c r="R739" s="29"/>
      <c r="S739" s="29"/>
      <c r="T739" s="20"/>
      <c r="U739" s="20"/>
      <c r="V739" s="21"/>
      <c r="W739" s="20"/>
      <c r="X739" s="20"/>
      <c r="Y739" s="20"/>
      <c r="Z739" s="20"/>
      <c r="AA739" s="20"/>
      <c r="AB739" s="20"/>
    </row>
    <row r="740" spans="1:28" ht="13" x14ac:dyDescent="0.15">
      <c r="A740" s="16"/>
      <c r="B740" s="16"/>
      <c r="C740" s="16"/>
      <c r="D740" s="16"/>
      <c r="E740" s="19"/>
      <c r="F740" s="20"/>
      <c r="G740" s="20"/>
      <c r="H740" s="20"/>
      <c r="I740" s="20"/>
      <c r="J740" s="21"/>
      <c r="K740" s="20"/>
      <c r="L740" s="20"/>
      <c r="M740" s="20"/>
      <c r="N740" s="20"/>
      <c r="O740" s="20"/>
      <c r="P740" s="20"/>
      <c r="Q740" s="29"/>
      <c r="R740" s="29"/>
      <c r="S740" s="29"/>
      <c r="T740" s="20"/>
      <c r="U740" s="20"/>
      <c r="V740" s="21"/>
      <c r="W740" s="20"/>
      <c r="X740" s="20"/>
      <c r="Y740" s="20"/>
      <c r="Z740" s="20"/>
      <c r="AA740" s="20"/>
      <c r="AB740" s="20"/>
    </row>
    <row r="741" spans="1:28" ht="13" x14ac:dyDescent="0.15">
      <c r="A741" s="16"/>
      <c r="B741" s="16"/>
      <c r="C741" s="16"/>
      <c r="D741" s="16"/>
      <c r="E741" s="19"/>
      <c r="F741" s="20"/>
      <c r="G741" s="20"/>
      <c r="H741" s="20"/>
      <c r="I741" s="20"/>
      <c r="J741" s="21"/>
      <c r="K741" s="20"/>
      <c r="L741" s="20"/>
      <c r="M741" s="20"/>
      <c r="N741" s="20"/>
      <c r="O741" s="20"/>
      <c r="P741" s="20"/>
      <c r="Q741" s="29"/>
      <c r="R741" s="29"/>
      <c r="S741" s="29"/>
      <c r="T741" s="20"/>
      <c r="U741" s="20"/>
      <c r="V741" s="21"/>
      <c r="W741" s="20"/>
      <c r="X741" s="20"/>
      <c r="Y741" s="20"/>
      <c r="Z741" s="20"/>
      <c r="AA741" s="20"/>
      <c r="AB741" s="20"/>
    </row>
    <row r="742" spans="1:28" ht="13" x14ac:dyDescent="0.15">
      <c r="A742" s="16"/>
      <c r="B742" s="16"/>
      <c r="C742" s="16"/>
      <c r="D742" s="16"/>
      <c r="E742" s="19"/>
      <c r="F742" s="20"/>
      <c r="G742" s="20"/>
      <c r="H742" s="20"/>
      <c r="I742" s="20"/>
      <c r="J742" s="21"/>
      <c r="K742" s="20"/>
      <c r="L742" s="20"/>
      <c r="M742" s="20"/>
      <c r="N742" s="20"/>
      <c r="O742" s="20"/>
      <c r="P742" s="20"/>
      <c r="Q742" s="29"/>
      <c r="R742" s="29"/>
      <c r="S742" s="29"/>
      <c r="T742" s="20"/>
      <c r="U742" s="20"/>
      <c r="V742" s="21"/>
      <c r="W742" s="20"/>
      <c r="X742" s="20"/>
      <c r="Y742" s="20"/>
      <c r="Z742" s="20"/>
      <c r="AA742" s="20"/>
      <c r="AB742" s="20"/>
    </row>
    <row r="743" spans="1:28" ht="13" x14ac:dyDescent="0.15">
      <c r="A743" s="16"/>
      <c r="B743" s="16"/>
      <c r="C743" s="16"/>
      <c r="D743" s="16"/>
      <c r="E743" s="19"/>
      <c r="F743" s="20"/>
      <c r="G743" s="20"/>
      <c r="H743" s="20"/>
      <c r="I743" s="20"/>
      <c r="J743" s="21"/>
      <c r="K743" s="20"/>
      <c r="L743" s="20"/>
      <c r="M743" s="20"/>
      <c r="N743" s="20"/>
      <c r="O743" s="20"/>
      <c r="P743" s="20"/>
      <c r="Q743" s="29"/>
      <c r="R743" s="29"/>
      <c r="S743" s="29"/>
      <c r="T743" s="20"/>
      <c r="U743" s="20"/>
      <c r="V743" s="21"/>
      <c r="W743" s="20"/>
      <c r="X743" s="20"/>
      <c r="Y743" s="20"/>
      <c r="Z743" s="20"/>
      <c r="AA743" s="20"/>
      <c r="AB743" s="20"/>
    </row>
    <row r="744" spans="1:28" ht="13" x14ac:dyDescent="0.15">
      <c r="A744" s="16"/>
      <c r="B744" s="16"/>
      <c r="C744" s="16"/>
      <c r="D744" s="16"/>
      <c r="E744" s="19"/>
      <c r="F744" s="20"/>
      <c r="G744" s="20"/>
      <c r="H744" s="20"/>
      <c r="I744" s="20"/>
      <c r="J744" s="21"/>
      <c r="K744" s="20"/>
      <c r="L744" s="20"/>
      <c r="M744" s="20"/>
      <c r="N744" s="20"/>
      <c r="O744" s="20"/>
      <c r="P744" s="20"/>
      <c r="Q744" s="29"/>
      <c r="R744" s="29"/>
      <c r="S744" s="29"/>
      <c r="T744" s="20"/>
      <c r="U744" s="20"/>
      <c r="V744" s="21"/>
      <c r="W744" s="20"/>
      <c r="X744" s="20"/>
      <c r="Y744" s="20"/>
      <c r="Z744" s="20"/>
      <c r="AA744" s="20"/>
      <c r="AB744" s="20"/>
    </row>
    <row r="745" spans="1:28" ht="13" x14ac:dyDescent="0.15">
      <c r="A745" s="16"/>
      <c r="B745" s="16"/>
      <c r="C745" s="16"/>
      <c r="D745" s="16"/>
      <c r="E745" s="19"/>
      <c r="F745" s="20"/>
      <c r="G745" s="20"/>
      <c r="H745" s="20"/>
      <c r="I745" s="20"/>
      <c r="J745" s="21"/>
      <c r="K745" s="20"/>
      <c r="L745" s="20"/>
      <c r="M745" s="20"/>
      <c r="N745" s="20"/>
      <c r="O745" s="20"/>
      <c r="P745" s="20"/>
      <c r="Q745" s="29"/>
      <c r="R745" s="29"/>
      <c r="S745" s="29"/>
      <c r="T745" s="20"/>
      <c r="U745" s="20"/>
      <c r="V745" s="21"/>
      <c r="W745" s="20"/>
      <c r="X745" s="20"/>
      <c r="Y745" s="20"/>
      <c r="Z745" s="20"/>
      <c r="AA745" s="20"/>
      <c r="AB745" s="20"/>
    </row>
    <row r="746" spans="1:28" ht="13" x14ac:dyDescent="0.15">
      <c r="A746" s="16"/>
      <c r="B746" s="16"/>
      <c r="C746" s="16"/>
      <c r="D746" s="16"/>
      <c r="E746" s="19"/>
      <c r="F746" s="20"/>
      <c r="G746" s="20"/>
      <c r="H746" s="20"/>
      <c r="I746" s="20"/>
      <c r="J746" s="21"/>
      <c r="K746" s="20"/>
      <c r="L746" s="20"/>
      <c r="M746" s="20"/>
      <c r="N746" s="20"/>
      <c r="O746" s="20"/>
      <c r="P746" s="20"/>
      <c r="Q746" s="29"/>
      <c r="R746" s="29"/>
      <c r="S746" s="29"/>
      <c r="T746" s="20"/>
      <c r="U746" s="20"/>
      <c r="V746" s="21"/>
      <c r="W746" s="20"/>
      <c r="X746" s="20"/>
      <c r="Y746" s="20"/>
      <c r="Z746" s="20"/>
      <c r="AA746" s="20"/>
      <c r="AB746" s="20"/>
    </row>
    <row r="747" spans="1:28" ht="13" x14ac:dyDescent="0.15">
      <c r="A747" s="16"/>
      <c r="B747" s="16"/>
      <c r="C747" s="16"/>
      <c r="D747" s="16"/>
      <c r="E747" s="19"/>
      <c r="F747" s="20"/>
      <c r="G747" s="20"/>
      <c r="H747" s="20"/>
      <c r="I747" s="20"/>
      <c r="J747" s="21"/>
      <c r="K747" s="20"/>
      <c r="L747" s="20"/>
      <c r="M747" s="20"/>
      <c r="N747" s="20"/>
      <c r="O747" s="20"/>
      <c r="P747" s="20"/>
      <c r="Q747" s="29"/>
      <c r="R747" s="29"/>
      <c r="S747" s="29"/>
      <c r="T747" s="20"/>
      <c r="U747" s="20"/>
      <c r="V747" s="21"/>
      <c r="W747" s="20"/>
      <c r="X747" s="20"/>
      <c r="Y747" s="20"/>
      <c r="Z747" s="20"/>
      <c r="AA747" s="20"/>
      <c r="AB747" s="20"/>
    </row>
    <row r="748" spans="1:28" ht="13" x14ac:dyDescent="0.15">
      <c r="A748" s="16"/>
      <c r="B748" s="16"/>
      <c r="C748" s="16"/>
      <c r="D748" s="16"/>
      <c r="E748" s="19"/>
      <c r="F748" s="20"/>
      <c r="G748" s="20"/>
      <c r="H748" s="20"/>
      <c r="I748" s="20"/>
      <c r="J748" s="21"/>
      <c r="K748" s="20"/>
      <c r="L748" s="20"/>
      <c r="M748" s="20"/>
      <c r="N748" s="20"/>
      <c r="O748" s="20"/>
      <c r="P748" s="20"/>
      <c r="Q748" s="29"/>
      <c r="R748" s="29"/>
      <c r="S748" s="29"/>
      <c r="T748" s="20"/>
      <c r="U748" s="20"/>
      <c r="V748" s="21"/>
      <c r="W748" s="20"/>
      <c r="X748" s="20"/>
      <c r="Y748" s="20"/>
      <c r="Z748" s="20"/>
      <c r="AA748" s="20"/>
      <c r="AB748" s="20"/>
    </row>
    <row r="749" spans="1:28" ht="13" x14ac:dyDescent="0.15">
      <c r="A749" s="16"/>
      <c r="B749" s="16"/>
      <c r="C749" s="16"/>
      <c r="D749" s="16"/>
      <c r="E749" s="19"/>
      <c r="F749" s="20"/>
      <c r="G749" s="20"/>
      <c r="H749" s="20"/>
      <c r="I749" s="20"/>
      <c r="J749" s="21"/>
      <c r="K749" s="20"/>
      <c r="L749" s="20"/>
      <c r="M749" s="20"/>
      <c r="N749" s="20"/>
      <c r="O749" s="20"/>
      <c r="P749" s="20"/>
      <c r="Q749" s="29"/>
      <c r="R749" s="29"/>
      <c r="S749" s="29"/>
      <c r="T749" s="20"/>
      <c r="U749" s="20"/>
      <c r="V749" s="21"/>
      <c r="W749" s="20"/>
      <c r="X749" s="20"/>
      <c r="Y749" s="20"/>
      <c r="Z749" s="20"/>
      <c r="AA749" s="20"/>
      <c r="AB749" s="20"/>
    </row>
    <row r="750" spans="1:28" ht="13" x14ac:dyDescent="0.15">
      <c r="A750" s="16"/>
      <c r="B750" s="16"/>
      <c r="C750" s="16"/>
      <c r="D750" s="16"/>
      <c r="E750" s="19"/>
      <c r="F750" s="20"/>
      <c r="G750" s="20"/>
      <c r="H750" s="20"/>
      <c r="I750" s="20"/>
      <c r="J750" s="21"/>
      <c r="K750" s="20"/>
      <c r="L750" s="20"/>
      <c r="M750" s="20"/>
      <c r="N750" s="20"/>
      <c r="O750" s="20"/>
      <c r="P750" s="20"/>
      <c r="Q750" s="29"/>
      <c r="R750" s="29"/>
      <c r="S750" s="29"/>
      <c r="T750" s="20"/>
      <c r="U750" s="20"/>
      <c r="V750" s="21"/>
      <c r="W750" s="20"/>
      <c r="X750" s="20"/>
      <c r="Y750" s="20"/>
      <c r="Z750" s="20"/>
      <c r="AA750" s="20"/>
      <c r="AB750" s="20"/>
    </row>
    <row r="751" spans="1:28" ht="13" x14ac:dyDescent="0.15">
      <c r="A751" s="16"/>
      <c r="B751" s="16"/>
      <c r="C751" s="16"/>
      <c r="D751" s="16"/>
      <c r="E751" s="19"/>
      <c r="F751" s="20"/>
      <c r="G751" s="20"/>
      <c r="H751" s="20"/>
      <c r="I751" s="20"/>
      <c r="J751" s="21"/>
      <c r="K751" s="20"/>
      <c r="L751" s="20"/>
      <c r="M751" s="20"/>
      <c r="N751" s="20"/>
      <c r="O751" s="20"/>
      <c r="P751" s="20"/>
      <c r="Q751" s="29"/>
      <c r="R751" s="29"/>
      <c r="S751" s="29"/>
      <c r="T751" s="20"/>
      <c r="U751" s="20"/>
      <c r="V751" s="21"/>
      <c r="W751" s="20"/>
      <c r="X751" s="20"/>
      <c r="Y751" s="20"/>
      <c r="Z751" s="20"/>
      <c r="AA751" s="20"/>
      <c r="AB751" s="20"/>
    </row>
    <row r="752" spans="1:28" ht="13" x14ac:dyDescent="0.15">
      <c r="A752" s="16"/>
      <c r="B752" s="16"/>
      <c r="C752" s="16"/>
      <c r="D752" s="16"/>
      <c r="E752" s="19"/>
      <c r="F752" s="20"/>
      <c r="G752" s="20"/>
      <c r="H752" s="20"/>
      <c r="I752" s="20"/>
      <c r="J752" s="21"/>
      <c r="K752" s="20"/>
      <c r="L752" s="20"/>
      <c r="M752" s="20"/>
      <c r="N752" s="20"/>
      <c r="O752" s="20"/>
      <c r="P752" s="20"/>
      <c r="Q752" s="29"/>
      <c r="R752" s="29"/>
      <c r="S752" s="29"/>
      <c r="T752" s="20"/>
      <c r="U752" s="20"/>
      <c r="V752" s="21"/>
      <c r="W752" s="20"/>
      <c r="X752" s="20"/>
      <c r="Y752" s="20"/>
      <c r="Z752" s="20"/>
      <c r="AA752" s="20"/>
      <c r="AB752" s="20"/>
    </row>
    <row r="753" spans="1:28" ht="13" x14ac:dyDescent="0.15">
      <c r="A753" s="16"/>
      <c r="B753" s="16"/>
      <c r="C753" s="16"/>
      <c r="D753" s="16"/>
      <c r="E753" s="19"/>
      <c r="F753" s="20"/>
      <c r="G753" s="20"/>
      <c r="H753" s="20"/>
      <c r="I753" s="20"/>
      <c r="J753" s="21"/>
      <c r="K753" s="20"/>
      <c r="L753" s="20"/>
      <c r="M753" s="20"/>
      <c r="N753" s="20"/>
      <c r="O753" s="20"/>
      <c r="P753" s="20"/>
      <c r="Q753" s="29"/>
      <c r="R753" s="29"/>
      <c r="S753" s="29"/>
      <c r="T753" s="20"/>
      <c r="U753" s="20"/>
      <c r="V753" s="21"/>
      <c r="W753" s="20"/>
      <c r="X753" s="20"/>
      <c r="Y753" s="20"/>
      <c r="Z753" s="20"/>
      <c r="AA753" s="20"/>
      <c r="AB753" s="20"/>
    </row>
    <row r="754" spans="1:28" ht="13" x14ac:dyDescent="0.15">
      <c r="A754" s="16"/>
      <c r="B754" s="16"/>
      <c r="C754" s="16"/>
      <c r="D754" s="16"/>
      <c r="E754" s="19"/>
      <c r="F754" s="20"/>
      <c r="G754" s="20"/>
      <c r="H754" s="20"/>
      <c r="I754" s="20"/>
      <c r="J754" s="21"/>
      <c r="K754" s="20"/>
      <c r="L754" s="20"/>
      <c r="M754" s="20"/>
      <c r="N754" s="20"/>
      <c r="O754" s="20"/>
      <c r="P754" s="20"/>
      <c r="Q754" s="29"/>
      <c r="R754" s="29"/>
      <c r="S754" s="29"/>
      <c r="T754" s="20"/>
      <c r="U754" s="20"/>
      <c r="V754" s="21"/>
      <c r="W754" s="20"/>
      <c r="X754" s="20"/>
      <c r="Y754" s="20"/>
      <c r="Z754" s="20"/>
      <c r="AA754" s="20"/>
      <c r="AB754" s="20"/>
    </row>
    <row r="755" spans="1:28" ht="13" x14ac:dyDescent="0.15">
      <c r="A755" s="16"/>
      <c r="B755" s="16"/>
      <c r="C755" s="16"/>
      <c r="D755" s="16"/>
      <c r="E755" s="19"/>
      <c r="F755" s="20"/>
      <c r="G755" s="20"/>
      <c r="H755" s="20"/>
      <c r="I755" s="20"/>
      <c r="J755" s="21"/>
      <c r="K755" s="20"/>
      <c r="L755" s="20"/>
      <c r="M755" s="20"/>
      <c r="N755" s="20"/>
      <c r="O755" s="20"/>
      <c r="P755" s="20"/>
      <c r="Q755" s="29"/>
      <c r="R755" s="29"/>
      <c r="S755" s="29"/>
      <c r="T755" s="20"/>
      <c r="U755" s="20"/>
      <c r="V755" s="21"/>
      <c r="W755" s="20"/>
      <c r="X755" s="20"/>
      <c r="Y755" s="20"/>
      <c r="Z755" s="20"/>
      <c r="AA755" s="20"/>
      <c r="AB755" s="20"/>
    </row>
    <row r="756" spans="1:28" ht="13" x14ac:dyDescent="0.15">
      <c r="A756" s="16"/>
      <c r="B756" s="16"/>
      <c r="C756" s="16"/>
      <c r="D756" s="16"/>
      <c r="E756" s="19"/>
      <c r="F756" s="20"/>
      <c r="G756" s="20"/>
      <c r="H756" s="20"/>
      <c r="I756" s="20"/>
      <c r="J756" s="21"/>
      <c r="K756" s="20"/>
      <c r="L756" s="20"/>
      <c r="M756" s="20"/>
      <c r="N756" s="20"/>
      <c r="O756" s="20"/>
      <c r="P756" s="20"/>
      <c r="Q756" s="29"/>
      <c r="R756" s="29"/>
      <c r="S756" s="29"/>
      <c r="T756" s="20"/>
      <c r="U756" s="20"/>
      <c r="V756" s="21"/>
      <c r="W756" s="20"/>
      <c r="X756" s="20"/>
      <c r="Y756" s="20"/>
      <c r="Z756" s="20"/>
      <c r="AA756" s="20"/>
      <c r="AB756" s="20"/>
    </row>
    <row r="757" spans="1:28" ht="13" x14ac:dyDescent="0.15">
      <c r="A757" s="16"/>
      <c r="B757" s="16"/>
      <c r="C757" s="16"/>
      <c r="D757" s="16"/>
      <c r="E757" s="19"/>
      <c r="F757" s="20"/>
      <c r="G757" s="20"/>
      <c r="H757" s="20"/>
      <c r="I757" s="20"/>
      <c r="J757" s="21"/>
      <c r="K757" s="20"/>
      <c r="L757" s="20"/>
      <c r="M757" s="20"/>
      <c r="N757" s="20"/>
      <c r="O757" s="20"/>
      <c r="P757" s="20"/>
      <c r="Q757" s="29"/>
      <c r="R757" s="29"/>
      <c r="S757" s="29"/>
      <c r="T757" s="20"/>
      <c r="U757" s="20"/>
      <c r="V757" s="21"/>
      <c r="W757" s="20"/>
      <c r="X757" s="20"/>
      <c r="Y757" s="20"/>
      <c r="Z757" s="20"/>
      <c r="AA757" s="20"/>
      <c r="AB757" s="20"/>
    </row>
    <row r="758" spans="1:28" ht="13" x14ac:dyDescent="0.15">
      <c r="A758" s="16"/>
      <c r="B758" s="16"/>
      <c r="C758" s="16"/>
      <c r="D758" s="16"/>
      <c r="E758" s="19"/>
      <c r="F758" s="20"/>
      <c r="G758" s="20"/>
      <c r="H758" s="20"/>
      <c r="I758" s="20"/>
      <c r="J758" s="21"/>
      <c r="K758" s="20"/>
      <c r="L758" s="20"/>
      <c r="M758" s="20"/>
      <c r="N758" s="20"/>
      <c r="O758" s="20"/>
      <c r="P758" s="20"/>
      <c r="Q758" s="29"/>
      <c r="R758" s="29"/>
      <c r="S758" s="29"/>
      <c r="T758" s="20"/>
      <c r="U758" s="20"/>
      <c r="V758" s="21"/>
      <c r="W758" s="20"/>
      <c r="X758" s="20"/>
      <c r="Y758" s="20"/>
      <c r="Z758" s="20"/>
      <c r="AA758" s="20"/>
      <c r="AB758" s="20"/>
    </row>
    <row r="759" spans="1:28" ht="13" x14ac:dyDescent="0.15">
      <c r="A759" s="16"/>
      <c r="B759" s="16"/>
      <c r="C759" s="16"/>
      <c r="D759" s="16"/>
      <c r="E759" s="19"/>
      <c r="F759" s="20"/>
      <c r="G759" s="20"/>
      <c r="H759" s="20"/>
      <c r="I759" s="20"/>
      <c r="J759" s="21"/>
      <c r="K759" s="20"/>
      <c r="L759" s="20"/>
      <c r="M759" s="20"/>
      <c r="N759" s="20"/>
      <c r="O759" s="20"/>
      <c r="P759" s="20"/>
      <c r="Q759" s="29"/>
      <c r="R759" s="29"/>
      <c r="S759" s="29"/>
      <c r="T759" s="20"/>
      <c r="U759" s="20"/>
      <c r="V759" s="21"/>
      <c r="W759" s="20"/>
      <c r="X759" s="20"/>
      <c r="Y759" s="20"/>
      <c r="Z759" s="20"/>
      <c r="AA759" s="20"/>
      <c r="AB759" s="20"/>
    </row>
    <row r="760" spans="1:28" ht="13" x14ac:dyDescent="0.15">
      <c r="A760" s="16"/>
      <c r="B760" s="16"/>
      <c r="C760" s="16"/>
      <c r="D760" s="16"/>
      <c r="E760" s="19"/>
      <c r="F760" s="20"/>
      <c r="G760" s="20"/>
      <c r="H760" s="20"/>
      <c r="I760" s="20"/>
      <c r="J760" s="21"/>
      <c r="K760" s="20"/>
      <c r="L760" s="20"/>
      <c r="M760" s="20"/>
      <c r="N760" s="20"/>
      <c r="O760" s="20"/>
      <c r="P760" s="20"/>
      <c r="Q760" s="29"/>
      <c r="R760" s="29"/>
      <c r="S760" s="29"/>
      <c r="T760" s="20"/>
      <c r="U760" s="20"/>
      <c r="V760" s="21"/>
      <c r="W760" s="20"/>
      <c r="X760" s="20"/>
      <c r="Y760" s="20"/>
      <c r="Z760" s="20"/>
      <c r="AA760" s="20"/>
      <c r="AB760" s="20"/>
    </row>
    <row r="761" spans="1:28" ht="13" x14ac:dyDescent="0.15">
      <c r="A761" s="16"/>
      <c r="B761" s="16"/>
      <c r="C761" s="16"/>
      <c r="D761" s="16"/>
      <c r="E761" s="19"/>
      <c r="F761" s="20"/>
      <c r="G761" s="20"/>
      <c r="H761" s="20"/>
      <c r="I761" s="20"/>
      <c r="J761" s="21"/>
      <c r="K761" s="20"/>
      <c r="L761" s="20"/>
      <c r="M761" s="20"/>
      <c r="N761" s="20"/>
      <c r="O761" s="20"/>
      <c r="P761" s="20"/>
      <c r="Q761" s="29"/>
      <c r="R761" s="29"/>
      <c r="S761" s="29"/>
      <c r="T761" s="20"/>
      <c r="U761" s="20"/>
      <c r="V761" s="21"/>
      <c r="W761" s="20"/>
      <c r="X761" s="20"/>
      <c r="Y761" s="20"/>
      <c r="Z761" s="20"/>
      <c r="AA761" s="20"/>
      <c r="AB761" s="20"/>
    </row>
    <row r="762" spans="1:28" ht="13" x14ac:dyDescent="0.15">
      <c r="A762" s="16"/>
      <c r="B762" s="16"/>
      <c r="C762" s="16"/>
      <c r="D762" s="16"/>
      <c r="E762" s="19"/>
      <c r="F762" s="20"/>
      <c r="G762" s="20"/>
      <c r="H762" s="20"/>
      <c r="I762" s="20"/>
      <c r="J762" s="21"/>
      <c r="K762" s="20"/>
      <c r="L762" s="20"/>
      <c r="M762" s="20"/>
      <c r="N762" s="20"/>
      <c r="O762" s="20"/>
      <c r="P762" s="20"/>
      <c r="Q762" s="29"/>
      <c r="R762" s="29"/>
      <c r="S762" s="29"/>
      <c r="T762" s="20"/>
      <c r="U762" s="20"/>
      <c r="V762" s="21"/>
      <c r="W762" s="20"/>
      <c r="X762" s="20"/>
      <c r="Y762" s="20"/>
      <c r="Z762" s="20"/>
      <c r="AA762" s="20"/>
      <c r="AB762" s="20"/>
    </row>
    <row r="763" spans="1:28" ht="13" x14ac:dyDescent="0.15">
      <c r="A763" s="16"/>
      <c r="B763" s="16"/>
      <c r="C763" s="16"/>
      <c r="D763" s="16"/>
      <c r="E763" s="19"/>
      <c r="F763" s="20"/>
      <c r="G763" s="20"/>
      <c r="H763" s="20"/>
      <c r="I763" s="20"/>
      <c r="J763" s="21"/>
      <c r="K763" s="20"/>
      <c r="L763" s="20"/>
      <c r="M763" s="20"/>
      <c r="N763" s="20"/>
      <c r="O763" s="20"/>
      <c r="P763" s="20"/>
      <c r="Q763" s="29"/>
      <c r="R763" s="29"/>
      <c r="S763" s="29"/>
      <c r="T763" s="20"/>
      <c r="U763" s="20"/>
      <c r="V763" s="21"/>
      <c r="W763" s="20"/>
      <c r="X763" s="20"/>
      <c r="Y763" s="20"/>
      <c r="Z763" s="20"/>
      <c r="AA763" s="20"/>
      <c r="AB763" s="20"/>
    </row>
    <row r="764" spans="1:28" ht="13" x14ac:dyDescent="0.15">
      <c r="A764" s="16"/>
      <c r="B764" s="16"/>
      <c r="C764" s="16"/>
      <c r="D764" s="16"/>
      <c r="E764" s="19"/>
      <c r="F764" s="20"/>
      <c r="G764" s="20"/>
      <c r="H764" s="20"/>
      <c r="I764" s="20"/>
      <c r="J764" s="21"/>
      <c r="K764" s="20"/>
      <c r="L764" s="20"/>
      <c r="M764" s="20"/>
      <c r="N764" s="20"/>
      <c r="O764" s="20"/>
      <c r="P764" s="20"/>
      <c r="Q764" s="29"/>
      <c r="R764" s="29"/>
      <c r="S764" s="29"/>
      <c r="T764" s="20"/>
      <c r="U764" s="20"/>
      <c r="V764" s="21"/>
      <c r="W764" s="20"/>
      <c r="X764" s="20"/>
      <c r="Y764" s="20"/>
      <c r="Z764" s="20"/>
      <c r="AA764" s="20"/>
      <c r="AB764" s="20"/>
    </row>
    <row r="765" spans="1:28" ht="13" x14ac:dyDescent="0.15">
      <c r="A765" s="16"/>
      <c r="B765" s="16"/>
      <c r="C765" s="16"/>
      <c r="D765" s="16"/>
      <c r="E765" s="19"/>
      <c r="F765" s="20"/>
      <c r="G765" s="20"/>
      <c r="H765" s="20"/>
      <c r="I765" s="20"/>
      <c r="J765" s="21"/>
      <c r="K765" s="20"/>
      <c r="L765" s="20"/>
      <c r="M765" s="20"/>
      <c r="N765" s="20"/>
      <c r="O765" s="20"/>
      <c r="P765" s="20"/>
      <c r="Q765" s="29"/>
      <c r="R765" s="29"/>
      <c r="S765" s="29"/>
      <c r="T765" s="20"/>
      <c r="U765" s="20"/>
      <c r="V765" s="21"/>
      <c r="W765" s="20"/>
      <c r="X765" s="20"/>
      <c r="Y765" s="20"/>
      <c r="Z765" s="20"/>
      <c r="AA765" s="20"/>
      <c r="AB765" s="20"/>
    </row>
    <row r="766" spans="1:28" ht="13" x14ac:dyDescent="0.15">
      <c r="A766" s="16"/>
      <c r="B766" s="16"/>
      <c r="C766" s="16"/>
      <c r="D766" s="16"/>
      <c r="E766" s="19"/>
      <c r="F766" s="20"/>
      <c r="G766" s="20"/>
      <c r="H766" s="20"/>
      <c r="I766" s="20"/>
      <c r="J766" s="21"/>
      <c r="K766" s="20"/>
      <c r="L766" s="20"/>
      <c r="M766" s="20"/>
      <c r="N766" s="20"/>
      <c r="O766" s="20"/>
      <c r="P766" s="20"/>
      <c r="Q766" s="29"/>
      <c r="R766" s="29"/>
      <c r="S766" s="29"/>
      <c r="T766" s="20"/>
      <c r="U766" s="20"/>
      <c r="V766" s="21"/>
      <c r="W766" s="20"/>
      <c r="X766" s="20"/>
      <c r="Y766" s="20"/>
      <c r="Z766" s="20"/>
      <c r="AA766" s="20"/>
      <c r="AB766" s="20"/>
    </row>
    <row r="767" spans="1:28" ht="13" x14ac:dyDescent="0.15">
      <c r="A767" s="16"/>
      <c r="B767" s="16"/>
      <c r="C767" s="16"/>
      <c r="D767" s="16"/>
      <c r="E767" s="19"/>
      <c r="F767" s="20"/>
      <c r="G767" s="20"/>
      <c r="H767" s="20"/>
      <c r="I767" s="20"/>
      <c r="J767" s="21"/>
      <c r="K767" s="20"/>
      <c r="L767" s="20"/>
      <c r="M767" s="20"/>
      <c r="N767" s="20"/>
      <c r="O767" s="20"/>
      <c r="P767" s="20"/>
      <c r="Q767" s="29"/>
      <c r="R767" s="29"/>
      <c r="S767" s="29"/>
      <c r="T767" s="20"/>
      <c r="U767" s="20"/>
      <c r="V767" s="21"/>
      <c r="W767" s="20"/>
      <c r="X767" s="20"/>
      <c r="Y767" s="20"/>
      <c r="Z767" s="20"/>
      <c r="AA767" s="20"/>
      <c r="AB767" s="20"/>
    </row>
    <row r="768" spans="1:28" ht="13" x14ac:dyDescent="0.15">
      <c r="A768" s="16"/>
      <c r="B768" s="16"/>
      <c r="C768" s="16"/>
      <c r="D768" s="16"/>
      <c r="E768" s="19"/>
      <c r="F768" s="20"/>
      <c r="G768" s="20"/>
      <c r="H768" s="20"/>
      <c r="I768" s="20"/>
      <c r="J768" s="21"/>
      <c r="K768" s="20"/>
      <c r="L768" s="20"/>
      <c r="M768" s="20"/>
      <c r="N768" s="20"/>
      <c r="O768" s="20"/>
      <c r="P768" s="20"/>
      <c r="Q768" s="29"/>
      <c r="R768" s="29"/>
      <c r="S768" s="29"/>
      <c r="T768" s="20"/>
      <c r="U768" s="20"/>
      <c r="V768" s="21"/>
      <c r="W768" s="20"/>
      <c r="X768" s="20"/>
      <c r="Y768" s="20"/>
      <c r="Z768" s="20"/>
      <c r="AA768" s="20"/>
      <c r="AB768" s="20"/>
    </row>
    <row r="769" spans="1:28" ht="13" x14ac:dyDescent="0.15">
      <c r="A769" s="16"/>
      <c r="B769" s="16"/>
      <c r="C769" s="16"/>
      <c r="D769" s="16"/>
      <c r="E769" s="19"/>
      <c r="F769" s="20"/>
      <c r="G769" s="20"/>
      <c r="H769" s="20"/>
      <c r="I769" s="20"/>
      <c r="J769" s="21"/>
      <c r="K769" s="20"/>
      <c r="L769" s="20"/>
      <c r="M769" s="20"/>
      <c r="N769" s="20"/>
      <c r="O769" s="20"/>
      <c r="P769" s="20"/>
      <c r="Q769" s="29"/>
      <c r="R769" s="29"/>
      <c r="S769" s="29"/>
      <c r="T769" s="20"/>
      <c r="U769" s="20"/>
      <c r="V769" s="21"/>
      <c r="W769" s="20"/>
      <c r="X769" s="20"/>
      <c r="Y769" s="20"/>
      <c r="Z769" s="20"/>
      <c r="AA769" s="20"/>
      <c r="AB769" s="20"/>
    </row>
    <row r="770" spans="1:28" ht="13" x14ac:dyDescent="0.15">
      <c r="A770" s="16"/>
      <c r="B770" s="16"/>
      <c r="C770" s="16"/>
      <c r="D770" s="16"/>
      <c r="E770" s="19"/>
      <c r="F770" s="20"/>
      <c r="G770" s="20"/>
      <c r="H770" s="20"/>
      <c r="I770" s="20"/>
      <c r="J770" s="21"/>
      <c r="K770" s="20"/>
      <c r="L770" s="20"/>
      <c r="M770" s="20"/>
      <c r="N770" s="20"/>
      <c r="O770" s="20"/>
      <c r="P770" s="20"/>
      <c r="Q770" s="29"/>
      <c r="R770" s="29"/>
      <c r="S770" s="29"/>
      <c r="T770" s="20"/>
      <c r="U770" s="20"/>
      <c r="V770" s="21"/>
      <c r="W770" s="20"/>
      <c r="X770" s="20"/>
      <c r="Y770" s="20"/>
      <c r="Z770" s="20"/>
      <c r="AA770" s="20"/>
      <c r="AB770" s="20"/>
    </row>
    <row r="771" spans="1:28" ht="13" x14ac:dyDescent="0.15">
      <c r="A771" s="16"/>
      <c r="B771" s="16"/>
      <c r="C771" s="16"/>
      <c r="D771" s="16"/>
      <c r="E771" s="19"/>
      <c r="F771" s="20"/>
      <c r="G771" s="20"/>
      <c r="H771" s="20"/>
      <c r="I771" s="20"/>
      <c r="J771" s="21"/>
      <c r="K771" s="20"/>
      <c r="L771" s="20"/>
      <c r="M771" s="20"/>
      <c r="N771" s="20"/>
      <c r="O771" s="20"/>
      <c r="P771" s="20"/>
      <c r="Q771" s="29"/>
      <c r="R771" s="29"/>
      <c r="S771" s="29"/>
      <c r="T771" s="20"/>
      <c r="U771" s="20"/>
      <c r="V771" s="21"/>
      <c r="W771" s="20"/>
      <c r="X771" s="20"/>
      <c r="Y771" s="20"/>
      <c r="Z771" s="20"/>
      <c r="AA771" s="20"/>
      <c r="AB771" s="20"/>
    </row>
    <row r="772" spans="1:28" ht="13" x14ac:dyDescent="0.15">
      <c r="A772" s="16"/>
      <c r="B772" s="16"/>
      <c r="C772" s="16"/>
      <c r="D772" s="16"/>
      <c r="E772" s="19"/>
      <c r="F772" s="20"/>
      <c r="G772" s="20"/>
      <c r="H772" s="20"/>
      <c r="I772" s="20"/>
      <c r="J772" s="21"/>
      <c r="K772" s="20"/>
      <c r="L772" s="20"/>
      <c r="M772" s="20"/>
      <c r="N772" s="20"/>
      <c r="O772" s="20"/>
      <c r="P772" s="20"/>
      <c r="Q772" s="29"/>
      <c r="R772" s="29"/>
      <c r="S772" s="29"/>
      <c r="T772" s="20"/>
      <c r="U772" s="20"/>
      <c r="V772" s="21"/>
      <c r="W772" s="20"/>
      <c r="X772" s="20"/>
      <c r="Y772" s="20"/>
      <c r="Z772" s="20"/>
      <c r="AA772" s="20"/>
      <c r="AB772" s="20"/>
    </row>
    <row r="773" spans="1:28" ht="13" x14ac:dyDescent="0.15">
      <c r="A773" s="16"/>
      <c r="B773" s="16"/>
      <c r="C773" s="16"/>
      <c r="D773" s="16"/>
      <c r="E773" s="19"/>
      <c r="F773" s="20"/>
      <c r="G773" s="20"/>
      <c r="H773" s="20"/>
      <c r="I773" s="20"/>
      <c r="J773" s="21"/>
      <c r="K773" s="20"/>
      <c r="L773" s="20"/>
      <c r="M773" s="20"/>
      <c r="N773" s="20"/>
      <c r="O773" s="20"/>
      <c r="P773" s="20"/>
      <c r="Q773" s="29"/>
      <c r="R773" s="29"/>
      <c r="S773" s="29"/>
      <c r="T773" s="20"/>
      <c r="U773" s="20"/>
      <c r="V773" s="21"/>
      <c r="W773" s="20"/>
      <c r="X773" s="20"/>
      <c r="Y773" s="20"/>
      <c r="Z773" s="20"/>
      <c r="AA773" s="20"/>
      <c r="AB773" s="20"/>
    </row>
    <row r="774" spans="1:28" ht="13" x14ac:dyDescent="0.15">
      <c r="A774" s="16"/>
      <c r="B774" s="16"/>
      <c r="C774" s="16"/>
      <c r="D774" s="16"/>
      <c r="E774" s="19"/>
      <c r="F774" s="20"/>
      <c r="G774" s="20"/>
      <c r="H774" s="20"/>
      <c r="I774" s="20"/>
      <c r="J774" s="21"/>
      <c r="K774" s="20"/>
      <c r="L774" s="20"/>
      <c r="M774" s="20"/>
      <c r="N774" s="20"/>
      <c r="O774" s="20"/>
      <c r="P774" s="20"/>
      <c r="Q774" s="29"/>
      <c r="R774" s="29"/>
      <c r="S774" s="29"/>
      <c r="T774" s="20"/>
      <c r="U774" s="20"/>
      <c r="V774" s="21"/>
      <c r="W774" s="20"/>
      <c r="X774" s="20"/>
      <c r="Y774" s="20"/>
      <c r="Z774" s="20"/>
      <c r="AA774" s="20"/>
      <c r="AB774" s="20"/>
    </row>
    <row r="775" spans="1:28" ht="13" x14ac:dyDescent="0.15">
      <c r="A775" s="16"/>
      <c r="B775" s="16"/>
      <c r="C775" s="16"/>
      <c r="D775" s="16"/>
      <c r="E775" s="19"/>
      <c r="F775" s="20"/>
      <c r="G775" s="20"/>
      <c r="H775" s="20"/>
      <c r="I775" s="20"/>
      <c r="J775" s="21"/>
      <c r="K775" s="20"/>
      <c r="L775" s="20"/>
      <c r="M775" s="20"/>
      <c r="N775" s="20"/>
      <c r="O775" s="20"/>
      <c r="P775" s="20"/>
      <c r="Q775" s="29"/>
      <c r="R775" s="29"/>
      <c r="S775" s="29"/>
      <c r="T775" s="20"/>
      <c r="U775" s="20"/>
      <c r="V775" s="21"/>
      <c r="W775" s="20"/>
      <c r="X775" s="20"/>
      <c r="Y775" s="20"/>
      <c r="Z775" s="20"/>
      <c r="AA775" s="20"/>
      <c r="AB775" s="20"/>
    </row>
    <row r="776" spans="1:28" ht="13" x14ac:dyDescent="0.15">
      <c r="A776" s="16"/>
      <c r="B776" s="16"/>
      <c r="C776" s="16"/>
      <c r="D776" s="16"/>
      <c r="E776" s="19"/>
      <c r="F776" s="20"/>
      <c r="G776" s="20"/>
      <c r="H776" s="20"/>
      <c r="I776" s="20"/>
      <c r="J776" s="21"/>
      <c r="K776" s="20"/>
      <c r="L776" s="20"/>
      <c r="M776" s="20"/>
      <c r="N776" s="20"/>
      <c r="O776" s="20"/>
      <c r="P776" s="20"/>
      <c r="Q776" s="29"/>
      <c r="R776" s="29"/>
      <c r="S776" s="29"/>
      <c r="T776" s="20"/>
      <c r="U776" s="20"/>
      <c r="V776" s="21"/>
      <c r="W776" s="20"/>
      <c r="X776" s="20"/>
      <c r="Y776" s="20"/>
      <c r="Z776" s="20"/>
      <c r="AA776" s="20"/>
      <c r="AB776" s="20"/>
    </row>
    <row r="777" spans="1:28" ht="13" x14ac:dyDescent="0.15">
      <c r="A777" s="16"/>
      <c r="B777" s="16"/>
      <c r="C777" s="16"/>
      <c r="D777" s="16"/>
      <c r="E777" s="19"/>
      <c r="F777" s="20"/>
      <c r="G777" s="20"/>
      <c r="H777" s="20"/>
      <c r="I777" s="20"/>
      <c r="J777" s="21"/>
      <c r="K777" s="20"/>
      <c r="L777" s="20"/>
      <c r="M777" s="20"/>
      <c r="N777" s="20"/>
      <c r="O777" s="20"/>
      <c r="P777" s="20"/>
      <c r="Q777" s="29"/>
      <c r="R777" s="29"/>
      <c r="S777" s="29"/>
      <c r="T777" s="20"/>
      <c r="U777" s="20"/>
      <c r="V777" s="21"/>
      <c r="W777" s="20"/>
      <c r="X777" s="20"/>
      <c r="Y777" s="20"/>
      <c r="Z777" s="20"/>
      <c r="AA777" s="20"/>
      <c r="AB777" s="20"/>
    </row>
    <row r="778" spans="1:28" ht="13" x14ac:dyDescent="0.15">
      <c r="A778" s="16"/>
      <c r="B778" s="16"/>
      <c r="C778" s="16"/>
      <c r="D778" s="16"/>
      <c r="E778" s="19"/>
      <c r="F778" s="20"/>
      <c r="G778" s="20"/>
      <c r="H778" s="20"/>
      <c r="I778" s="20"/>
      <c r="J778" s="21"/>
      <c r="K778" s="20"/>
      <c r="L778" s="20"/>
      <c r="M778" s="20"/>
      <c r="N778" s="20"/>
      <c r="O778" s="20"/>
      <c r="P778" s="20"/>
      <c r="Q778" s="29"/>
      <c r="R778" s="29"/>
      <c r="S778" s="29"/>
      <c r="T778" s="20"/>
      <c r="U778" s="20"/>
      <c r="V778" s="21"/>
      <c r="W778" s="20"/>
      <c r="X778" s="20"/>
      <c r="Y778" s="20"/>
      <c r="Z778" s="20"/>
      <c r="AA778" s="20"/>
      <c r="AB778" s="20"/>
    </row>
    <row r="779" spans="1:28" ht="13" x14ac:dyDescent="0.15">
      <c r="A779" s="16"/>
      <c r="B779" s="16"/>
      <c r="C779" s="16"/>
      <c r="D779" s="16"/>
      <c r="E779" s="19"/>
      <c r="F779" s="20"/>
      <c r="G779" s="20"/>
      <c r="H779" s="20"/>
      <c r="I779" s="20"/>
      <c r="J779" s="21"/>
      <c r="K779" s="20"/>
      <c r="L779" s="20"/>
      <c r="M779" s="20"/>
      <c r="N779" s="20"/>
      <c r="O779" s="20"/>
      <c r="P779" s="20"/>
      <c r="Q779" s="29"/>
      <c r="R779" s="29"/>
      <c r="S779" s="29"/>
      <c r="T779" s="20"/>
      <c r="U779" s="20"/>
      <c r="V779" s="21"/>
      <c r="W779" s="20"/>
      <c r="X779" s="20"/>
      <c r="Y779" s="20"/>
      <c r="Z779" s="20"/>
      <c r="AA779" s="20"/>
      <c r="AB779" s="20"/>
    </row>
    <row r="780" spans="1:28" ht="13" x14ac:dyDescent="0.15">
      <c r="A780" s="16"/>
      <c r="B780" s="16"/>
      <c r="C780" s="16"/>
      <c r="D780" s="16"/>
      <c r="E780" s="19"/>
      <c r="F780" s="20"/>
      <c r="G780" s="20"/>
      <c r="H780" s="20"/>
      <c r="I780" s="20"/>
      <c r="J780" s="21"/>
      <c r="K780" s="20"/>
      <c r="L780" s="20"/>
      <c r="M780" s="20"/>
      <c r="N780" s="20"/>
      <c r="O780" s="20"/>
      <c r="P780" s="20"/>
      <c r="Q780" s="29"/>
      <c r="R780" s="29"/>
      <c r="S780" s="29"/>
      <c r="T780" s="20"/>
      <c r="U780" s="20"/>
      <c r="V780" s="21"/>
      <c r="W780" s="20"/>
      <c r="X780" s="20"/>
      <c r="Y780" s="20"/>
      <c r="Z780" s="20"/>
      <c r="AA780" s="20"/>
      <c r="AB780" s="20"/>
    </row>
    <row r="781" spans="1:28" ht="13" x14ac:dyDescent="0.15">
      <c r="A781" s="16"/>
      <c r="B781" s="16"/>
      <c r="C781" s="16"/>
      <c r="D781" s="16"/>
      <c r="E781" s="19"/>
      <c r="F781" s="20"/>
      <c r="G781" s="20"/>
      <c r="H781" s="20"/>
      <c r="I781" s="20"/>
      <c r="J781" s="21"/>
      <c r="K781" s="20"/>
      <c r="L781" s="20"/>
      <c r="M781" s="20"/>
      <c r="N781" s="20"/>
      <c r="O781" s="20"/>
      <c r="P781" s="20"/>
      <c r="Q781" s="29"/>
      <c r="R781" s="29"/>
      <c r="S781" s="29"/>
      <c r="T781" s="20"/>
      <c r="U781" s="20"/>
      <c r="V781" s="21"/>
      <c r="W781" s="20"/>
      <c r="X781" s="20"/>
      <c r="Y781" s="20"/>
      <c r="Z781" s="20"/>
      <c r="AA781" s="20"/>
      <c r="AB781" s="20"/>
    </row>
    <row r="782" spans="1:28" ht="13" x14ac:dyDescent="0.15">
      <c r="A782" s="16"/>
      <c r="B782" s="16"/>
      <c r="C782" s="16"/>
      <c r="D782" s="16"/>
      <c r="E782" s="19"/>
      <c r="F782" s="20"/>
      <c r="G782" s="20"/>
      <c r="H782" s="20"/>
      <c r="I782" s="20"/>
      <c r="J782" s="21"/>
      <c r="K782" s="20"/>
      <c r="L782" s="20"/>
      <c r="M782" s="20"/>
      <c r="N782" s="20"/>
      <c r="O782" s="20"/>
      <c r="P782" s="20"/>
      <c r="Q782" s="29"/>
      <c r="R782" s="29"/>
      <c r="S782" s="29"/>
      <c r="T782" s="20"/>
      <c r="U782" s="20"/>
      <c r="V782" s="21"/>
      <c r="W782" s="20"/>
      <c r="X782" s="20"/>
      <c r="Y782" s="20"/>
      <c r="Z782" s="20"/>
      <c r="AA782" s="20"/>
      <c r="AB782" s="20"/>
    </row>
    <row r="783" spans="1:28" ht="13" x14ac:dyDescent="0.15">
      <c r="A783" s="16"/>
      <c r="B783" s="16"/>
      <c r="C783" s="16"/>
      <c r="D783" s="16"/>
      <c r="E783" s="19"/>
      <c r="F783" s="20"/>
      <c r="G783" s="20"/>
      <c r="H783" s="20"/>
      <c r="I783" s="20"/>
      <c r="J783" s="21"/>
      <c r="K783" s="20"/>
      <c r="L783" s="20"/>
      <c r="M783" s="20"/>
      <c r="N783" s="20"/>
      <c r="O783" s="20"/>
      <c r="P783" s="20"/>
      <c r="Q783" s="29"/>
      <c r="R783" s="29"/>
      <c r="S783" s="29"/>
      <c r="T783" s="20"/>
      <c r="U783" s="20"/>
      <c r="V783" s="21"/>
      <c r="W783" s="20"/>
      <c r="X783" s="20"/>
      <c r="Y783" s="20"/>
      <c r="Z783" s="20"/>
      <c r="AA783" s="20"/>
      <c r="AB783" s="20"/>
    </row>
    <row r="784" spans="1:28" ht="13" x14ac:dyDescent="0.15">
      <c r="A784" s="16"/>
      <c r="B784" s="16"/>
      <c r="C784" s="16"/>
      <c r="D784" s="16"/>
      <c r="E784" s="19"/>
      <c r="F784" s="20"/>
      <c r="G784" s="20"/>
      <c r="H784" s="20"/>
      <c r="I784" s="20"/>
      <c r="J784" s="21"/>
      <c r="K784" s="20"/>
      <c r="L784" s="20"/>
      <c r="M784" s="20"/>
      <c r="N784" s="20"/>
      <c r="O784" s="20"/>
      <c r="P784" s="20"/>
      <c r="Q784" s="29"/>
      <c r="R784" s="29"/>
      <c r="S784" s="29"/>
      <c r="T784" s="20"/>
      <c r="U784" s="20"/>
      <c r="V784" s="21"/>
      <c r="W784" s="20"/>
      <c r="X784" s="20"/>
      <c r="Y784" s="20"/>
      <c r="Z784" s="20"/>
      <c r="AA784" s="20"/>
      <c r="AB784" s="20"/>
    </row>
    <row r="785" spans="1:28" ht="13" x14ac:dyDescent="0.15">
      <c r="A785" s="16"/>
      <c r="B785" s="16"/>
      <c r="C785" s="16"/>
      <c r="D785" s="16"/>
      <c r="E785" s="19"/>
      <c r="F785" s="20"/>
      <c r="G785" s="20"/>
      <c r="H785" s="20"/>
      <c r="I785" s="20"/>
      <c r="J785" s="21"/>
      <c r="K785" s="20"/>
      <c r="L785" s="20"/>
      <c r="M785" s="20"/>
      <c r="N785" s="20"/>
      <c r="O785" s="20"/>
      <c r="P785" s="20"/>
      <c r="Q785" s="29"/>
      <c r="R785" s="29"/>
      <c r="S785" s="29"/>
      <c r="T785" s="20"/>
      <c r="U785" s="20"/>
      <c r="V785" s="21"/>
      <c r="W785" s="20"/>
      <c r="X785" s="20"/>
      <c r="Y785" s="20"/>
      <c r="Z785" s="20"/>
      <c r="AA785" s="20"/>
      <c r="AB785" s="20"/>
    </row>
    <row r="786" spans="1:28" ht="13" x14ac:dyDescent="0.15">
      <c r="A786" s="16"/>
      <c r="B786" s="16"/>
      <c r="C786" s="16"/>
      <c r="D786" s="16"/>
      <c r="E786" s="19"/>
      <c r="F786" s="20"/>
      <c r="G786" s="20"/>
      <c r="H786" s="20"/>
      <c r="I786" s="20"/>
      <c r="J786" s="21"/>
      <c r="K786" s="20"/>
      <c r="L786" s="20"/>
      <c r="M786" s="20"/>
      <c r="N786" s="20"/>
      <c r="O786" s="20"/>
      <c r="P786" s="20"/>
      <c r="Q786" s="29"/>
      <c r="R786" s="29"/>
      <c r="S786" s="29"/>
      <c r="T786" s="20"/>
      <c r="U786" s="20"/>
      <c r="V786" s="21"/>
      <c r="W786" s="20"/>
      <c r="X786" s="20"/>
      <c r="Y786" s="20"/>
      <c r="Z786" s="20"/>
      <c r="AA786" s="20"/>
      <c r="AB786" s="20"/>
    </row>
    <row r="787" spans="1:28" ht="13" x14ac:dyDescent="0.15">
      <c r="A787" s="16"/>
      <c r="B787" s="16"/>
      <c r="C787" s="16"/>
      <c r="D787" s="16"/>
      <c r="E787" s="19"/>
      <c r="F787" s="20"/>
      <c r="G787" s="20"/>
      <c r="H787" s="20"/>
      <c r="I787" s="20"/>
      <c r="J787" s="21"/>
      <c r="K787" s="20"/>
      <c r="L787" s="20"/>
      <c r="M787" s="20"/>
      <c r="N787" s="20"/>
      <c r="O787" s="20"/>
      <c r="P787" s="20"/>
      <c r="Q787" s="29"/>
      <c r="R787" s="29"/>
      <c r="S787" s="29"/>
      <c r="T787" s="20"/>
      <c r="U787" s="20"/>
      <c r="V787" s="21"/>
      <c r="W787" s="20"/>
      <c r="X787" s="20"/>
      <c r="Y787" s="20"/>
      <c r="Z787" s="20"/>
      <c r="AA787" s="20"/>
      <c r="AB787" s="20"/>
    </row>
    <row r="788" spans="1:28" ht="13" x14ac:dyDescent="0.15">
      <c r="A788" s="16"/>
      <c r="B788" s="16"/>
      <c r="C788" s="16"/>
      <c r="D788" s="16"/>
      <c r="E788" s="19"/>
      <c r="F788" s="20"/>
      <c r="G788" s="20"/>
      <c r="H788" s="20"/>
      <c r="I788" s="20"/>
      <c r="J788" s="21"/>
      <c r="K788" s="20"/>
      <c r="L788" s="20"/>
      <c r="M788" s="20"/>
      <c r="N788" s="20"/>
      <c r="O788" s="20"/>
      <c r="P788" s="20"/>
      <c r="Q788" s="29"/>
      <c r="R788" s="29"/>
      <c r="S788" s="29"/>
      <c r="T788" s="20"/>
      <c r="U788" s="20"/>
      <c r="V788" s="21"/>
      <c r="W788" s="20"/>
      <c r="X788" s="20"/>
      <c r="Y788" s="20"/>
      <c r="Z788" s="20"/>
      <c r="AA788" s="20"/>
      <c r="AB788" s="20"/>
    </row>
    <row r="789" spans="1:28" ht="13" x14ac:dyDescent="0.15">
      <c r="A789" s="16"/>
      <c r="B789" s="16"/>
      <c r="C789" s="16"/>
      <c r="D789" s="16"/>
      <c r="E789" s="19"/>
      <c r="F789" s="20"/>
      <c r="G789" s="20"/>
      <c r="H789" s="20"/>
      <c r="I789" s="20"/>
      <c r="J789" s="21"/>
      <c r="K789" s="20"/>
      <c r="L789" s="20"/>
      <c r="M789" s="20"/>
      <c r="N789" s="20"/>
      <c r="O789" s="20"/>
      <c r="P789" s="20"/>
      <c r="Q789" s="29"/>
      <c r="R789" s="29"/>
      <c r="S789" s="29"/>
      <c r="T789" s="20"/>
      <c r="U789" s="20"/>
      <c r="V789" s="21"/>
      <c r="W789" s="20"/>
      <c r="X789" s="20"/>
      <c r="Y789" s="20"/>
      <c r="Z789" s="20"/>
      <c r="AA789" s="20"/>
      <c r="AB789" s="20"/>
    </row>
    <row r="790" spans="1:28" ht="13" x14ac:dyDescent="0.15">
      <c r="A790" s="16"/>
      <c r="B790" s="16"/>
      <c r="C790" s="16"/>
      <c r="D790" s="16"/>
      <c r="E790" s="19"/>
      <c r="F790" s="20"/>
      <c r="G790" s="20"/>
      <c r="H790" s="20"/>
      <c r="I790" s="20"/>
      <c r="J790" s="21"/>
      <c r="K790" s="20"/>
      <c r="L790" s="20"/>
      <c r="M790" s="20"/>
      <c r="N790" s="20"/>
      <c r="O790" s="20"/>
      <c r="P790" s="20"/>
      <c r="Q790" s="29"/>
      <c r="R790" s="29"/>
      <c r="S790" s="29"/>
      <c r="T790" s="20"/>
      <c r="U790" s="20"/>
      <c r="V790" s="21"/>
      <c r="W790" s="20"/>
      <c r="X790" s="20"/>
      <c r="Y790" s="20"/>
      <c r="Z790" s="20"/>
      <c r="AA790" s="20"/>
      <c r="AB790" s="20"/>
    </row>
    <row r="791" spans="1:28" ht="13" x14ac:dyDescent="0.15">
      <c r="A791" s="16"/>
      <c r="B791" s="16"/>
      <c r="C791" s="16"/>
      <c r="D791" s="16"/>
      <c r="E791" s="19"/>
      <c r="F791" s="20"/>
      <c r="G791" s="20"/>
      <c r="H791" s="20"/>
      <c r="I791" s="20"/>
      <c r="J791" s="21"/>
      <c r="K791" s="20"/>
      <c r="L791" s="20"/>
      <c r="M791" s="20"/>
      <c r="N791" s="20"/>
      <c r="O791" s="20"/>
      <c r="P791" s="20"/>
      <c r="Q791" s="29"/>
      <c r="R791" s="29"/>
      <c r="S791" s="29"/>
      <c r="T791" s="20"/>
      <c r="U791" s="20"/>
      <c r="V791" s="21"/>
      <c r="W791" s="20"/>
      <c r="X791" s="20"/>
      <c r="Y791" s="20"/>
      <c r="Z791" s="20"/>
      <c r="AA791" s="20"/>
      <c r="AB791" s="20"/>
    </row>
    <row r="792" spans="1:28" ht="13" x14ac:dyDescent="0.15">
      <c r="A792" s="16"/>
      <c r="B792" s="16"/>
      <c r="C792" s="16"/>
      <c r="D792" s="16"/>
      <c r="E792" s="19"/>
      <c r="F792" s="20"/>
      <c r="G792" s="20"/>
      <c r="H792" s="20"/>
      <c r="I792" s="20"/>
      <c r="J792" s="21"/>
      <c r="K792" s="20"/>
      <c r="L792" s="20"/>
      <c r="M792" s="20"/>
      <c r="N792" s="20"/>
      <c r="O792" s="20"/>
      <c r="P792" s="20"/>
      <c r="Q792" s="29"/>
      <c r="R792" s="29"/>
      <c r="S792" s="29"/>
      <c r="T792" s="20"/>
      <c r="U792" s="20"/>
      <c r="V792" s="21"/>
      <c r="W792" s="20"/>
      <c r="X792" s="20"/>
      <c r="Y792" s="20"/>
      <c r="Z792" s="20"/>
      <c r="AA792" s="20"/>
      <c r="AB792" s="20"/>
    </row>
    <row r="793" spans="1:28" ht="13" x14ac:dyDescent="0.15">
      <c r="A793" s="16"/>
      <c r="B793" s="16"/>
      <c r="C793" s="16"/>
      <c r="D793" s="16"/>
      <c r="E793" s="19"/>
      <c r="F793" s="20"/>
      <c r="G793" s="20"/>
      <c r="H793" s="20"/>
      <c r="I793" s="20"/>
      <c r="J793" s="21"/>
      <c r="K793" s="20"/>
      <c r="L793" s="20"/>
      <c r="M793" s="20"/>
      <c r="N793" s="20"/>
      <c r="O793" s="20"/>
      <c r="P793" s="20"/>
      <c r="Q793" s="29"/>
      <c r="R793" s="29"/>
      <c r="S793" s="29"/>
      <c r="T793" s="20"/>
      <c r="U793" s="20"/>
      <c r="V793" s="21"/>
      <c r="W793" s="20"/>
      <c r="X793" s="20"/>
      <c r="Y793" s="20"/>
      <c r="Z793" s="20"/>
      <c r="AA793" s="20"/>
      <c r="AB793" s="20"/>
    </row>
    <row r="794" spans="1:28" ht="13" x14ac:dyDescent="0.15">
      <c r="A794" s="16"/>
      <c r="B794" s="16"/>
      <c r="C794" s="16"/>
      <c r="D794" s="16"/>
      <c r="E794" s="19"/>
      <c r="F794" s="20"/>
      <c r="G794" s="20"/>
      <c r="H794" s="20"/>
      <c r="I794" s="20"/>
      <c r="J794" s="21"/>
      <c r="K794" s="20"/>
      <c r="L794" s="20"/>
      <c r="M794" s="20"/>
      <c r="N794" s="20"/>
      <c r="O794" s="20"/>
      <c r="P794" s="20"/>
      <c r="Q794" s="29"/>
      <c r="R794" s="29"/>
      <c r="S794" s="29"/>
      <c r="T794" s="20"/>
      <c r="U794" s="20"/>
      <c r="V794" s="21"/>
      <c r="W794" s="20"/>
      <c r="X794" s="20"/>
      <c r="Y794" s="20"/>
      <c r="Z794" s="20"/>
      <c r="AA794" s="20"/>
      <c r="AB794" s="20"/>
    </row>
    <row r="795" spans="1:28" ht="13" x14ac:dyDescent="0.15">
      <c r="A795" s="16"/>
      <c r="B795" s="16"/>
      <c r="C795" s="16"/>
      <c r="D795" s="16"/>
      <c r="E795" s="19"/>
      <c r="F795" s="20"/>
      <c r="G795" s="20"/>
      <c r="H795" s="20"/>
      <c r="I795" s="20"/>
      <c r="J795" s="21"/>
      <c r="K795" s="20"/>
      <c r="L795" s="20"/>
      <c r="M795" s="20"/>
      <c r="N795" s="20"/>
      <c r="O795" s="20"/>
      <c r="P795" s="20"/>
      <c r="Q795" s="29"/>
      <c r="R795" s="29"/>
      <c r="S795" s="29"/>
      <c r="T795" s="20"/>
      <c r="U795" s="20"/>
      <c r="V795" s="21"/>
      <c r="W795" s="20"/>
      <c r="X795" s="20"/>
      <c r="Y795" s="20"/>
      <c r="Z795" s="20"/>
      <c r="AA795" s="20"/>
      <c r="AB795" s="20"/>
    </row>
    <row r="796" spans="1:28" ht="13" x14ac:dyDescent="0.15">
      <c r="A796" s="16"/>
      <c r="B796" s="16"/>
      <c r="C796" s="16"/>
      <c r="D796" s="16"/>
      <c r="E796" s="19"/>
      <c r="F796" s="20"/>
      <c r="G796" s="20"/>
      <c r="H796" s="20"/>
      <c r="I796" s="20"/>
      <c r="J796" s="21"/>
      <c r="K796" s="20"/>
      <c r="L796" s="20"/>
      <c r="M796" s="20"/>
      <c r="N796" s="20"/>
      <c r="O796" s="20"/>
      <c r="P796" s="20"/>
      <c r="Q796" s="29"/>
      <c r="R796" s="29"/>
      <c r="S796" s="29"/>
      <c r="T796" s="20"/>
      <c r="U796" s="20"/>
      <c r="V796" s="21"/>
      <c r="W796" s="20"/>
      <c r="X796" s="20"/>
      <c r="Y796" s="20"/>
      <c r="Z796" s="20"/>
      <c r="AA796" s="20"/>
      <c r="AB796" s="20"/>
    </row>
    <row r="797" spans="1:28" ht="13" x14ac:dyDescent="0.15">
      <c r="A797" s="16"/>
      <c r="B797" s="16"/>
      <c r="C797" s="16"/>
      <c r="D797" s="16"/>
      <c r="E797" s="19"/>
      <c r="F797" s="20"/>
      <c r="G797" s="20"/>
      <c r="H797" s="20"/>
      <c r="I797" s="20"/>
      <c r="J797" s="21"/>
      <c r="K797" s="20"/>
      <c r="L797" s="20"/>
      <c r="M797" s="20"/>
      <c r="N797" s="20"/>
      <c r="O797" s="20"/>
      <c r="P797" s="20"/>
      <c r="Q797" s="29"/>
      <c r="R797" s="29"/>
      <c r="S797" s="29"/>
      <c r="T797" s="20"/>
      <c r="U797" s="20"/>
      <c r="V797" s="21"/>
      <c r="W797" s="20"/>
      <c r="X797" s="20"/>
      <c r="Y797" s="20"/>
      <c r="Z797" s="20"/>
      <c r="AA797" s="20"/>
      <c r="AB797" s="20"/>
    </row>
    <row r="798" spans="1:28" ht="13" x14ac:dyDescent="0.15">
      <c r="A798" s="16"/>
      <c r="B798" s="16"/>
      <c r="C798" s="16"/>
      <c r="D798" s="16"/>
      <c r="E798" s="19"/>
      <c r="F798" s="20"/>
      <c r="G798" s="20"/>
      <c r="H798" s="20"/>
      <c r="I798" s="20"/>
      <c r="J798" s="21"/>
      <c r="K798" s="20"/>
      <c r="L798" s="20"/>
      <c r="M798" s="20"/>
      <c r="N798" s="20"/>
      <c r="O798" s="20"/>
      <c r="P798" s="20"/>
      <c r="Q798" s="29"/>
      <c r="R798" s="29"/>
      <c r="S798" s="29"/>
      <c r="T798" s="20"/>
      <c r="U798" s="20"/>
      <c r="V798" s="21"/>
      <c r="W798" s="20"/>
      <c r="X798" s="20"/>
      <c r="Y798" s="20"/>
      <c r="Z798" s="20"/>
      <c r="AA798" s="20"/>
      <c r="AB798" s="20"/>
    </row>
    <row r="799" spans="1:28" ht="13" x14ac:dyDescent="0.15">
      <c r="A799" s="16"/>
      <c r="B799" s="16"/>
      <c r="C799" s="16"/>
      <c r="D799" s="16"/>
      <c r="E799" s="19"/>
      <c r="F799" s="20"/>
      <c r="G799" s="20"/>
      <c r="H799" s="20"/>
      <c r="I799" s="20"/>
      <c r="J799" s="21"/>
      <c r="K799" s="20"/>
      <c r="L799" s="20"/>
      <c r="M799" s="20"/>
      <c r="N799" s="20"/>
      <c r="O799" s="20"/>
      <c r="P799" s="20"/>
      <c r="Q799" s="29"/>
      <c r="R799" s="29"/>
      <c r="S799" s="29"/>
      <c r="T799" s="20"/>
      <c r="U799" s="20"/>
      <c r="V799" s="21"/>
      <c r="W799" s="20"/>
      <c r="X799" s="20"/>
      <c r="Y799" s="20"/>
      <c r="Z799" s="20"/>
      <c r="AA799" s="20"/>
      <c r="AB799" s="20"/>
    </row>
    <row r="800" spans="1:28" ht="13" x14ac:dyDescent="0.15">
      <c r="A800" s="16"/>
      <c r="B800" s="16"/>
      <c r="C800" s="16"/>
      <c r="D800" s="16"/>
      <c r="E800" s="19"/>
      <c r="F800" s="20"/>
      <c r="G800" s="20"/>
      <c r="H800" s="20"/>
      <c r="I800" s="20"/>
      <c r="J800" s="21"/>
      <c r="K800" s="20"/>
      <c r="L800" s="20"/>
      <c r="M800" s="20"/>
      <c r="N800" s="20"/>
      <c r="O800" s="20"/>
      <c r="P800" s="20"/>
      <c r="Q800" s="29"/>
      <c r="R800" s="29"/>
      <c r="S800" s="29"/>
      <c r="T800" s="20"/>
      <c r="U800" s="20"/>
      <c r="V800" s="21"/>
      <c r="W800" s="20"/>
      <c r="X800" s="20"/>
      <c r="Y800" s="20"/>
      <c r="Z800" s="20"/>
      <c r="AA800" s="20"/>
      <c r="AB800" s="20"/>
    </row>
    <row r="801" spans="1:28" ht="13" x14ac:dyDescent="0.15">
      <c r="A801" s="16"/>
      <c r="B801" s="16"/>
      <c r="C801" s="16"/>
      <c r="D801" s="16"/>
      <c r="E801" s="19"/>
      <c r="F801" s="20"/>
      <c r="G801" s="20"/>
      <c r="H801" s="20"/>
      <c r="I801" s="20"/>
      <c r="J801" s="21"/>
      <c r="K801" s="20"/>
      <c r="L801" s="20"/>
      <c r="M801" s="20"/>
      <c r="N801" s="20"/>
      <c r="O801" s="20"/>
      <c r="P801" s="20"/>
      <c r="Q801" s="29"/>
      <c r="R801" s="29"/>
      <c r="S801" s="29"/>
      <c r="T801" s="20"/>
      <c r="U801" s="20"/>
      <c r="V801" s="21"/>
      <c r="W801" s="20"/>
      <c r="X801" s="20"/>
      <c r="Y801" s="20"/>
      <c r="Z801" s="20"/>
      <c r="AA801" s="20"/>
      <c r="AB801" s="20"/>
    </row>
    <row r="802" spans="1:28" ht="13" x14ac:dyDescent="0.15">
      <c r="A802" s="16"/>
      <c r="B802" s="16"/>
      <c r="C802" s="16"/>
      <c r="D802" s="16"/>
      <c r="E802" s="19"/>
      <c r="F802" s="20"/>
      <c r="G802" s="20"/>
      <c r="H802" s="20"/>
      <c r="I802" s="20"/>
      <c r="J802" s="21"/>
      <c r="K802" s="20"/>
      <c r="L802" s="20"/>
      <c r="M802" s="20"/>
      <c r="N802" s="20"/>
      <c r="O802" s="20"/>
      <c r="P802" s="20"/>
      <c r="Q802" s="29"/>
      <c r="R802" s="29"/>
      <c r="S802" s="29"/>
      <c r="T802" s="20"/>
      <c r="U802" s="20"/>
      <c r="V802" s="21"/>
      <c r="W802" s="20"/>
      <c r="X802" s="20"/>
      <c r="Y802" s="20"/>
      <c r="Z802" s="20"/>
      <c r="AA802" s="20"/>
      <c r="AB802" s="20"/>
    </row>
    <row r="803" spans="1:28" ht="13" x14ac:dyDescent="0.15">
      <c r="A803" s="16"/>
      <c r="B803" s="16"/>
      <c r="C803" s="16"/>
      <c r="D803" s="16"/>
      <c r="E803" s="19"/>
      <c r="F803" s="20"/>
      <c r="G803" s="20"/>
      <c r="H803" s="20"/>
      <c r="I803" s="20"/>
      <c r="J803" s="21"/>
      <c r="K803" s="20"/>
      <c r="L803" s="20"/>
      <c r="M803" s="20"/>
      <c r="N803" s="20"/>
      <c r="O803" s="20"/>
      <c r="P803" s="20"/>
      <c r="Q803" s="29"/>
      <c r="R803" s="29"/>
      <c r="S803" s="29"/>
      <c r="T803" s="20"/>
      <c r="U803" s="20"/>
      <c r="V803" s="21"/>
      <c r="W803" s="20"/>
      <c r="X803" s="20"/>
      <c r="Y803" s="20"/>
      <c r="Z803" s="20"/>
      <c r="AA803" s="20"/>
      <c r="AB803" s="20"/>
    </row>
    <row r="804" spans="1:28" ht="13" x14ac:dyDescent="0.15">
      <c r="A804" s="16"/>
      <c r="B804" s="16"/>
      <c r="C804" s="16"/>
      <c r="D804" s="16"/>
      <c r="E804" s="19"/>
      <c r="F804" s="20"/>
      <c r="G804" s="20"/>
      <c r="H804" s="20"/>
      <c r="I804" s="20"/>
      <c r="J804" s="21"/>
      <c r="K804" s="20"/>
      <c r="L804" s="20"/>
      <c r="M804" s="20"/>
      <c r="N804" s="20"/>
      <c r="O804" s="20"/>
      <c r="P804" s="20"/>
      <c r="Q804" s="29"/>
      <c r="R804" s="29"/>
      <c r="S804" s="29"/>
      <c r="T804" s="20"/>
      <c r="U804" s="20"/>
      <c r="V804" s="21"/>
      <c r="W804" s="20"/>
      <c r="X804" s="20"/>
      <c r="Y804" s="20"/>
      <c r="Z804" s="20"/>
      <c r="AA804" s="20"/>
      <c r="AB804" s="20"/>
    </row>
    <row r="805" spans="1:28" ht="13" x14ac:dyDescent="0.15">
      <c r="A805" s="16"/>
      <c r="B805" s="16"/>
      <c r="C805" s="16"/>
      <c r="D805" s="16"/>
      <c r="E805" s="19"/>
      <c r="F805" s="20"/>
      <c r="G805" s="20"/>
      <c r="H805" s="20"/>
      <c r="I805" s="20"/>
      <c r="J805" s="21"/>
      <c r="K805" s="20"/>
      <c r="L805" s="20"/>
      <c r="M805" s="20"/>
      <c r="N805" s="20"/>
      <c r="O805" s="20"/>
      <c r="P805" s="20"/>
      <c r="Q805" s="29"/>
      <c r="R805" s="29"/>
      <c r="S805" s="29"/>
      <c r="T805" s="20"/>
      <c r="U805" s="20"/>
      <c r="V805" s="21"/>
      <c r="W805" s="20"/>
      <c r="X805" s="20"/>
      <c r="Y805" s="20"/>
      <c r="Z805" s="20"/>
      <c r="AA805" s="20"/>
      <c r="AB805" s="20"/>
    </row>
    <row r="806" spans="1:28" ht="13" x14ac:dyDescent="0.15">
      <c r="A806" s="16"/>
      <c r="B806" s="16"/>
      <c r="C806" s="16"/>
      <c r="D806" s="16"/>
      <c r="E806" s="19"/>
      <c r="F806" s="20"/>
      <c r="G806" s="20"/>
      <c r="H806" s="20"/>
      <c r="I806" s="20"/>
      <c r="J806" s="21"/>
      <c r="K806" s="20"/>
      <c r="L806" s="20"/>
      <c r="M806" s="20"/>
      <c r="N806" s="20"/>
      <c r="O806" s="20"/>
      <c r="P806" s="20"/>
      <c r="Q806" s="29"/>
      <c r="R806" s="29"/>
      <c r="S806" s="29"/>
      <c r="T806" s="20"/>
      <c r="U806" s="20"/>
      <c r="V806" s="21"/>
      <c r="W806" s="20"/>
      <c r="X806" s="20"/>
      <c r="Y806" s="20"/>
      <c r="Z806" s="20"/>
      <c r="AA806" s="20"/>
      <c r="AB806" s="20"/>
    </row>
    <row r="807" spans="1:28" ht="13" x14ac:dyDescent="0.15">
      <c r="A807" s="16"/>
      <c r="B807" s="16"/>
      <c r="C807" s="16"/>
      <c r="D807" s="16"/>
      <c r="E807" s="19"/>
      <c r="F807" s="20"/>
      <c r="G807" s="20"/>
      <c r="H807" s="20"/>
      <c r="I807" s="20"/>
      <c r="J807" s="21"/>
      <c r="K807" s="20"/>
      <c r="L807" s="20"/>
      <c r="M807" s="20"/>
      <c r="N807" s="20"/>
      <c r="O807" s="20"/>
      <c r="P807" s="20"/>
      <c r="Q807" s="29"/>
      <c r="R807" s="29"/>
      <c r="S807" s="29"/>
      <c r="T807" s="20"/>
      <c r="U807" s="20"/>
      <c r="V807" s="21"/>
      <c r="W807" s="20"/>
      <c r="X807" s="20"/>
      <c r="Y807" s="20"/>
      <c r="Z807" s="20"/>
      <c r="AA807" s="20"/>
      <c r="AB807" s="20"/>
    </row>
    <row r="808" spans="1:28" ht="13" x14ac:dyDescent="0.15">
      <c r="A808" s="16"/>
      <c r="B808" s="16"/>
      <c r="C808" s="16"/>
      <c r="D808" s="16"/>
      <c r="E808" s="19"/>
      <c r="F808" s="20"/>
      <c r="G808" s="20"/>
      <c r="H808" s="20"/>
      <c r="I808" s="20"/>
      <c r="J808" s="21"/>
      <c r="K808" s="20"/>
      <c r="L808" s="20"/>
      <c r="M808" s="20"/>
      <c r="N808" s="20"/>
      <c r="O808" s="20"/>
      <c r="P808" s="20"/>
      <c r="Q808" s="29"/>
      <c r="R808" s="29"/>
      <c r="S808" s="29"/>
      <c r="T808" s="20"/>
      <c r="U808" s="20"/>
      <c r="V808" s="21"/>
      <c r="W808" s="20"/>
      <c r="X808" s="20"/>
      <c r="Y808" s="20"/>
      <c r="Z808" s="20"/>
      <c r="AA808" s="20"/>
      <c r="AB808" s="20"/>
    </row>
    <row r="809" spans="1:28" ht="13" x14ac:dyDescent="0.15">
      <c r="A809" s="16"/>
      <c r="B809" s="16"/>
      <c r="C809" s="16"/>
      <c r="D809" s="16"/>
      <c r="E809" s="19"/>
      <c r="F809" s="20"/>
      <c r="G809" s="20"/>
      <c r="H809" s="20"/>
      <c r="I809" s="20"/>
      <c r="J809" s="21"/>
      <c r="K809" s="20"/>
      <c r="L809" s="20"/>
      <c r="M809" s="20"/>
      <c r="N809" s="20"/>
      <c r="O809" s="20"/>
      <c r="P809" s="20"/>
      <c r="Q809" s="29"/>
      <c r="R809" s="29"/>
      <c r="S809" s="29"/>
      <c r="T809" s="20"/>
      <c r="U809" s="20"/>
      <c r="V809" s="21"/>
      <c r="W809" s="20"/>
      <c r="X809" s="20"/>
      <c r="Y809" s="20"/>
      <c r="Z809" s="20"/>
      <c r="AA809" s="20"/>
      <c r="AB809" s="20"/>
    </row>
    <row r="810" spans="1:28" ht="13" x14ac:dyDescent="0.15">
      <c r="A810" s="16"/>
      <c r="B810" s="16"/>
      <c r="C810" s="16"/>
      <c r="D810" s="16"/>
      <c r="E810" s="19"/>
      <c r="F810" s="20"/>
      <c r="G810" s="20"/>
      <c r="H810" s="20"/>
      <c r="I810" s="20"/>
      <c r="J810" s="21"/>
      <c r="K810" s="20"/>
      <c r="L810" s="20"/>
      <c r="M810" s="20"/>
      <c r="N810" s="20"/>
      <c r="O810" s="20"/>
      <c r="P810" s="20"/>
      <c r="Q810" s="29"/>
      <c r="R810" s="29"/>
      <c r="S810" s="29"/>
      <c r="T810" s="20"/>
      <c r="U810" s="20"/>
      <c r="V810" s="21"/>
      <c r="W810" s="20"/>
      <c r="X810" s="20"/>
      <c r="Y810" s="20"/>
      <c r="Z810" s="20"/>
      <c r="AA810" s="20"/>
      <c r="AB810" s="20"/>
    </row>
    <row r="811" spans="1:28" ht="13" x14ac:dyDescent="0.15">
      <c r="A811" s="16"/>
      <c r="B811" s="16"/>
      <c r="C811" s="16"/>
      <c r="D811" s="16"/>
      <c r="E811" s="19"/>
      <c r="F811" s="20"/>
      <c r="G811" s="20"/>
      <c r="H811" s="20"/>
      <c r="I811" s="20"/>
      <c r="J811" s="21"/>
      <c r="K811" s="20"/>
      <c r="L811" s="20"/>
      <c r="M811" s="20"/>
      <c r="N811" s="20"/>
      <c r="O811" s="20"/>
      <c r="P811" s="20"/>
      <c r="Q811" s="29"/>
      <c r="R811" s="29"/>
      <c r="S811" s="29"/>
      <c r="T811" s="20"/>
      <c r="U811" s="20"/>
      <c r="V811" s="21"/>
      <c r="W811" s="20"/>
      <c r="X811" s="20"/>
      <c r="Y811" s="20"/>
      <c r="Z811" s="20"/>
      <c r="AA811" s="20"/>
      <c r="AB811" s="20"/>
    </row>
    <row r="812" spans="1:28" ht="13" x14ac:dyDescent="0.15">
      <c r="A812" s="16"/>
      <c r="B812" s="16"/>
      <c r="C812" s="16"/>
      <c r="D812" s="16"/>
      <c r="E812" s="19"/>
      <c r="F812" s="20"/>
      <c r="G812" s="20"/>
      <c r="H812" s="20"/>
      <c r="I812" s="20"/>
      <c r="J812" s="21"/>
      <c r="K812" s="20"/>
      <c r="L812" s="20"/>
      <c r="M812" s="20"/>
      <c r="N812" s="20"/>
      <c r="O812" s="20"/>
      <c r="P812" s="20"/>
      <c r="Q812" s="29"/>
      <c r="R812" s="29"/>
      <c r="S812" s="29"/>
      <c r="T812" s="20"/>
      <c r="U812" s="20"/>
      <c r="V812" s="21"/>
      <c r="W812" s="20"/>
      <c r="X812" s="20"/>
      <c r="Y812" s="20"/>
      <c r="Z812" s="20"/>
      <c r="AA812" s="20"/>
      <c r="AB812" s="20"/>
    </row>
    <row r="813" spans="1:28" ht="13" x14ac:dyDescent="0.15">
      <c r="A813" s="16"/>
      <c r="B813" s="16"/>
      <c r="C813" s="16"/>
      <c r="D813" s="16"/>
      <c r="E813" s="19"/>
      <c r="F813" s="20"/>
      <c r="G813" s="20"/>
      <c r="H813" s="20"/>
      <c r="I813" s="20"/>
      <c r="J813" s="21"/>
      <c r="K813" s="20"/>
      <c r="L813" s="20"/>
      <c r="M813" s="20"/>
      <c r="N813" s="20"/>
      <c r="O813" s="20"/>
      <c r="P813" s="20"/>
      <c r="Q813" s="29"/>
      <c r="R813" s="29"/>
      <c r="S813" s="29"/>
      <c r="T813" s="20"/>
      <c r="U813" s="20"/>
      <c r="V813" s="21"/>
      <c r="W813" s="20"/>
      <c r="X813" s="20"/>
      <c r="Y813" s="20"/>
      <c r="Z813" s="20"/>
      <c r="AA813" s="20"/>
      <c r="AB813" s="20"/>
    </row>
    <row r="814" spans="1:28" ht="13" x14ac:dyDescent="0.15">
      <c r="A814" s="16"/>
      <c r="B814" s="16"/>
      <c r="C814" s="16"/>
      <c r="D814" s="16"/>
      <c r="E814" s="19"/>
      <c r="F814" s="20"/>
      <c r="G814" s="20"/>
      <c r="H814" s="20"/>
      <c r="I814" s="20"/>
      <c r="J814" s="21"/>
      <c r="K814" s="20"/>
      <c r="L814" s="20"/>
      <c r="M814" s="20"/>
      <c r="N814" s="20"/>
      <c r="O814" s="20"/>
      <c r="P814" s="20"/>
      <c r="Q814" s="29"/>
      <c r="R814" s="29"/>
      <c r="S814" s="29"/>
      <c r="T814" s="20"/>
      <c r="U814" s="20"/>
      <c r="V814" s="21"/>
      <c r="W814" s="20"/>
      <c r="X814" s="20"/>
      <c r="Y814" s="20"/>
      <c r="Z814" s="20"/>
      <c r="AA814" s="20"/>
      <c r="AB814" s="20"/>
    </row>
    <row r="815" spans="1:28" ht="13" x14ac:dyDescent="0.15">
      <c r="A815" s="16"/>
      <c r="B815" s="16"/>
      <c r="C815" s="16"/>
      <c r="D815" s="16"/>
      <c r="E815" s="19"/>
      <c r="F815" s="20"/>
      <c r="G815" s="20"/>
      <c r="H815" s="20"/>
      <c r="I815" s="20"/>
      <c r="J815" s="21"/>
      <c r="K815" s="20"/>
      <c r="L815" s="20"/>
      <c r="M815" s="20"/>
      <c r="N815" s="20"/>
      <c r="O815" s="20"/>
      <c r="P815" s="20"/>
      <c r="Q815" s="29"/>
      <c r="R815" s="29"/>
      <c r="S815" s="29"/>
      <c r="T815" s="20"/>
      <c r="U815" s="20"/>
      <c r="V815" s="21"/>
      <c r="W815" s="20"/>
      <c r="X815" s="20"/>
      <c r="Y815" s="20"/>
      <c r="Z815" s="20"/>
      <c r="AA815" s="20"/>
      <c r="AB815" s="20"/>
    </row>
    <row r="816" spans="1:28" ht="13" x14ac:dyDescent="0.15">
      <c r="A816" s="16"/>
      <c r="B816" s="16"/>
      <c r="C816" s="16"/>
      <c r="D816" s="16"/>
      <c r="E816" s="19"/>
      <c r="F816" s="20"/>
      <c r="G816" s="20"/>
      <c r="H816" s="20"/>
      <c r="I816" s="20"/>
      <c r="J816" s="21"/>
      <c r="K816" s="20"/>
      <c r="L816" s="20"/>
      <c r="M816" s="20"/>
      <c r="N816" s="20"/>
      <c r="O816" s="20"/>
      <c r="P816" s="20"/>
      <c r="Q816" s="29"/>
      <c r="R816" s="29"/>
      <c r="S816" s="29"/>
      <c r="T816" s="20"/>
      <c r="U816" s="20"/>
      <c r="V816" s="21"/>
      <c r="W816" s="20"/>
      <c r="X816" s="20"/>
      <c r="Y816" s="20"/>
      <c r="Z816" s="20"/>
      <c r="AA816" s="20"/>
      <c r="AB816" s="20"/>
    </row>
    <row r="817" spans="1:28" ht="13" x14ac:dyDescent="0.15">
      <c r="A817" s="16"/>
      <c r="B817" s="16"/>
      <c r="C817" s="16"/>
      <c r="D817" s="16"/>
      <c r="E817" s="19"/>
      <c r="F817" s="20"/>
      <c r="G817" s="20"/>
      <c r="H817" s="20"/>
      <c r="I817" s="20"/>
      <c r="J817" s="21"/>
      <c r="K817" s="20"/>
      <c r="L817" s="20"/>
      <c r="M817" s="20"/>
      <c r="N817" s="20"/>
      <c r="O817" s="20"/>
      <c r="P817" s="20"/>
      <c r="Q817" s="29"/>
      <c r="R817" s="29"/>
      <c r="S817" s="29"/>
      <c r="T817" s="20"/>
      <c r="U817" s="20"/>
      <c r="V817" s="21"/>
      <c r="W817" s="20"/>
      <c r="X817" s="20"/>
      <c r="Y817" s="20"/>
      <c r="Z817" s="20"/>
      <c r="AA817" s="20"/>
      <c r="AB817" s="20"/>
    </row>
    <row r="818" spans="1:28" ht="13" x14ac:dyDescent="0.15">
      <c r="A818" s="16"/>
      <c r="B818" s="16"/>
      <c r="C818" s="16"/>
      <c r="D818" s="16"/>
      <c r="E818" s="19"/>
      <c r="F818" s="20"/>
      <c r="G818" s="20"/>
      <c r="H818" s="20"/>
      <c r="I818" s="20"/>
      <c r="J818" s="21"/>
      <c r="K818" s="20"/>
      <c r="L818" s="20"/>
      <c r="M818" s="20"/>
      <c r="N818" s="20"/>
      <c r="O818" s="20"/>
      <c r="P818" s="20"/>
      <c r="Q818" s="29"/>
      <c r="R818" s="29"/>
      <c r="S818" s="29"/>
      <c r="T818" s="20"/>
      <c r="U818" s="20"/>
      <c r="V818" s="21"/>
      <c r="W818" s="20"/>
      <c r="X818" s="20"/>
      <c r="Y818" s="20"/>
      <c r="Z818" s="20"/>
      <c r="AA818" s="20"/>
      <c r="AB818" s="20"/>
    </row>
    <row r="819" spans="1:28" ht="13" x14ac:dyDescent="0.15">
      <c r="A819" s="16"/>
      <c r="B819" s="16"/>
      <c r="C819" s="16"/>
      <c r="D819" s="16"/>
      <c r="E819" s="19"/>
      <c r="F819" s="20"/>
      <c r="G819" s="20"/>
      <c r="H819" s="20"/>
      <c r="I819" s="20"/>
      <c r="J819" s="21"/>
      <c r="K819" s="20"/>
      <c r="L819" s="20"/>
      <c r="M819" s="20"/>
      <c r="N819" s="20"/>
      <c r="O819" s="20"/>
      <c r="P819" s="20"/>
      <c r="Q819" s="29"/>
      <c r="R819" s="29"/>
      <c r="S819" s="29"/>
      <c r="T819" s="20"/>
      <c r="U819" s="20"/>
      <c r="V819" s="21"/>
      <c r="W819" s="20"/>
      <c r="X819" s="20"/>
      <c r="Y819" s="20"/>
      <c r="Z819" s="20"/>
      <c r="AA819" s="20"/>
      <c r="AB819" s="20"/>
    </row>
    <row r="820" spans="1:28" ht="13" x14ac:dyDescent="0.15">
      <c r="A820" s="16"/>
      <c r="B820" s="16"/>
      <c r="C820" s="16"/>
      <c r="D820" s="16"/>
      <c r="E820" s="19"/>
      <c r="F820" s="20"/>
      <c r="G820" s="20"/>
      <c r="H820" s="20"/>
      <c r="I820" s="20"/>
      <c r="J820" s="21"/>
      <c r="K820" s="20"/>
      <c r="L820" s="20"/>
      <c r="M820" s="20"/>
      <c r="N820" s="20"/>
      <c r="O820" s="20"/>
      <c r="P820" s="20"/>
      <c r="Q820" s="29"/>
      <c r="R820" s="29"/>
      <c r="S820" s="29"/>
      <c r="T820" s="20"/>
      <c r="U820" s="20"/>
      <c r="V820" s="21"/>
      <c r="W820" s="20"/>
      <c r="X820" s="20"/>
      <c r="Y820" s="20"/>
      <c r="Z820" s="20"/>
      <c r="AA820" s="20"/>
      <c r="AB820" s="20"/>
    </row>
    <row r="821" spans="1:28" ht="13" x14ac:dyDescent="0.15">
      <c r="A821" s="16"/>
      <c r="B821" s="16"/>
      <c r="C821" s="16"/>
      <c r="D821" s="16"/>
      <c r="E821" s="19"/>
      <c r="F821" s="20"/>
      <c r="G821" s="20"/>
      <c r="H821" s="20"/>
      <c r="I821" s="20"/>
      <c r="J821" s="21"/>
      <c r="K821" s="20"/>
      <c r="L821" s="20"/>
      <c r="M821" s="20"/>
      <c r="N821" s="20"/>
      <c r="O821" s="20"/>
      <c r="P821" s="20"/>
      <c r="Q821" s="29"/>
      <c r="R821" s="29"/>
      <c r="S821" s="29"/>
      <c r="T821" s="20"/>
      <c r="U821" s="20"/>
      <c r="V821" s="21"/>
      <c r="W821" s="20"/>
      <c r="X821" s="20"/>
      <c r="Y821" s="20"/>
      <c r="Z821" s="20"/>
      <c r="AA821" s="20"/>
      <c r="AB821" s="20"/>
    </row>
    <row r="822" spans="1:28" ht="13" x14ac:dyDescent="0.15">
      <c r="A822" s="16"/>
      <c r="B822" s="16"/>
      <c r="C822" s="16"/>
      <c r="D822" s="16"/>
      <c r="E822" s="19"/>
      <c r="F822" s="20"/>
      <c r="G822" s="20"/>
      <c r="H822" s="20"/>
      <c r="I822" s="20"/>
      <c r="J822" s="21"/>
      <c r="K822" s="20"/>
      <c r="L822" s="20"/>
      <c r="M822" s="20"/>
      <c r="N822" s="20"/>
      <c r="O822" s="20"/>
      <c r="P822" s="20"/>
      <c r="Q822" s="29"/>
      <c r="R822" s="29"/>
      <c r="S822" s="29"/>
      <c r="T822" s="20"/>
      <c r="U822" s="20"/>
      <c r="V822" s="21"/>
      <c r="W822" s="20"/>
      <c r="X822" s="20"/>
      <c r="Y822" s="20"/>
      <c r="Z822" s="20"/>
      <c r="AA822" s="20"/>
      <c r="AB822" s="20"/>
    </row>
    <row r="823" spans="1:28" ht="13" x14ac:dyDescent="0.15">
      <c r="A823" s="16"/>
      <c r="B823" s="16"/>
      <c r="C823" s="16"/>
      <c r="D823" s="16"/>
      <c r="E823" s="19"/>
      <c r="F823" s="20"/>
      <c r="G823" s="20"/>
      <c r="H823" s="20"/>
      <c r="I823" s="20"/>
      <c r="J823" s="21"/>
      <c r="K823" s="20"/>
      <c r="L823" s="20"/>
      <c r="M823" s="20"/>
      <c r="N823" s="20"/>
      <c r="O823" s="20"/>
      <c r="P823" s="20"/>
      <c r="Q823" s="29"/>
      <c r="R823" s="29"/>
      <c r="S823" s="29"/>
      <c r="T823" s="20"/>
      <c r="U823" s="20"/>
      <c r="V823" s="21"/>
      <c r="W823" s="20"/>
      <c r="X823" s="20"/>
      <c r="Y823" s="20"/>
      <c r="Z823" s="20"/>
      <c r="AA823" s="20"/>
      <c r="AB823" s="20"/>
    </row>
    <row r="824" spans="1:28" ht="13" x14ac:dyDescent="0.15">
      <c r="A824" s="16"/>
      <c r="B824" s="16"/>
      <c r="C824" s="16"/>
      <c r="D824" s="16"/>
      <c r="E824" s="19"/>
      <c r="F824" s="20"/>
      <c r="G824" s="20"/>
      <c r="H824" s="20"/>
      <c r="I824" s="20"/>
      <c r="J824" s="21"/>
      <c r="K824" s="20"/>
      <c r="L824" s="20"/>
      <c r="M824" s="20"/>
      <c r="N824" s="20"/>
      <c r="O824" s="20"/>
      <c r="P824" s="20"/>
      <c r="Q824" s="29"/>
      <c r="R824" s="29"/>
      <c r="S824" s="29"/>
      <c r="T824" s="20"/>
      <c r="U824" s="20"/>
      <c r="V824" s="21"/>
      <c r="W824" s="20"/>
      <c r="X824" s="20"/>
      <c r="Y824" s="20"/>
      <c r="Z824" s="20"/>
      <c r="AA824" s="20"/>
      <c r="AB824" s="20"/>
    </row>
    <row r="825" spans="1:28" ht="13" x14ac:dyDescent="0.15">
      <c r="A825" s="16"/>
      <c r="B825" s="16"/>
      <c r="C825" s="16"/>
      <c r="D825" s="16"/>
      <c r="E825" s="19"/>
      <c r="F825" s="20"/>
      <c r="G825" s="20"/>
      <c r="H825" s="20"/>
      <c r="I825" s="20"/>
      <c r="J825" s="21"/>
      <c r="K825" s="20"/>
      <c r="L825" s="20"/>
      <c r="M825" s="20"/>
      <c r="N825" s="20"/>
      <c r="O825" s="20"/>
      <c r="P825" s="20"/>
      <c r="Q825" s="29"/>
      <c r="R825" s="29"/>
      <c r="S825" s="29"/>
      <c r="T825" s="20"/>
      <c r="U825" s="20"/>
      <c r="V825" s="21"/>
      <c r="W825" s="20"/>
      <c r="X825" s="20"/>
      <c r="Y825" s="20"/>
      <c r="Z825" s="20"/>
      <c r="AA825" s="20"/>
      <c r="AB825" s="20"/>
    </row>
    <row r="826" spans="1:28" ht="13" x14ac:dyDescent="0.15">
      <c r="A826" s="16"/>
      <c r="B826" s="16"/>
      <c r="C826" s="16"/>
      <c r="D826" s="16"/>
      <c r="E826" s="19"/>
      <c r="F826" s="20"/>
      <c r="G826" s="20"/>
      <c r="H826" s="20"/>
      <c r="I826" s="20"/>
      <c r="J826" s="21"/>
      <c r="K826" s="20"/>
      <c r="L826" s="20"/>
      <c r="M826" s="20"/>
      <c r="N826" s="20"/>
      <c r="O826" s="20"/>
      <c r="P826" s="20"/>
      <c r="Q826" s="29"/>
      <c r="R826" s="29"/>
      <c r="S826" s="29"/>
      <c r="T826" s="20"/>
      <c r="U826" s="20"/>
      <c r="V826" s="21"/>
      <c r="W826" s="20"/>
      <c r="X826" s="20"/>
      <c r="Y826" s="20"/>
      <c r="Z826" s="20"/>
      <c r="AA826" s="20"/>
      <c r="AB826" s="20"/>
    </row>
    <row r="827" spans="1:28" ht="13" x14ac:dyDescent="0.15">
      <c r="A827" s="16"/>
      <c r="B827" s="16"/>
      <c r="C827" s="16"/>
      <c r="D827" s="16"/>
      <c r="E827" s="19"/>
      <c r="F827" s="20"/>
      <c r="G827" s="20"/>
      <c r="H827" s="20"/>
      <c r="I827" s="20"/>
      <c r="J827" s="21"/>
      <c r="K827" s="20"/>
      <c r="L827" s="20"/>
      <c r="M827" s="20"/>
      <c r="N827" s="20"/>
      <c r="O827" s="20"/>
      <c r="P827" s="20"/>
      <c r="Q827" s="29"/>
      <c r="R827" s="29"/>
      <c r="S827" s="29"/>
      <c r="T827" s="20"/>
      <c r="U827" s="20"/>
      <c r="V827" s="21"/>
      <c r="W827" s="20"/>
      <c r="X827" s="20"/>
      <c r="Y827" s="20"/>
      <c r="Z827" s="20"/>
      <c r="AA827" s="20"/>
      <c r="AB827" s="20"/>
    </row>
    <row r="828" spans="1:28" ht="13" x14ac:dyDescent="0.15">
      <c r="A828" s="16"/>
      <c r="B828" s="16"/>
      <c r="C828" s="16"/>
      <c r="D828" s="16"/>
      <c r="E828" s="19"/>
      <c r="F828" s="20"/>
      <c r="G828" s="20"/>
      <c r="H828" s="20"/>
      <c r="I828" s="20"/>
      <c r="J828" s="21"/>
      <c r="K828" s="20"/>
      <c r="L828" s="20"/>
      <c r="M828" s="20"/>
      <c r="N828" s="20"/>
      <c r="O828" s="20"/>
      <c r="P828" s="20"/>
      <c r="Q828" s="29"/>
      <c r="R828" s="29"/>
      <c r="S828" s="29"/>
      <c r="T828" s="20"/>
      <c r="U828" s="20"/>
      <c r="V828" s="21"/>
      <c r="W828" s="20"/>
      <c r="X828" s="20"/>
      <c r="Y828" s="20"/>
      <c r="Z828" s="20"/>
      <c r="AA828" s="20"/>
      <c r="AB828" s="20"/>
    </row>
    <row r="829" spans="1:28" ht="13" x14ac:dyDescent="0.15">
      <c r="A829" s="16"/>
      <c r="B829" s="16"/>
      <c r="C829" s="16"/>
      <c r="D829" s="16"/>
      <c r="E829" s="19"/>
      <c r="F829" s="20"/>
      <c r="G829" s="20"/>
      <c r="H829" s="20"/>
      <c r="I829" s="20"/>
      <c r="J829" s="21"/>
      <c r="K829" s="20"/>
      <c r="L829" s="20"/>
      <c r="M829" s="20"/>
      <c r="N829" s="20"/>
      <c r="O829" s="20"/>
      <c r="P829" s="20"/>
      <c r="Q829" s="29"/>
      <c r="R829" s="29"/>
      <c r="S829" s="29"/>
      <c r="T829" s="20"/>
      <c r="U829" s="20"/>
      <c r="V829" s="21"/>
      <c r="W829" s="20"/>
      <c r="X829" s="20"/>
      <c r="Y829" s="20"/>
      <c r="Z829" s="20"/>
      <c r="AA829" s="20"/>
      <c r="AB829" s="20"/>
    </row>
    <row r="830" spans="1:28" ht="13" x14ac:dyDescent="0.15">
      <c r="A830" s="16"/>
      <c r="B830" s="16"/>
      <c r="C830" s="16"/>
      <c r="D830" s="16"/>
      <c r="E830" s="19"/>
      <c r="F830" s="20"/>
      <c r="G830" s="20"/>
      <c r="H830" s="20"/>
      <c r="I830" s="20"/>
      <c r="J830" s="21"/>
      <c r="K830" s="20"/>
      <c r="L830" s="20"/>
      <c r="M830" s="20"/>
      <c r="N830" s="20"/>
      <c r="O830" s="20"/>
      <c r="P830" s="20"/>
      <c r="Q830" s="29"/>
      <c r="R830" s="29"/>
      <c r="S830" s="29"/>
      <c r="T830" s="20"/>
      <c r="U830" s="20"/>
      <c r="V830" s="21"/>
      <c r="W830" s="20"/>
      <c r="X830" s="20"/>
      <c r="Y830" s="20"/>
      <c r="Z830" s="20"/>
      <c r="AA830" s="20"/>
      <c r="AB830" s="20"/>
    </row>
    <row r="831" spans="1:28" ht="13" x14ac:dyDescent="0.15">
      <c r="A831" s="16"/>
      <c r="B831" s="16"/>
      <c r="C831" s="16"/>
      <c r="D831" s="16"/>
      <c r="E831" s="19"/>
      <c r="F831" s="20"/>
      <c r="G831" s="20"/>
      <c r="H831" s="20"/>
      <c r="I831" s="20"/>
      <c r="J831" s="21"/>
      <c r="K831" s="20"/>
      <c r="L831" s="20"/>
      <c r="M831" s="20"/>
      <c r="N831" s="20"/>
      <c r="O831" s="20"/>
      <c r="P831" s="20"/>
      <c r="Q831" s="29"/>
      <c r="R831" s="29"/>
      <c r="S831" s="29"/>
      <c r="T831" s="20"/>
      <c r="U831" s="20"/>
      <c r="V831" s="21"/>
      <c r="W831" s="20"/>
      <c r="X831" s="20"/>
      <c r="Y831" s="20"/>
      <c r="Z831" s="20"/>
      <c r="AA831" s="20"/>
      <c r="AB831" s="20"/>
    </row>
    <row r="832" spans="1:28" ht="13" x14ac:dyDescent="0.15">
      <c r="A832" s="16"/>
      <c r="B832" s="16"/>
      <c r="C832" s="16"/>
      <c r="D832" s="16"/>
      <c r="E832" s="19"/>
      <c r="F832" s="20"/>
      <c r="G832" s="20"/>
      <c r="H832" s="20"/>
      <c r="I832" s="20"/>
      <c r="J832" s="21"/>
      <c r="K832" s="20"/>
      <c r="L832" s="20"/>
      <c r="M832" s="20"/>
      <c r="N832" s="20"/>
      <c r="O832" s="20"/>
      <c r="P832" s="20"/>
      <c r="Q832" s="29"/>
      <c r="R832" s="29"/>
      <c r="S832" s="29"/>
      <c r="T832" s="20"/>
      <c r="U832" s="20"/>
      <c r="V832" s="21"/>
      <c r="W832" s="20"/>
      <c r="X832" s="20"/>
      <c r="Y832" s="20"/>
      <c r="Z832" s="20"/>
      <c r="AA832" s="20"/>
      <c r="AB832" s="20"/>
    </row>
    <row r="833" spans="1:28" ht="13" x14ac:dyDescent="0.15">
      <c r="A833" s="16"/>
      <c r="B833" s="16"/>
      <c r="C833" s="16"/>
      <c r="D833" s="16"/>
      <c r="E833" s="19"/>
      <c r="F833" s="20"/>
      <c r="G833" s="20"/>
      <c r="H833" s="20"/>
      <c r="I833" s="20"/>
      <c r="J833" s="21"/>
      <c r="K833" s="20"/>
      <c r="L833" s="20"/>
      <c r="M833" s="20"/>
      <c r="N833" s="20"/>
      <c r="O833" s="20"/>
      <c r="P833" s="20"/>
      <c r="Q833" s="29"/>
      <c r="R833" s="29"/>
      <c r="S833" s="29"/>
      <c r="T833" s="20"/>
      <c r="U833" s="20"/>
      <c r="V833" s="21"/>
      <c r="W833" s="20"/>
      <c r="X833" s="20"/>
      <c r="Y833" s="20"/>
      <c r="Z833" s="20"/>
      <c r="AA833" s="20"/>
      <c r="AB833" s="20"/>
    </row>
    <row r="834" spans="1:28" ht="13" x14ac:dyDescent="0.15">
      <c r="A834" s="16"/>
      <c r="B834" s="16"/>
      <c r="C834" s="16"/>
      <c r="D834" s="16"/>
      <c r="E834" s="19"/>
      <c r="F834" s="20"/>
      <c r="G834" s="20"/>
      <c r="H834" s="20"/>
      <c r="I834" s="20"/>
      <c r="J834" s="21"/>
      <c r="K834" s="20"/>
      <c r="L834" s="20"/>
      <c r="M834" s="20"/>
      <c r="N834" s="20"/>
      <c r="O834" s="20"/>
      <c r="P834" s="20"/>
      <c r="Q834" s="29"/>
      <c r="R834" s="29"/>
      <c r="S834" s="29"/>
      <c r="T834" s="20"/>
      <c r="U834" s="20"/>
      <c r="V834" s="21"/>
      <c r="W834" s="20"/>
      <c r="X834" s="20"/>
      <c r="Y834" s="20"/>
      <c r="Z834" s="20"/>
      <c r="AA834" s="20"/>
      <c r="AB834" s="20"/>
    </row>
    <row r="835" spans="1:28" ht="13" x14ac:dyDescent="0.15">
      <c r="A835" s="16"/>
      <c r="B835" s="16"/>
      <c r="C835" s="16"/>
      <c r="D835" s="16"/>
      <c r="E835" s="19"/>
      <c r="F835" s="20"/>
      <c r="G835" s="20"/>
      <c r="H835" s="20"/>
      <c r="I835" s="20"/>
      <c r="J835" s="21"/>
      <c r="K835" s="20"/>
      <c r="L835" s="20"/>
      <c r="M835" s="20"/>
      <c r="N835" s="20"/>
      <c r="O835" s="20"/>
      <c r="P835" s="20"/>
      <c r="Q835" s="29"/>
      <c r="R835" s="29"/>
      <c r="S835" s="29"/>
      <c r="T835" s="20"/>
      <c r="U835" s="20"/>
      <c r="V835" s="21"/>
      <c r="W835" s="20"/>
      <c r="X835" s="20"/>
      <c r="Y835" s="20"/>
      <c r="Z835" s="20"/>
      <c r="AA835" s="20"/>
      <c r="AB835" s="20"/>
    </row>
    <row r="836" spans="1:28" ht="13" x14ac:dyDescent="0.15">
      <c r="A836" s="16"/>
      <c r="B836" s="16"/>
      <c r="C836" s="16"/>
      <c r="D836" s="16"/>
      <c r="E836" s="19"/>
      <c r="F836" s="20"/>
      <c r="G836" s="20"/>
      <c r="H836" s="20"/>
      <c r="I836" s="20"/>
      <c r="J836" s="21"/>
      <c r="K836" s="20"/>
      <c r="L836" s="20"/>
      <c r="M836" s="20"/>
      <c r="N836" s="20"/>
      <c r="O836" s="20"/>
      <c r="P836" s="20"/>
      <c r="Q836" s="29"/>
      <c r="R836" s="29"/>
      <c r="S836" s="29"/>
      <c r="T836" s="20"/>
      <c r="U836" s="20"/>
      <c r="V836" s="21"/>
      <c r="W836" s="20"/>
      <c r="X836" s="20"/>
      <c r="Y836" s="20"/>
      <c r="Z836" s="20"/>
      <c r="AA836" s="20"/>
      <c r="AB836" s="20"/>
    </row>
    <row r="837" spans="1:28" ht="13" x14ac:dyDescent="0.15">
      <c r="A837" s="16"/>
      <c r="B837" s="16"/>
      <c r="C837" s="16"/>
      <c r="D837" s="16"/>
      <c r="E837" s="19"/>
      <c r="F837" s="20"/>
      <c r="G837" s="20"/>
      <c r="H837" s="20"/>
      <c r="I837" s="20"/>
      <c r="J837" s="21"/>
      <c r="K837" s="20"/>
      <c r="L837" s="20"/>
      <c r="M837" s="20"/>
      <c r="N837" s="20"/>
      <c r="O837" s="20"/>
      <c r="P837" s="20"/>
      <c r="Q837" s="29"/>
      <c r="R837" s="29"/>
      <c r="S837" s="29"/>
      <c r="T837" s="20"/>
      <c r="U837" s="20"/>
      <c r="V837" s="21"/>
      <c r="W837" s="20"/>
      <c r="X837" s="20"/>
      <c r="Y837" s="20"/>
      <c r="Z837" s="20"/>
      <c r="AA837" s="20"/>
      <c r="AB837" s="20"/>
    </row>
    <row r="838" spans="1:28" ht="13" x14ac:dyDescent="0.15">
      <c r="A838" s="16"/>
      <c r="B838" s="16"/>
      <c r="C838" s="16"/>
      <c r="D838" s="16"/>
      <c r="E838" s="19"/>
      <c r="F838" s="20"/>
      <c r="G838" s="20"/>
      <c r="H838" s="20"/>
      <c r="I838" s="20"/>
      <c r="J838" s="21"/>
      <c r="K838" s="20"/>
      <c r="L838" s="20"/>
      <c r="M838" s="20"/>
      <c r="N838" s="20"/>
      <c r="O838" s="20"/>
      <c r="P838" s="20"/>
      <c r="Q838" s="29"/>
      <c r="R838" s="29"/>
      <c r="S838" s="29"/>
      <c r="T838" s="20"/>
      <c r="U838" s="20"/>
      <c r="V838" s="21"/>
      <c r="W838" s="20"/>
      <c r="X838" s="20"/>
      <c r="Y838" s="20"/>
      <c r="Z838" s="20"/>
      <c r="AA838" s="20"/>
      <c r="AB838" s="20"/>
    </row>
    <row r="839" spans="1:28" ht="13" x14ac:dyDescent="0.15">
      <c r="A839" s="16"/>
      <c r="B839" s="16"/>
      <c r="C839" s="16"/>
      <c r="D839" s="16"/>
      <c r="E839" s="19"/>
      <c r="F839" s="20"/>
      <c r="G839" s="20"/>
      <c r="H839" s="20"/>
      <c r="I839" s="20"/>
      <c r="J839" s="21"/>
      <c r="K839" s="20"/>
      <c r="L839" s="20"/>
      <c r="M839" s="20"/>
      <c r="N839" s="20"/>
      <c r="O839" s="20"/>
      <c r="P839" s="20"/>
      <c r="Q839" s="29"/>
      <c r="R839" s="29"/>
      <c r="S839" s="29"/>
      <c r="T839" s="20"/>
      <c r="U839" s="20"/>
      <c r="V839" s="21"/>
      <c r="W839" s="20"/>
      <c r="X839" s="20"/>
      <c r="Y839" s="20"/>
      <c r="Z839" s="20"/>
      <c r="AA839" s="20"/>
      <c r="AB839" s="20"/>
    </row>
    <row r="840" spans="1:28" ht="13" x14ac:dyDescent="0.15">
      <c r="A840" s="16"/>
      <c r="B840" s="16"/>
      <c r="C840" s="16"/>
      <c r="D840" s="16"/>
      <c r="E840" s="19"/>
      <c r="F840" s="20"/>
      <c r="G840" s="20"/>
      <c r="H840" s="20"/>
      <c r="I840" s="20"/>
      <c r="J840" s="21"/>
      <c r="K840" s="20"/>
      <c r="L840" s="20"/>
      <c r="M840" s="20"/>
      <c r="N840" s="20"/>
      <c r="O840" s="20"/>
      <c r="P840" s="20"/>
      <c r="Q840" s="29"/>
      <c r="R840" s="29"/>
      <c r="S840" s="29"/>
      <c r="T840" s="20"/>
      <c r="U840" s="20"/>
      <c r="V840" s="21"/>
      <c r="W840" s="20"/>
      <c r="X840" s="20"/>
      <c r="Y840" s="20"/>
      <c r="Z840" s="20"/>
      <c r="AA840" s="20"/>
      <c r="AB840" s="20"/>
    </row>
    <row r="841" spans="1:28" ht="13" x14ac:dyDescent="0.15">
      <c r="A841" s="16"/>
      <c r="B841" s="16"/>
      <c r="C841" s="16"/>
      <c r="D841" s="16"/>
      <c r="E841" s="19"/>
      <c r="F841" s="20"/>
      <c r="G841" s="20"/>
      <c r="H841" s="20"/>
      <c r="I841" s="20"/>
      <c r="J841" s="21"/>
      <c r="K841" s="20"/>
      <c r="L841" s="20"/>
      <c r="M841" s="20"/>
      <c r="N841" s="20"/>
      <c r="O841" s="20"/>
      <c r="P841" s="20"/>
      <c r="Q841" s="29"/>
      <c r="R841" s="29"/>
      <c r="S841" s="29"/>
      <c r="T841" s="20"/>
      <c r="U841" s="20"/>
      <c r="V841" s="21"/>
      <c r="W841" s="20"/>
      <c r="X841" s="20"/>
      <c r="Y841" s="20"/>
      <c r="Z841" s="20"/>
      <c r="AA841" s="20"/>
      <c r="AB841" s="20"/>
    </row>
    <row r="842" spans="1:28" ht="13" x14ac:dyDescent="0.15">
      <c r="A842" s="16"/>
      <c r="B842" s="16"/>
      <c r="C842" s="16"/>
      <c r="D842" s="16"/>
      <c r="E842" s="19"/>
      <c r="F842" s="20"/>
      <c r="G842" s="20"/>
      <c r="H842" s="20"/>
      <c r="I842" s="20"/>
      <c r="J842" s="21"/>
      <c r="K842" s="20"/>
      <c r="L842" s="20"/>
      <c r="M842" s="20"/>
      <c r="N842" s="20"/>
      <c r="O842" s="20"/>
      <c r="P842" s="20"/>
      <c r="Q842" s="29"/>
      <c r="R842" s="29"/>
      <c r="S842" s="29"/>
      <c r="T842" s="20"/>
      <c r="U842" s="20"/>
      <c r="V842" s="21"/>
      <c r="W842" s="20"/>
      <c r="X842" s="20"/>
      <c r="Y842" s="20"/>
      <c r="Z842" s="20"/>
      <c r="AA842" s="20"/>
      <c r="AB842" s="20"/>
    </row>
    <row r="843" spans="1:28" ht="13" x14ac:dyDescent="0.15">
      <c r="A843" s="16"/>
      <c r="B843" s="16"/>
      <c r="C843" s="16"/>
      <c r="D843" s="16"/>
      <c r="E843" s="19"/>
      <c r="F843" s="20"/>
      <c r="G843" s="20"/>
      <c r="H843" s="20"/>
      <c r="I843" s="20"/>
      <c r="J843" s="21"/>
      <c r="K843" s="20"/>
      <c r="L843" s="20"/>
      <c r="M843" s="20"/>
      <c r="N843" s="20"/>
      <c r="O843" s="20"/>
      <c r="P843" s="20"/>
      <c r="Q843" s="29"/>
      <c r="R843" s="29"/>
      <c r="S843" s="29"/>
      <c r="T843" s="20"/>
      <c r="U843" s="20"/>
      <c r="V843" s="21"/>
      <c r="W843" s="20"/>
      <c r="X843" s="20"/>
      <c r="Y843" s="20"/>
      <c r="Z843" s="20"/>
      <c r="AA843" s="20"/>
      <c r="AB843" s="20"/>
    </row>
    <row r="844" spans="1:28" ht="13" x14ac:dyDescent="0.15">
      <c r="A844" s="16"/>
      <c r="B844" s="16"/>
      <c r="C844" s="16"/>
      <c r="D844" s="16"/>
      <c r="E844" s="19"/>
      <c r="F844" s="20"/>
      <c r="G844" s="20"/>
      <c r="H844" s="20"/>
      <c r="I844" s="20"/>
      <c r="J844" s="21"/>
      <c r="K844" s="20"/>
      <c r="L844" s="20"/>
      <c r="M844" s="20"/>
      <c r="N844" s="20"/>
      <c r="O844" s="20"/>
      <c r="P844" s="20"/>
      <c r="Q844" s="29"/>
      <c r="R844" s="29"/>
      <c r="S844" s="29"/>
      <c r="T844" s="20"/>
      <c r="U844" s="20"/>
      <c r="V844" s="21"/>
      <c r="W844" s="20"/>
      <c r="X844" s="20"/>
      <c r="Y844" s="20"/>
      <c r="Z844" s="20"/>
      <c r="AA844" s="20"/>
      <c r="AB844" s="20"/>
    </row>
    <row r="845" spans="1:28" ht="13" x14ac:dyDescent="0.15">
      <c r="A845" s="16"/>
      <c r="B845" s="16"/>
      <c r="C845" s="16"/>
      <c r="D845" s="16"/>
      <c r="E845" s="19"/>
      <c r="F845" s="20"/>
      <c r="G845" s="20"/>
      <c r="H845" s="20"/>
      <c r="I845" s="20"/>
      <c r="J845" s="21"/>
      <c r="K845" s="20"/>
      <c r="L845" s="20"/>
      <c r="M845" s="20"/>
      <c r="N845" s="20"/>
      <c r="O845" s="20"/>
      <c r="P845" s="20"/>
      <c r="Q845" s="29"/>
      <c r="R845" s="29"/>
      <c r="S845" s="29"/>
      <c r="T845" s="20"/>
      <c r="U845" s="20"/>
      <c r="V845" s="21"/>
      <c r="W845" s="20"/>
      <c r="X845" s="20"/>
      <c r="Y845" s="20"/>
      <c r="Z845" s="20"/>
      <c r="AA845" s="20"/>
      <c r="AB845" s="20"/>
    </row>
    <row r="846" spans="1:28" ht="13" x14ac:dyDescent="0.15">
      <c r="A846" s="16"/>
      <c r="B846" s="16"/>
      <c r="C846" s="16"/>
      <c r="D846" s="16"/>
      <c r="E846" s="19"/>
      <c r="F846" s="20"/>
      <c r="G846" s="20"/>
      <c r="H846" s="20"/>
      <c r="I846" s="20"/>
      <c r="J846" s="21"/>
      <c r="K846" s="20"/>
      <c r="L846" s="20"/>
      <c r="M846" s="20"/>
      <c r="N846" s="20"/>
      <c r="O846" s="20"/>
      <c r="P846" s="20"/>
      <c r="Q846" s="29"/>
      <c r="R846" s="29"/>
      <c r="S846" s="29"/>
      <c r="T846" s="20"/>
      <c r="U846" s="20"/>
      <c r="V846" s="21"/>
      <c r="W846" s="20"/>
      <c r="X846" s="20"/>
      <c r="Y846" s="20"/>
      <c r="Z846" s="20"/>
      <c r="AA846" s="20"/>
      <c r="AB846" s="20"/>
    </row>
    <row r="847" spans="1:28" ht="13" x14ac:dyDescent="0.15">
      <c r="A847" s="16"/>
      <c r="B847" s="16"/>
      <c r="C847" s="16"/>
      <c r="D847" s="16"/>
      <c r="E847" s="19"/>
      <c r="F847" s="20"/>
      <c r="G847" s="20"/>
      <c r="H847" s="20"/>
      <c r="I847" s="20"/>
      <c r="J847" s="21"/>
      <c r="K847" s="20"/>
      <c r="L847" s="20"/>
      <c r="M847" s="20"/>
      <c r="N847" s="20"/>
      <c r="O847" s="20"/>
      <c r="P847" s="20"/>
      <c r="Q847" s="29"/>
      <c r="R847" s="29"/>
      <c r="S847" s="29"/>
      <c r="T847" s="20"/>
      <c r="U847" s="20"/>
      <c r="V847" s="21"/>
      <c r="W847" s="20"/>
      <c r="X847" s="20"/>
      <c r="Y847" s="20"/>
      <c r="Z847" s="20"/>
      <c r="AA847" s="20"/>
      <c r="AB847" s="20"/>
    </row>
    <row r="848" spans="1:28" ht="13" x14ac:dyDescent="0.15">
      <c r="A848" s="16"/>
      <c r="B848" s="16"/>
      <c r="C848" s="16"/>
      <c r="D848" s="16"/>
      <c r="E848" s="19"/>
      <c r="F848" s="20"/>
      <c r="G848" s="20"/>
      <c r="H848" s="20"/>
      <c r="I848" s="20"/>
      <c r="J848" s="21"/>
      <c r="K848" s="20"/>
      <c r="L848" s="20"/>
      <c r="M848" s="20"/>
      <c r="N848" s="20"/>
      <c r="O848" s="20"/>
      <c r="P848" s="20"/>
      <c r="Q848" s="29"/>
      <c r="R848" s="29"/>
      <c r="S848" s="29"/>
      <c r="T848" s="20"/>
      <c r="U848" s="20"/>
      <c r="V848" s="21"/>
      <c r="W848" s="20"/>
      <c r="X848" s="20"/>
      <c r="Y848" s="20"/>
      <c r="Z848" s="20"/>
      <c r="AA848" s="20"/>
      <c r="AB848" s="20"/>
    </row>
    <row r="849" spans="1:28" ht="13" x14ac:dyDescent="0.15">
      <c r="A849" s="16"/>
      <c r="B849" s="16"/>
      <c r="C849" s="16"/>
      <c r="D849" s="16"/>
      <c r="E849" s="19"/>
      <c r="F849" s="20"/>
      <c r="G849" s="20"/>
      <c r="H849" s="20"/>
      <c r="I849" s="20"/>
      <c r="J849" s="21"/>
      <c r="K849" s="20"/>
      <c r="L849" s="20"/>
      <c r="M849" s="20"/>
      <c r="N849" s="20"/>
      <c r="O849" s="20"/>
      <c r="P849" s="20"/>
      <c r="Q849" s="29"/>
      <c r="R849" s="29"/>
      <c r="S849" s="29"/>
      <c r="T849" s="20"/>
      <c r="U849" s="20"/>
      <c r="V849" s="21"/>
      <c r="W849" s="20"/>
      <c r="X849" s="20"/>
      <c r="Y849" s="20"/>
      <c r="Z849" s="20"/>
      <c r="AA849" s="20"/>
      <c r="AB849" s="20"/>
    </row>
    <row r="850" spans="1:28" ht="13" x14ac:dyDescent="0.15">
      <c r="A850" s="16"/>
      <c r="B850" s="16"/>
      <c r="C850" s="16"/>
      <c r="D850" s="16"/>
      <c r="E850" s="19"/>
      <c r="F850" s="20"/>
      <c r="G850" s="20"/>
      <c r="H850" s="20"/>
      <c r="I850" s="20"/>
      <c r="J850" s="21"/>
      <c r="K850" s="20"/>
      <c r="L850" s="20"/>
      <c r="M850" s="20"/>
      <c r="N850" s="20"/>
      <c r="O850" s="20"/>
      <c r="P850" s="20"/>
      <c r="Q850" s="29"/>
      <c r="R850" s="29"/>
      <c r="S850" s="29"/>
      <c r="T850" s="20"/>
      <c r="U850" s="20"/>
      <c r="V850" s="21"/>
      <c r="W850" s="20"/>
      <c r="X850" s="20"/>
      <c r="Y850" s="20"/>
      <c r="Z850" s="20"/>
      <c r="AA850" s="20"/>
      <c r="AB850" s="20"/>
    </row>
    <row r="851" spans="1:28" ht="13" x14ac:dyDescent="0.15">
      <c r="A851" s="16"/>
      <c r="B851" s="16"/>
      <c r="C851" s="16"/>
      <c r="D851" s="16"/>
      <c r="E851" s="19"/>
      <c r="F851" s="20"/>
      <c r="G851" s="20"/>
      <c r="H851" s="20"/>
      <c r="I851" s="20"/>
      <c r="J851" s="21"/>
      <c r="K851" s="20"/>
      <c r="L851" s="20"/>
      <c r="M851" s="20"/>
      <c r="N851" s="20"/>
      <c r="O851" s="20"/>
      <c r="P851" s="20"/>
      <c r="Q851" s="29"/>
      <c r="R851" s="29"/>
      <c r="S851" s="29"/>
      <c r="T851" s="20"/>
      <c r="U851" s="20"/>
      <c r="V851" s="21"/>
      <c r="W851" s="20"/>
      <c r="X851" s="20"/>
      <c r="Y851" s="20"/>
      <c r="Z851" s="20"/>
      <c r="AA851" s="20"/>
      <c r="AB851" s="20"/>
    </row>
    <row r="852" spans="1:28" ht="13" x14ac:dyDescent="0.15">
      <c r="A852" s="16"/>
      <c r="B852" s="16"/>
      <c r="C852" s="16"/>
      <c r="D852" s="16"/>
      <c r="E852" s="19"/>
      <c r="F852" s="20"/>
      <c r="G852" s="20"/>
      <c r="H852" s="20"/>
      <c r="I852" s="20"/>
      <c r="J852" s="21"/>
      <c r="K852" s="20"/>
      <c r="L852" s="20"/>
      <c r="M852" s="20"/>
      <c r="N852" s="20"/>
      <c r="O852" s="20"/>
      <c r="P852" s="20"/>
      <c r="Q852" s="29"/>
      <c r="R852" s="29"/>
      <c r="S852" s="29"/>
      <c r="T852" s="20"/>
      <c r="U852" s="20"/>
      <c r="V852" s="21"/>
      <c r="W852" s="20"/>
      <c r="X852" s="20"/>
      <c r="Y852" s="20"/>
      <c r="Z852" s="20"/>
      <c r="AA852" s="20"/>
      <c r="AB852" s="20"/>
    </row>
    <row r="853" spans="1:28" ht="13" x14ac:dyDescent="0.15">
      <c r="A853" s="16"/>
      <c r="B853" s="16"/>
      <c r="C853" s="16"/>
      <c r="D853" s="16"/>
      <c r="E853" s="19"/>
      <c r="F853" s="20"/>
      <c r="G853" s="20"/>
      <c r="H853" s="20"/>
      <c r="I853" s="20"/>
      <c r="J853" s="21"/>
      <c r="K853" s="20"/>
      <c r="L853" s="20"/>
      <c r="M853" s="20"/>
      <c r="N853" s="20"/>
      <c r="O853" s="20"/>
      <c r="P853" s="20"/>
      <c r="Q853" s="29"/>
      <c r="R853" s="29"/>
      <c r="S853" s="29"/>
      <c r="T853" s="20"/>
      <c r="U853" s="20"/>
      <c r="V853" s="21"/>
      <c r="W853" s="20"/>
      <c r="X853" s="20"/>
      <c r="Y853" s="20"/>
      <c r="Z853" s="20"/>
      <c r="AA853" s="20"/>
      <c r="AB853" s="20"/>
    </row>
    <row r="854" spans="1:28" ht="13" x14ac:dyDescent="0.15">
      <c r="A854" s="16"/>
      <c r="B854" s="16"/>
      <c r="C854" s="16"/>
      <c r="D854" s="16"/>
      <c r="E854" s="19"/>
      <c r="F854" s="20"/>
      <c r="G854" s="20"/>
      <c r="H854" s="20"/>
      <c r="I854" s="20"/>
      <c r="J854" s="21"/>
      <c r="K854" s="20"/>
      <c r="L854" s="20"/>
      <c r="M854" s="20"/>
      <c r="N854" s="20"/>
      <c r="O854" s="20"/>
      <c r="P854" s="20"/>
      <c r="Q854" s="29"/>
      <c r="R854" s="29"/>
      <c r="S854" s="29"/>
      <c r="T854" s="20"/>
      <c r="U854" s="20"/>
      <c r="V854" s="21"/>
      <c r="W854" s="20"/>
      <c r="X854" s="20"/>
      <c r="Y854" s="20"/>
      <c r="Z854" s="20"/>
      <c r="AA854" s="20"/>
      <c r="AB854" s="20"/>
    </row>
    <row r="855" spans="1:28" ht="13" x14ac:dyDescent="0.15">
      <c r="A855" s="16"/>
      <c r="B855" s="16"/>
      <c r="C855" s="16"/>
      <c r="D855" s="16"/>
      <c r="E855" s="19"/>
      <c r="F855" s="20"/>
      <c r="G855" s="20"/>
      <c r="H855" s="20"/>
      <c r="I855" s="20"/>
      <c r="J855" s="21"/>
      <c r="K855" s="20"/>
      <c r="L855" s="20"/>
      <c r="M855" s="20"/>
      <c r="N855" s="20"/>
      <c r="O855" s="20"/>
      <c r="P855" s="20"/>
      <c r="Q855" s="29"/>
      <c r="R855" s="29"/>
      <c r="S855" s="29"/>
      <c r="T855" s="20"/>
      <c r="U855" s="20"/>
      <c r="V855" s="21"/>
      <c r="W855" s="20"/>
      <c r="X855" s="20"/>
      <c r="Y855" s="20"/>
      <c r="Z855" s="20"/>
      <c r="AA855" s="20"/>
      <c r="AB855" s="20"/>
    </row>
    <row r="856" spans="1:28" ht="13" x14ac:dyDescent="0.15">
      <c r="A856" s="16"/>
      <c r="B856" s="16"/>
      <c r="C856" s="16"/>
      <c r="D856" s="16"/>
      <c r="E856" s="19"/>
      <c r="F856" s="20"/>
      <c r="G856" s="20"/>
      <c r="H856" s="20"/>
      <c r="I856" s="20"/>
      <c r="J856" s="21"/>
      <c r="K856" s="20"/>
      <c r="L856" s="20"/>
      <c r="M856" s="20"/>
      <c r="N856" s="20"/>
      <c r="O856" s="20"/>
      <c r="P856" s="20"/>
      <c r="Q856" s="29"/>
      <c r="R856" s="29"/>
      <c r="S856" s="29"/>
      <c r="T856" s="20"/>
      <c r="U856" s="20"/>
      <c r="V856" s="21"/>
      <c r="W856" s="20"/>
      <c r="X856" s="20"/>
      <c r="Y856" s="20"/>
      <c r="Z856" s="20"/>
      <c r="AA856" s="20"/>
      <c r="AB856" s="20"/>
    </row>
    <row r="857" spans="1:28" ht="13" x14ac:dyDescent="0.15">
      <c r="A857" s="16"/>
      <c r="B857" s="16"/>
      <c r="C857" s="16"/>
      <c r="D857" s="16"/>
      <c r="E857" s="19"/>
      <c r="F857" s="20"/>
      <c r="G857" s="20"/>
      <c r="H857" s="20"/>
      <c r="I857" s="20"/>
      <c r="J857" s="21"/>
      <c r="K857" s="20"/>
      <c r="L857" s="20"/>
      <c r="M857" s="20"/>
      <c r="N857" s="20"/>
      <c r="O857" s="20"/>
      <c r="P857" s="20"/>
      <c r="Q857" s="29"/>
      <c r="R857" s="29"/>
      <c r="S857" s="29"/>
      <c r="T857" s="20"/>
      <c r="U857" s="20"/>
      <c r="V857" s="21"/>
      <c r="W857" s="20"/>
      <c r="X857" s="20"/>
      <c r="Y857" s="20"/>
      <c r="Z857" s="20"/>
      <c r="AA857" s="20"/>
      <c r="AB857" s="20"/>
    </row>
    <row r="858" spans="1:28" ht="13" x14ac:dyDescent="0.15">
      <c r="A858" s="16"/>
      <c r="B858" s="16"/>
      <c r="C858" s="16"/>
      <c r="D858" s="16"/>
      <c r="E858" s="19"/>
      <c r="F858" s="20"/>
      <c r="G858" s="20"/>
      <c r="H858" s="20"/>
      <c r="I858" s="20"/>
      <c r="J858" s="21"/>
      <c r="K858" s="20"/>
      <c r="L858" s="20"/>
      <c r="M858" s="20"/>
      <c r="N858" s="20"/>
      <c r="O858" s="20"/>
      <c r="P858" s="20"/>
      <c r="Q858" s="29"/>
      <c r="R858" s="29"/>
      <c r="S858" s="29"/>
      <c r="T858" s="20"/>
      <c r="U858" s="20"/>
      <c r="V858" s="21"/>
      <c r="W858" s="20"/>
      <c r="X858" s="20"/>
      <c r="Y858" s="20"/>
      <c r="Z858" s="20"/>
      <c r="AA858" s="20"/>
      <c r="AB858" s="20"/>
    </row>
    <row r="859" spans="1:28" ht="13" x14ac:dyDescent="0.15">
      <c r="A859" s="16"/>
      <c r="B859" s="16"/>
      <c r="C859" s="16"/>
      <c r="D859" s="16"/>
      <c r="E859" s="19"/>
      <c r="F859" s="20"/>
      <c r="G859" s="20"/>
      <c r="H859" s="20"/>
      <c r="I859" s="20"/>
      <c r="J859" s="21"/>
      <c r="K859" s="20"/>
      <c r="L859" s="20"/>
      <c r="M859" s="20"/>
      <c r="N859" s="20"/>
      <c r="O859" s="20"/>
      <c r="P859" s="20"/>
      <c r="Q859" s="29"/>
      <c r="R859" s="29"/>
      <c r="S859" s="29"/>
      <c r="T859" s="20"/>
      <c r="U859" s="20"/>
      <c r="V859" s="21"/>
      <c r="W859" s="20"/>
      <c r="X859" s="20"/>
      <c r="Y859" s="20"/>
      <c r="Z859" s="20"/>
      <c r="AA859" s="20"/>
      <c r="AB859" s="20"/>
    </row>
    <row r="860" spans="1:28" ht="13" x14ac:dyDescent="0.15">
      <c r="A860" s="16"/>
      <c r="B860" s="16"/>
      <c r="C860" s="16"/>
      <c r="D860" s="16"/>
      <c r="E860" s="19"/>
      <c r="F860" s="20"/>
      <c r="G860" s="20"/>
      <c r="H860" s="20"/>
      <c r="I860" s="20"/>
      <c r="J860" s="21"/>
      <c r="K860" s="20"/>
      <c r="L860" s="20"/>
      <c r="M860" s="20"/>
      <c r="N860" s="20"/>
      <c r="O860" s="20"/>
      <c r="P860" s="20"/>
      <c r="Q860" s="29"/>
      <c r="R860" s="29"/>
      <c r="S860" s="29"/>
      <c r="T860" s="20"/>
      <c r="U860" s="20"/>
      <c r="V860" s="21"/>
      <c r="W860" s="20"/>
      <c r="X860" s="20"/>
      <c r="Y860" s="20"/>
      <c r="Z860" s="20"/>
      <c r="AA860" s="20"/>
      <c r="AB860" s="20"/>
    </row>
    <row r="861" spans="1:28" ht="13" x14ac:dyDescent="0.15">
      <c r="A861" s="16"/>
      <c r="B861" s="16"/>
      <c r="C861" s="16"/>
      <c r="D861" s="16"/>
      <c r="E861" s="19"/>
      <c r="F861" s="20"/>
      <c r="G861" s="20"/>
      <c r="H861" s="20"/>
      <c r="I861" s="20"/>
      <c r="J861" s="21"/>
      <c r="K861" s="20"/>
      <c r="L861" s="20"/>
      <c r="M861" s="20"/>
      <c r="N861" s="20"/>
      <c r="O861" s="20"/>
      <c r="P861" s="20"/>
      <c r="Q861" s="29"/>
      <c r="R861" s="29"/>
      <c r="S861" s="29"/>
      <c r="T861" s="20"/>
      <c r="U861" s="20"/>
      <c r="V861" s="21"/>
      <c r="W861" s="20"/>
      <c r="X861" s="20"/>
      <c r="Y861" s="20"/>
      <c r="Z861" s="20"/>
      <c r="AA861" s="20"/>
      <c r="AB861" s="20"/>
    </row>
    <row r="862" spans="1:28" ht="13" x14ac:dyDescent="0.15">
      <c r="A862" s="16"/>
      <c r="B862" s="16"/>
      <c r="C862" s="16"/>
      <c r="D862" s="16"/>
      <c r="E862" s="19"/>
      <c r="F862" s="20"/>
      <c r="G862" s="20"/>
      <c r="H862" s="20"/>
      <c r="I862" s="20"/>
      <c r="J862" s="21"/>
      <c r="K862" s="20"/>
      <c r="L862" s="20"/>
      <c r="M862" s="20"/>
      <c r="N862" s="20"/>
      <c r="O862" s="20"/>
      <c r="P862" s="20"/>
      <c r="Q862" s="29"/>
      <c r="R862" s="29"/>
      <c r="S862" s="29"/>
      <c r="T862" s="20"/>
      <c r="U862" s="20"/>
      <c r="V862" s="21"/>
      <c r="W862" s="20"/>
      <c r="X862" s="20"/>
      <c r="Y862" s="20"/>
      <c r="Z862" s="20"/>
      <c r="AA862" s="20"/>
      <c r="AB862" s="20"/>
    </row>
    <row r="863" spans="1:28" ht="13" x14ac:dyDescent="0.15">
      <c r="A863" s="16"/>
      <c r="B863" s="16"/>
      <c r="C863" s="16"/>
      <c r="D863" s="16"/>
      <c r="E863" s="19"/>
      <c r="F863" s="20"/>
      <c r="G863" s="20"/>
      <c r="H863" s="20"/>
      <c r="I863" s="20"/>
      <c r="J863" s="21"/>
      <c r="K863" s="20"/>
      <c r="L863" s="20"/>
      <c r="M863" s="20"/>
      <c r="N863" s="20"/>
      <c r="O863" s="20"/>
      <c r="P863" s="20"/>
      <c r="Q863" s="29"/>
      <c r="R863" s="29"/>
      <c r="S863" s="29"/>
      <c r="T863" s="20"/>
      <c r="U863" s="20"/>
      <c r="V863" s="21"/>
      <c r="W863" s="20"/>
      <c r="X863" s="20"/>
      <c r="Y863" s="20"/>
      <c r="Z863" s="20"/>
      <c r="AA863" s="20"/>
      <c r="AB863" s="20"/>
    </row>
    <row r="864" spans="1:28" ht="13" x14ac:dyDescent="0.15">
      <c r="A864" s="16"/>
      <c r="B864" s="16"/>
      <c r="C864" s="16"/>
      <c r="D864" s="16"/>
      <c r="E864" s="19"/>
      <c r="F864" s="20"/>
      <c r="G864" s="20"/>
      <c r="H864" s="20"/>
      <c r="I864" s="20"/>
      <c r="J864" s="21"/>
      <c r="K864" s="20"/>
      <c r="L864" s="20"/>
      <c r="M864" s="20"/>
      <c r="N864" s="20"/>
      <c r="O864" s="20"/>
      <c r="P864" s="20"/>
      <c r="Q864" s="29"/>
      <c r="R864" s="29"/>
      <c r="S864" s="29"/>
      <c r="T864" s="20"/>
      <c r="U864" s="20"/>
      <c r="V864" s="21"/>
      <c r="W864" s="20"/>
      <c r="X864" s="20"/>
      <c r="Y864" s="20"/>
      <c r="Z864" s="20"/>
      <c r="AA864" s="20"/>
      <c r="AB864" s="20"/>
    </row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  <row r="1001" ht="13" x14ac:dyDescent="0.15"/>
    <row r="1002" ht="13" x14ac:dyDescent="0.15"/>
    <row r="1003" ht="13" x14ac:dyDescent="0.15"/>
    <row r="1004" ht="13" x14ac:dyDescent="0.15"/>
    <row r="1005" ht="13" x14ac:dyDescent="0.15"/>
    <row r="1006" ht="13" x14ac:dyDescent="0.15"/>
    <row r="1007" ht="13" x14ac:dyDescent="0.15"/>
    <row r="1008" ht="13" x14ac:dyDescent="0.15"/>
    <row r="1009" ht="13" x14ac:dyDescent="0.15"/>
    <row r="1010" ht="13" x14ac:dyDescent="0.15"/>
    <row r="1011" ht="13" x14ac:dyDescent="0.15"/>
    <row r="1012" ht="13" x14ac:dyDescent="0.15"/>
    <row r="1013" ht="13" x14ac:dyDescent="0.15"/>
    <row r="1014" ht="13" x14ac:dyDescent="0.15"/>
    <row r="1015" ht="13" x14ac:dyDescent="0.15"/>
    <row r="1016" ht="13" x14ac:dyDescent="0.15"/>
    <row r="1017" ht="13" x14ac:dyDescent="0.15"/>
    <row r="1018" ht="13" x14ac:dyDescent="0.15"/>
    <row r="1019" ht="13" x14ac:dyDescent="0.15"/>
    <row r="1020" ht="13" x14ac:dyDescent="0.15"/>
    <row r="1021" ht="13" x14ac:dyDescent="0.15"/>
    <row r="1022" ht="13" x14ac:dyDescent="0.15"/>
    <row r="1023" ht="13" x14ac:dyDescent="0.15"/>
    <row r="1024" ht="13" x14ac:dyDescent="0.15"/>
    <row r="1025" ht="13" x14ac:dyDescent="0.15"/>
    <row r="1026" ht="13" x14ac:dyDescent="0.15"/>
    <row r="1027" ht="13" x14ac:dyDescent="0.15"/>
    <row r="1028" ht="13" x14ac:dyDescent="0.15"/>
    <row r="1029" ht="13" x14ac:dyDescent="0.15"/>
    <row r="1030" ht="13" x14ac:dyDescent="0.15"/>
    <row r="1031" ht="13" x14ac:dyDescent="0.15"/>
    <row r="1032" ht="13" x14ac:dyDescent="0.15"/>
    <row r="1033" ht="13" x14ac:dyDescent="0.15"/>
    <row r="1034" ht="13" x14ac:dyDescent="0.15"/>
    <row r="1035" ht="13" x14ac:dyDescent="0.15"/>
    <row r="1036" ht="13" x14ac:dyDescent="0.15"/>
    <row r="1037" ht="13" x14ac:dyDescent="0.15"/>
    <row r="1038" ht="13" x14ac:dyDescent="0.15"/>
    <row r="1039" ht="13" x14ac:dyDescent="0.15"/>
    <row r="1040" ht="13" x14ac:dyDescent="0.15"/>
    <row r="1041" ht="13" x14ac:dyDescent="0.15"/>
    <row r="1042" ht="13" x14ac:dyDescent="0.15"/>
    <row r="1043" ht="13" x14ac:dyDescent="0.15"/>
    <row r="1044" ht="13" x14ac:dyDescent="0.15"/>
    <row r="1045" ht="13" x14ac:dyDescent="0.15"/>
    <row r="1046" ht="13" x14ac:dyDescent="0.15"/>
    <row r="1047" ht="13" x14ac:dyDescent="0.15"/>
    <row r="1048" ht="13" x14ac:dyDescent="0.15"/>
    <row r="1049" ht="13" x14ac:dyDescent="0.15"/>
    <row r="1050" ht="13" x14ac:dyDescent="0.15"/>
    <row r="1051" ht="13" x14ac:dyDescent="0.15"/>
    <row r="1052" ht="13" x14ac:dyDescent="0.15"/>
    <row r="1053" ht="13" x14ac:dyDescent="0.15"/>
    <row r="1054" ht="13" x14ac:dyDescent="0.15"/>
    <row r="1055" ht="13" x14ac:dyDescent="0.15"/>
    <row r="1056" ht="13" x14ac:dyDescent="0.15"/>
    <row r="1057" ht="13" x14ac:dyDescent="0.15"/>
    <row r="1058" ht="13" x14ac:dyDescent="0.15"/>
    <row r="1059" ht="13" x14ac:dyDescent="0.15"/>
    <row r="1060" ht="13" x14ac:dyDescent="0.15"/>
    <row r="1061" ht="13" x14ac:dyDescent="0.15"/>
    <row r="1062" ht="13" x14ac:dyDescent="0.15"/>
    <row r="1063" ht="13" x14ac:dyDescent="0.15"/>
    <row r="1064" ht="13" x14ac:dyDescent="0.15"/>
    <row r="1065" ht="13" x14ac:dyDescent="0.15"/>
    <row r="1066" ht="13" x14ac:dyDescent="0.15"/>
    <row r="1067" ht="13" x14ac:dyDescent="0.15"/>
    <row r="1068" ht="13" x14ac:dyDescent="0.15"/>
    <row r="1069" ht="13" x14ac:dyDescent="0.15"/>
    <row r="1070" ht="13" x14ac:dyDescent="0.15"/>
    <row r="1071" ht="13" x14ac:dyDescent="0.15"/>
    <row r="1072" ht="13" x14ac:dyDescent="0.15"/>
    <row r="1073" ht="13" x14ac:dyDescent="0.15"/>
    <row r="1074" ht="13" x14ac:dyDescent="0.15"/>
    <row r="1075" ht="13" x14ac:dyDescent="0.15"/>
    <row r="1076" ht="13" x14ac:dyDescent="0.15"/>
    <row r="1077" ht="13" x14ac:dyDescent="0.15"/>
    <row r="1078" ht="13" x14ac:dyDescent="0.15"/>
    <row r="1079" ht="13" x14ac:dyDescent="0.15"/>
    <row r="1080" ht="13" x14ac:dyDescent="0.15"/>
    <row r="1081" ht="13" x14ac:dyDescent="0.15"/>
    <row r="1082" ht="13" x14ac:dyDescent="0.15"/>
    <row r="1083" ht="13" x14ac:dyDescent="0.15"/>
    <row r="1084" ht="13" x14ac:dyDescent="0.15"/>
    <row r="1085" ht="13" x14ac:dyDescent="0.15"/>
    <row r="1086" ht="13" x14ac:dyDescent="0.15"/>
    <row r="1087" ht="13" x14ac:dyDescent="0.15"/>
    <row r="1088" ht="13" x14ac:dyDescent="0.15"/>
    <row r="1089" ht="13" x14ac:dyDescent="0.15"/>
    <row r="1090" ht="13" x14ac:dyDescent="0.15"/>
    <row r="1091" ht="13" x14ac:dyDescent="0.15"/>
    <row r="1092" ht="13" x14ac:dyDescent="0.15"/>
    <row r="1093" ht="13" x14ac:dyDescent="0.15"/>
    <row r="1094" ht="13" x14ac:dyDescent="0.15"/>
    <row r="1095" ht="13" x14ac:dyDescent="0.15"/>
    <row r="1096" ht="13" x14ac:dyDescent="0.15"/>
    <row r="1097" ht="13" x14ac:dyDescent="0.15"/>
    <row r="1098" ht="13" x14ac:dyDescent="0.15"/>
    <row r="1099" ht="13" x14ac:dyDescent="0.15"/>
    <row r="1100" ht="13" x14ac:dyDescent="0.15"/>
    <row r="1101" ht="13" x14ac:dyDescent="0.15"/>
    <row r="1102" ht="13" x14ac:dyDescent="0.15"/>
    <row r="1103" ht="13" x14ac:dyDescent="0.15"/>
    <row r="1104" ht="13" x14ac:dyDescent="0.15"/>
    <row r="1105" ht="13" x14ac:dyDescent="0.15"/>
    <row r="1106" ht="13" x14ac:dyDescent="0.15"/>
    <row r="1107" ht="13" x14ac:dyDescent="0.15"/>
    <row r="1108" ht="13" x14ac:dyDescent="0.15"/>
    <row r="1109" ht="13" x14ac:dyDescent="0.15"/>
    <row r="1110" ht="13" x14ac:dyDescent="0.15"/>
    <row r="1111" ht="13" x14ac:dyDescent="0.15"/>
    <row r="1112" ht="13" x14ac:dyDescent="0.15"/>
    <row r="1113" ht="13" x14ac:dyDescent="0.15"/>
    <row r="1114" ht="13" x14ac:dyDescent="0.15"/>
    <row r="1115" ht="13" x14ac:dyDescent="0.15"/>
    <row r="1116" ht="13" x14ac:dyDescent="0.15"/>
    <row r="1117" ht="13" x14ac:dyDescent="0.15"/>
    <row r="1118" ht="13" x14ac:dyDescent="0.15"/>
    <row r="1119" ht="13" x14ac:dyDescent="0.15"/>
    <row r="1120" ht="13" x14ac:dyDescent="0.15"/>
    <row r="1121" ht="13" x14ac:dyDescent="0.15"/>
    <row r="1122" ht="13" x14ac:dyDescent="0.15"/>
    <row r="1123" ht="13" x14ac:dyDescent="0.15"/>
    <row r="1124" ht="13" x14ac:dyDescent="0.15"/>
    <row r="1125" ht="13" x14ac:dyDescent="0.15"/>
    <row r="1126" ht="13" x14ac:dyDescent="0.15"/>
    <row r="1127" ht="13" x14ac:dyDescent="0.15"/>
    <row r="1128" ht="13" x14ac:dyDescent="0.15"/>
    <row r="1129" ht="13" x14ac:dyDescent="0.15"/>
    <row r="1130" ht="13" x14ac:dyDescent="0.15"/>
    <row r="1131" ht="13" x14ac:dyDescent="0.15"/>
    <row r="1132" ht="13" x14ac:dyDescent="0.15"/>
    <row r="1133" ht="13" x14ac:dyDescent="0.15"/>
    <row r="1134" ht="13" x14ac:dyDescent="0.15"/>
    <row r="1135" ht="13" x14ac:dyDescent="0.15"/>
    <row r="1136" ht="13" x14ac:dyDescent="0.15"/>
    <row r="1137" ht="13" x14ac:dyDescent="0.15"/>
    <row r="1138" ht="13" x14ac:dyDescent="0.15"/>
    <row r="1139" ht="13" x14ac:dyDescent="0.15"/>
    <row r="1140" ht="13" x14ac:dyDescent="0.15"/>
    <row r="1141" ht="13" x14ac:dyDescent="0.15"/>
    <row r="1142" ht="13" x14ac:dyDescent="0.15"/>
    <row r="1143" ht="13" x14ac:dyDescent="0.15"/>
    <row r="1144" ht="13" x14ac:dyDescent="0.15"/>
    <row r="1145" ht="13" x14ac:dyDescent="0.15"/>
    <row r="1146" ht="13" x14ac:dyDescent="0.15"/>
    <row r="1147" ht="13" x14ac:dyDescent="0.15"/>
    <row r="1148" ht="13" x14ac:dyDescent="0.15"/>
    <row r="1149" ht="13" x14ac:dyDescent="0.15"/>
    <row r="1150" ht="13" x14ac:dyDescent="0.15"/>
    <row r="1151" ht="13" x14ac:dyDescent="0.15"/>
    <row r="1152" ht="13" x14ac:dyDescent="0.15"/>
    <row r="1153" ht="13" x14ac:dyDescent="0.15"/>
    <row r="1154" ht="13" x14ac:dyDescent="0.15"/>
    <row r="1155" ht="13" x14ac:dyDescent="0.15"/>
    <row r="1156" ht="13" x14ac:dyDescent="0.15"/>
    <row r="1157" ht="13" x14ac:dyDescent="0.15"/>
    <row r="1158" ht="13" x14ac:dyDescent="0.15"/>
    <row r="1159" ht="13" x14ac:dyDescent="0.15"/>
    <row r="1160" ht="13" x14ac:dyDescent="0.15"/>
    <row r="1161" ht="13" x14ac:dyDescent="0.15"/>
    <row r="1162" ht="13" x14ac:dyDescent="0.15"/>
    <row r="1163" ht="13" x14ac:dyDescent="0.15"/>
    <row r="1164" ht="13" x14ac:dyDescent="0.15"/>
    <row r="1165" ht="13" x14ac:dyDescent="0.15"/>
    <row r="1166" ht="13" x14ac:dyDescent="0.15"/>
    <row r="1167" ht="13" x14ac:dyDescent="0.15"/>
    <row r="1168" ht="13" x14ac:dyDescent="0.15"/>
    <row r="1169" ht="13" x14ac:dyDescent="0.15"/>
    <row r="1170" ht="13" x14ac:dyDescent="0.15"/>
    <row r="1171" ht="13" x14ac:dyDescent="0.15"/>
    <row r="1172" ht="13" x14ac:dyDescent="0.15"/>
    <row r="1173" ht="13" x14ac:dyDescent="0.15"/>
    <row r="1174" ht="13" x14ac:dyDescent="0.15"/>
    <row r="1175" ht="13" x14ac:dyDescent="0.15"/>
    <row r="1176" ht="13" x14ac:dyDescent="0.15"/>
    <row r="1177" ht="13" x14ac:dyDescent="0.15"/>
    <row r="1178" ht="13" x14ac:dyDescent="0.15"/>
    <row r="1179" ht="13" x14ac:dyDescent="0.15"/>
    <row r="1180" ht="13" x14ac:dyDescent="0.15"/>
    <row r="1181" ht="13" x14ac:dyDescent="0.15"/>
    <row r="1182" ht="13" x14ac:dyDescent="0.15"/>
    <row r="1183" ht="13" x14ac:dyDescent="0.15"/>
    <row r="1184" ht="13" x14ac:dyDescent="0.15"/>
    <row r="1185" ht="13" x14ac:dyDescent="0.15"/>
    <row r="1186" ht="13" x14ac:dyDescent="0.15"/>
    <row r="1187" ht="13" x14ac:dyDescent="0.15"/>
    <row r="1188" ht="13" x14ac:dyDescent="0.15"/>
    <row r="1189" ht="13" x14ac:dyDescent="0.15"/>
    <row r="1190" ht="13" x14ac:dyDescent="0.15"/>
    <row r="1191" ht="13" x14ac:dyDescent="0.15"/>
    <row r="1192" ht="13" x14ac:dyDescent="0.15"/>
    <row r="1193" ht="13" x14ac:dyDescent="0.15"/>
    <row r="1194" ht="13" x14ac:dyDescent="0.15"/>
    <row r="1195" ht="13" x14ac:dyDescent="0.15"/>
    <row r="1196" ht="13" x14ac:dyDescent="0.15"/>
    <row r="1197" ht="13" x14ac:dyDescent="0.15"/>
    <row r="1198" ht="13" x14ac:dyDescent="0.15"/>
    <row r="1199" ht="13" x14ac:dyDescent="0.15"/>
    <row r="1200" ht="13" x14ac:dyDescent="0.15"/>
    <row r="1201" ht="13" x14ac:dyDescent="0.15"/>
    <row r="1202" ht="13" x14ac:dyDescent="0.15"/>
    <row r="1203" ht="13" x14ac:dyDescent="0.15"/>
    <row r="1204" ht="13" x14ac:dyDescent="0.15"/>
    <row r="1205" ht="13" x14ac:dyDescent="0.15"/>
    <row r="1206" ht="13" x14ac:dyDescent="0.15"/>
    <row r="1207" ht="13" x14ac:dyDescent="0.15"/>
    <row r="1208" ht="13" x14ac:dyDescent="0.15"/>
    <row r="1209" ht="13" x14ac:dyDescent="0.15"/>
    <row r="1210" ht="13" x14ac:dyDescent="0.15"/>
  </sheetData>
  <mergeCells count="3">
    <mergeCell ref="E4:P4"/>
    <mergeCell ref="Q4:AB4"/>
    <mergeCell ref="AC4:AN4"/>
  </mergeCells>
  <hyperlinks>
    <hyperlink ref="A79" r:id="rId1" xr:uid="{D186D706-8C1D-4061-BD9F-D6511F67E579}"/>
    <hyperlink ref="A102" r:id="rId2" xr:uid="{837D25BB-54D6-4307-8158-D8CA7342D46B}"/>
    <hyperlink ref="A133" r:id="rId3" xr:uid="{0D72FD29-BAE3-4E6B-B714-8C7BAF8E78DE}"/>
    <hyperlink ref="A134" r:id="rId4" xr:uid="{098AD68E-DD9A-4D2F-BE73-5AB0E99BFE31}"/>
    <hyperlink ref="A149" r:id="rId5" xr:uid="{51627257-ED1D-46E9-AF63-A7E695D71665}"/>
    <hyperlink ref="A246" r:id="rId6" xr:uid="{1622FD6D-3F4A-4A26-AB7A-B9D00E45E825}"/>
    <hyperlink ref="A300" r:id="rId7" xr:uid="{3AC6669C-7CC2-4647-B0AD-45654F43A649}"/>
    <hyperlink ref="A334" r:id="rId8" xr:uid="{A4427F5F-95A7-45D3-ADAF-E19A33975C2A}"/>
    <hyperlink ref="A442" r:id="rId9" xr:uid="{84E5883E-DC36-4630-A966-7A7761F3804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PP Brands_JS On page_5.14</vt:lpstr>
      <vt:lpstr>JS Data</vt:lpstr>
      <vt:lpstr>PDM - Postcards</vt:lpstr>
      <vt:lpstr>PDM - Catalogs-Folds</vt:lpstr>
      <vt:lpstr>CPP - Postcards</vt:lpstr>
      <vt:lpstr>CPP - Catalogs-Folds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Robyn Jones</dc:creator>
  <cp:lastModifiedBy>Albert Orlando</cp:lastModifiedBy>
  <cp:lastPrinted>2019-12-22T22:00:48Z</cp:lastPrinted>
  <dcterms:created xsi:type="dcterms:W3CDTF">2019-04-30T20:50:59Z</dcterms:created>
  <dcterms:modified xsi:type="dcterms:W3CDTF">2020-10-28T16:32:35Z</dcterms:modified>
</cp:coreProperties>
</file>