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arkHarrison\Documents\TREAT Hornyak\SiPM Damage Study\"/>
    </mc:Choice>
  </mc:AlternateContent>
  <bookViews>
    <workbookView xWindow="0" yWindow="0" windowWidth="23040" windowHeight="9192" activeTab="2"/>
  </bookViews>
  <sheets>
    <sheet name="C FWHM" sheetId="3" r:id="rId1"/>
    <sheet name="J FWHM" sheetId="5" r:id="rId2"/>
    <sheet name="C Centroids" sheetId="2" r:id="rId3"/>
    <sheet name="J Centroids" sheetId="4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9" i="1" l="1"/>
  <c r="L99" i="1"/>
  <c r="M98" i="1"/>
  <c r="L98" i="1"/>
  <c r="G100" i="1"/>
  <c r="F100" i="1"/>
  <c r="G101" i="1"/>
  <c r="F101" i="1"/>
  <c r="G99" i="1"/>
  <c r="F99" i="1"/>
  <c r="G98" i="1"/>
  <c r="F98" i="1"/>
  <c r="M101" i="1" l="1"/>
  <c r="L101" i="1"/>
  <c r="N100" i="1"/>
  <c r="M100" i="1"/>
  <c r="L100" i="1"/>
  <c r="N99" i="1"/>
  <c r="N98" i="1"/>
  <c r="AA15" i="1"/>
  <c r="Z15" i="1"/>
  <c r="X15" i="1"/>
  <c r="L86" i="1"/>
  <c r="X14" i="1" s="1"/>
  <c r="X10" i="1"/>
  <c r="X9" i="1"/>
  <c r="R20" i="1"/>
  <c r="W11" i="1"/>
  <c r="W12" i="1"/>
  <c r="W13" i="1"/>
  <c r="W14" i="1"/>
  <c r="W15" i="1"/>
  <c r="V15" i="1"/>
  <c r="V14" i="1"/>
  <c r="V13" i="1"/>
  <c r="V12" i="1"/>
  <c r="V11" i="1"/>
  <c r="U11" i="1"/>
  <c r="V10" i="1"/>
  <c r="U15" i="1"/>
  <c r="U14" i="1"/>
  <c r="U13" i="1"/>
  <c r="U12" i="1"/>
  <c r="T13" i="1"/>
  <c r="T14" i="1"/>
  <c r="T15" i="1"/>
  <c r="T12" i="1"/>
  <c r="T11" i="1"/>
  <c r="T10" i="1"/>
  <c r="S15" i="1"/>
  <c r="S14" i="1"/>
  <c r="S13" i="1"/>
  <c r="S12" i="1"/>
  <c r="S11" i="1"/>
  <c r="R11" i="1"/>
  <c r="S10" i="1"/>
  <c r="M113" i="1"/>
  <c r="L113" i="1"/>
  <c r="G113" i="1"/>
  <c r="F113" i="1"/>
  <c r="M112" i="1"/>
  <c r="L112" i="1"/>
  <c r="G112" i="1"/>
  <c r="F112" i="1"/>
  <c r="M111" i="1"/>
  <c r="AA16" i="1" s="1"/>
  <c r="L111" i="1"/>
  <c r="Y16" i="1" s="1"/>
  <c r="G111" i="1"/>
  <c r="U16" i="1" s="1"/>
  <c r="F111" i="1"/>
  <c r="S16" i="1" s="1"/>
  <c r="M110" i="1"/>
  <c r="Z16" i="1" s="1"/>
  <c r="L110" i="1"/>
  <c r="X16" i="1" s="1"/>
  <c r="G110" i="1"/>
  <c r="T16" i="1" s="1"/>
  <c r="F110" i="1"/>
  <c r="R16" i="1" s="1"/>
  <c r="N109" i="1"/>
  <c r="H109" i="1"/>
  <c r="N108" i="1"/>
  <c r="H108" i="1"/>
  <c r="N107" i="1"/>
  <c r="H107" i="1"/>
  <c r="N106" i="1"/>
  <c r="H106" i="1"/>
  <c r="N105" i="1"/>
  <c r="H105" i="1"/>
  <c r="N104" i="1"/>
  <c r="H104" i="1"/>
  <c r="Y15" i="1"/>
  <c r="R15" i="1"/>
  <c r="N97" i="1"/>
  <c r="H97" i="1"/>
  <c r="N96" i="1"/>
  <c r="H96" i="1"/>
  <c r="N95" i="1"/>
  <c r="H95" i="1"/>
  <c r="N94" i="1"/>
  <c r="H94" i="1"/>
  <c r="N93" i="1"/>
  <c r="H93" i="1"/>
  <c r="N92" i="1"/>
  <c r="H92" i="1"/>
  <c r="M89" i="1"/>
  <c r="L89" i="1"/>
  <c r="G89" i="1"/>
  <c r="F89" i="1"/>
  <c r="M88" i="1"/>
  <c r="L88" i="1"/>
  <c r="G88" i="1"/>
  <c r="F88" i="1"/>
  <c r="M87" i="1"/>
  <c r="AA14" i="1" s="1"/>
  <c r="L87" i="1"/>
  <c r="Y14" i="1" s="1"/>
  <c r="G87" i="1"/>
  <c r="F87" i="1"/>
  <c r="M86" i="1"/>
  <c r="Z14" i="1" s="1"/>
  <c r="G86" i="1"/>
  <c r="F86" i="1"/>
  <c r="R14" i="1" s="1"/>
  <c r="N85" i="1"/>
  <c r="H85" i="1"/>
  <c r="N84" i="1"/>
  <c r="H84" i="1"/>
  <c r="N83" i="1"/>
  <c r="H83" i="1"/>
  <c r="N82" i="1"/>
  <c r="H82" i="1"/>
  <c r="N81" i="1"/>
  <c r="H81" i="1"/>
  <c r="N80" i="1"/>
  <c r="H80" i="1"/>
  <c r="M77" i="1"/>
  <c r="L77" i="1"/>
  <c r="G77" i="1"/>
  <c r="F77" i="1"/>
  <c r="M76" i="1"/>
  <c r="L76" i="1"/>
  <c r="G76" i="1"/>
  <c r="F76" i="1"/>
  <c r="M75" i="1"/>
  <c r="AA13" i="1" s="1"/>
  <c r="L75" i="1"/>
  <c r="Y13" i="1" s="1"/>
  <c r="G75" i="1"/>
  <c r="F75" i="1"/>
  <c r="M74" i="1"/>
  <c r="Z13" i="1" s="1"/>
  <c r="L74" i="1"/>
  <c r="X13" i="1" s="1"/>
  <c r="G74" i="1"/>
  <c r="F74" i="1"/>
  <c r="R13" i="1" s="1"/>
  <c r="N73" i="1"/>
  <c r="H73" i="1"/>
  <c r="N72" i="1"/>
  <c r="H72" i="1"/>
  <c r="N71" i="1"/>
  <c r="H71" i="1"/>
  <c r="N70" i="1"/>
  <c r="H70" i="1"/>
  <c r="N69" i="1"/>
  <c r="H69" i="1"/>
  <c r="N68" i="1"/>
  <c r="H68" i="1"/>
  <c r="M65" i="1"/>
  <c r="L65" i="1"/>
  <c r="G65" i="1"/>
  <c r="F65" i="1"/>
  <c r="M64" i="1"/>
  <c r="L64" i="1"/>
  <c r="G64" i="1"/>
  <c r="F64" i="1"/>
  <c r="M63" i="1"/>
  <c r="AA12" i="1" s="1"/>
  <c r="L63" i="1"/>
  <c r="Y12" i="1" s="1"/>
  <c r="G63" i="1"/>
  <c r="F63" i="1"/>
  <c r="M62" i="1"/>
  <c r="Z12" i="1" s="1"/>
  <c r="L62" i="1"/>
  <c r="X12" i="1" s="1"/>
  <c r="G62" i="1"/>
  <c r="F62" i="1"/>
  <c r="R12" i="1" s="1"/>
  <c r="N61" i="1"/>
  <c r="H61" i="1"/>
  <c r="N60" i="1"/>
  <c r="H60" i="1"/>
  <c r="N59" i="1"/>
  <c r="H59" i="1"/>
  <c r="N58" i="1"/>
  <c r="H58" i="1"/>
  <c r="N57" i="1"/>
  <c r="H57" i="1"/>
  <c r="N56" i="1"/>
  <c r="H56" i="1"/>
  <c r="M53" i="1"/>
  <c r="L53" i="1"/>
  <c r="G53" i="1"/>
  <c r="F53" i="1"/>
  <c r="M52" i="1"/>
  <c r="L52" i="1"/>
  <c r="G52" i="1"/>
  <c r="F52" i="1"/>
  <c r="M51" i="1"/>
  <c r="AA11" i="1" s="1"/>
  <c r="L51" i="1"/>
  <c r="Y11" i="1" s="1"/>
  <c r="G51" i="1"/>
  <c r="F51" i="1"/>
  <c r="M50" i="1"/>
  <c r="Z11" i="1" s="1"/>
  <c r="L50" i="1"/>
  <c r="X11" i="1" s="1"/>
  <c r="G50" i="1"/>
  <c r="F50" i="1"/>
  <c r="N49" i="1"/>
  <c r="H49" i="1"/>
  <c r="N48" i="1"/>
  <c r="H48" i="1"/>
  <c r="N47" i="1"/>
  <c r="H47" i="1"/>
  <c r="N46" i="1"/>
  <c r="H46" i="1"/>
  <c r="N45" i="1"/>
  <c r="H45" i="1"/>
  <c r="N44" i="1"/>
  <c r="H44" i="1"/>
  <c r="N110" i="1" l="1"/>
  <c r="AB16" i="1" s="1"/>
  <c r="H112" i="1"/>
  <c r="AC15" i="1"/>
  <c r="AB15" i="1"/>
  <c r="N101" i="1"/>
  <c r="N89" i="1"/>
  <c r="N74" i="1"/>
  <c r="AB13" i="1" s="1"/>
  <c r="N62" i="1"/>
  <c r="AB12" i="1" s="1"/>
  <c r="N53" i="1"/>
  <c r="N65" i="1"/>
  <c r="H98" i="1"/>
  <c r="N113" i="1"/>
  <c r="N88" i="1"/>
  <c r="H111" i="1"/>
  <c r="W16" i="1" s="1"/>
  <c r="N112" i="1"/>
  <c r="N77" i="1"/>
  <c r="N63" i="1"/>
  <c r="AC12" i="1" s="1"/>
  <c r="N111" i="1"/>
  <c r="AC16" i="1" s="1"/>
  <c r="H101" i="1"/>
  <c r="H100" i="1"/>
  <c r="H88" i="1"/>
  <c r="H76" i="1"/>
  <c r="H77" i="1"/>
  <c r="H74" i="1"/>
  <c r="H64" i="1"/>
  <c r="H65" i="1"/>
  <c r="H52" i="1"/>
  <c r="H110" i="1"/>
  <c r="V16" i="1" s="1"/>
  <c r="H113" i="1"/>
  <c r="H99" i="1"/>
  <c r="H87" i="1"/>
  <c r="H86" i="1"/>
  <c r="N87" i="1"/>
  <c r="AC14" i="1" s="1"/>
  <c r="H89" i="1"/>
  <c r="N86" i="1"/>
  <c r="AB14" i="1" s="1"/>
  <c r="H75" i="1"/>
  <c r="N76" i="1"/>
  <c r="N75" i="1"/>
  <c r="AC13" i="1" s="1"/>
  <c r="H63" i="1"/>
  <c r="N64" i="1"/>
  <c r="H62" i="1"/>
  <c r="N51" i="1"/>
  <c r="AC11" i="1" s="1"/>
  <c r="H50" i="1"/>
  <c r="H51" i="1"/>
  <c r="N52" i="1"/>
  <c r="H53" i="1"/>
  <c r="N50" i="1"/>
  <c r="AB11" i="1" s="1"/>
  <c r="W48" i="1"/>
  <c r="W47" i="1"/>
  <c r="W46" i="1"/>
  <c r="W45" i="1"/>
  <c r="W44" i="1"/>
  <c r="W43" i="1"/>
  <c r="W42" i="1"/>
  <c r="W41" i="1"/>
  <c r="W40" i="1"/>
  <c r="W39" i="1"/>
  <c r="W38" i="1"/>
  <c r="Z37" i="1"/>
  <c r="W37" i="1"/>
  <c r="Z36" i="1"/>
  <c r="W36" i="1"/>
  <c r="Z35" i="1"/>
  <c r="Z34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T35" i="1"/>
  <c r="T37" i="1"/>
  <c r="T36" i="1"/>
  <c r="T34" i="1"/>
  <c r="AB23" i="1"/>
  <c r="Z23" i="1"/>
  <c r="X23" i="1"/>
  <c r="V23" i="1"/>
  <c r="T23" i="1"/>
  <c r="R23" i="1"/>
  <c r="AB20" i="1"/>
  <c r="Z20" i="1"/>
  <c r="X20" i="1"/>
  <c r="V20" i="1"/>
  <c r="T20" i="1"/>
  <c r="N25" i="1"/>
  <c r="N24" i="1"/>
  <c r="N23" i="1"/>
  <c r="N22" i="1"/>
  <c r="N21" i="1"/>
  <c r="N20" i="1"/>
  <c r="H25" i="1"/>
  <c r="H24" i="1"/>
  <c r="H23" i="1"/>
  <c r="H22" i="1"/>
  <c r="H21" i="1"/>
  <c r="H20" i="1"/>
  <c r="H37" i="1"/>
  <c r="H36" i="1"/>
  <c r="H35" i="1"/>
  <c r="H34" i="1"/>
  <c r="H33" i="1"/>
  <c r="H32" i="1"/>
  <c r="N37" i="1"/>
  <c r="N36" i="1"/>
  <c r="N35" i="1"/>
  <c r="N34" i="1"/>
  <c r="N33" i="1"/>
  <c r="N32" i="1"/>
  <c r="H13" i="1"/>
  <c r="H12" i="1"/>
  <c r="H11" i="1"/>
  <c r="H10" i="1"/>
  <c r="H9" i="1"/>
  <c r="H8" i="1"/>
  <c r="H7" i="1"/>
  <c r="N8" i="1"/>
  <c r="N9" i="1"/>
  <c r="N10" i="1"/>
  <c r="N11" i="1"/>
  <c r="N12" i="1"/>
  <c r="N13" i="1"/>
  <c r="N7" i="1"/>
  <c r="Q10" i="1"/>
  <c r="Q11" i="1"/>
  <c r="Q12" i="1"/>
  <c r="Q13" i="1"/>
  <c r="Q14" i="1"/>
  <c r="Q15" i="1"/>
  <c r="Q16" i="1"/>
  <c r="Q9" i="1"/>
  <c r="M41" i="1"/>
  <c r="L41" i="1"/>
  <c r="M40" i="1"/>
  <c r="L40" i="1"/>
  <c r="M39" i="1"/>
  <c r="AA10" i="1" s="1"/>
  <c r="L39" i="1"/>
  <c r="Y10" i="1" s="1"/>
  <c r="M38" i="1"/>
  <c r="Z10" i="1" s="1"/>
  <c r="L38" i="1"/>
  <c r="M29" i="1"/>
  <c r="L29" i="1"/>
  <c r="M28" i="1"/>
  <c r="L28" i="1"/>
  <c r="M27" i="1"/>
  <c r="AA9" i="1" s="1"/>
  <c r="L27" i="1"/>
  <c r="Y9" i="1" s="1"/>
  <c r="M26" i="1"/>
  <c r="Z9" i="1" s="1"/>
  <c r="L26" i="1"/>
  <c r="M17" i="1"/>
  <c r="L17" i="1"/>
  <c r="M16" i="1"/>
  <c r="L16" i="1"/>
  <c r="M15" i="1"/>
  <c r="AA8" i="1" s="1"/>
  <c r="L15" i="1"/>
  <c r="Y8" i="1" s="1"/>
  <c r="M14" i="1"/>
  <c r="Z8" i="1" s="1"/>
  <c r="Z24" i="1" s="1"/>
  <c r="L14" i="1"/>
  <c r="X8" i="1" s="1"/>
  <c r="G41" i="1"/>
  <c r="F41" i="1"/>
  <c r="G40" i="1"/>
  <c r="F40" i="1"/>
  <c r="G39" i="1"/>
  <c r="U10" i="1" s="1"/>
  <c r="F39" i="1"/>
  <c r="G38" i="1"/>
  <c r="F38" i="1"/>
  <c r="R10" i="1" s="1"/>
  <c r="G29" i="1"/>
  <c r="F29" i="1"/>
  <c r="G28" i="1"/>
  <c r="F28" i="1"/>
  <c r="G27" i="1"/>
  <c r="U9" i="1" s="1"/>
  <c r="F27" i="1"/>
  <c r="S9" i="1" s="1"/>
  <c r="G26" i="1"/>
  <c r="T9" i="1" s="1"/>
  <c r="F26" i="1"/>
  <c r="R9" i="1" s="1"/>
  <c r="G17" i="1"/>
  <c r="G16" i="1"/>
  <c r="G15" i="1"/>
  <c r="U8" i="1" s="1"/>
  <c r="G14" i="1"/>
  <c r="T8" i="1" s="1"/>
  <c r="F17" i="1"/>
  <c r="F16" i="1"/>
  <c r="F15" i="1"/>
  <c r="S8" i="1" s="1"/>
  <c r="F14" i="1"/>
  <c r="R8" i="1" s="1"/>
  <c r="T24" i="1" l="1"/>
  <c r="N41" i="1"/>
  <c r="R24" i="1"/>
  <c r="X24" i="1"/>
  <c r="N38" i="1"/>
  <c r="AB10" i="1" s="1"/>
  <c r="H16" i="1"/>
  <c r="N39" i="1"/>
  <c r="AC10" i="1" s="1"/>
  <c r="N40" i="1"/>
  <c r="N26" i="1"/>
  <c r="AB9" i="1" s="1"/>
  <c r="H17" i="1"/>
  <c r="H39" i="1"/>
  <c r="W10" i="1" s="1"/>
  <c r="N27" i="1"/>
  <c r="AC9" i="1" s="1"/>
  <c r="H15" i="1"/>
  <c r="W8" i="1" s="1"/>
  <c r="H27" i="1"/>
  <c r="W9" i="1" s="1"/>
  <c r="N14" i="1"/>
  <c r="AB8" i="1" s="1"/>
  <c r="N15" i="1"/>
  <c r="AC8" i="1" s="1"/>
  <c r="N17" i="1"/>
  <c r="N16" i="1"/>
  <c r="N28" i="1"/>
  <c r="N29" i="1"/>
  <c r="H29" i="1"/>
  <c r="H26" i="1"/>
  <c r="V9" i="1" s="1"/>
  <c r="H28" i="1"/>
  <c r="H40" i="1"/>
  <c r="H41" i="1"/>
  <c r="H38" i="1"/>
  <c r="H14" i="1"/>
  <c r="V8" i="1" s="1"/>
  <c r="V24" i="1" l="1"/>
  <c r="AB24" i="1"/>
</calcChain>
</file>

<file path=xl/sharedStrings.xml><?xml version="1.0" encoding="utf-8"?>
<sst xmlns="http://schemas.openxmlformats.org/spreadsheetml/2006/main" count="107" uniqueCount="21">
  <si>
    <t>C Series</t>
  </si>
  <si>
    <t>Irradiation Level</t>
  </si>
  <si>
    <t>Spectrum #</t>
  </si>
  <si>
    <t>Pk Centroid</t>
  </si>
  <si>
    <t>FWHM</t>
  </si>
  <si>
    <t>Mean</t>
  </si>
  <si>
    <t>Std Dev</t>
  </si>
  <si>
    <t>Max</t>
  </si>
  <si>
    <t>Min</t>
  </si>
  <si>
    <t>J Series</t>
  </si>
  <si>
    <t>Fluence</t>
  </si>
  <si>
    <t>% FWHM</t>
  </si>
  <si>
    <t>Centroid</t>
  </si>
  <si>
    <t>Base Line</t>
  </si>
  <si>
    <t>Plus Lines</t>
  </si>
  <si>
    <t>Minus Lines</t>
  </si>
  <si>
    <t>Dark Counts</t>
  </si>
  <si>
    <t>Count Rate</t>
  </si>
  <si>
    <t>Counts</t>
  </si>
  <si>
    <t>Live Time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</si>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</sst>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2" fontId="2" fillId="0" borderId="1" xfId="0" applyNumberFormat="1" applyFont="1" applyBorder="1"/>
    <xf numFmtId="0" fontId="2" fillId="0" borderId="1" xfId="0" applyFont="1" applyBorder="1"/>
    <xf numFmtId="11" fontId="0" fillId="0" borderId="0" xfId="0" applyNumberFormat="1"/>
    <xf numFmtId="10" fontId="2" fillId="0" borderId="1" xfId="1" applyNumberFormat="1" applyFont="1" applyBorder="1"/>
    <xf numFmtId="10" fontId="0" fillId="0" borderId="1" xfId="1" applyNumberFormat="1" applyFont="1" applyBorder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1" fontId="0" fillId="0" borderId="3" xfId="0" applyNumberFormat="1" applyBorder="1"/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1" fontId="0" fillId="0" borderId="6" xfId="0" applyNumberFormat="1" applyBorder="1"/>
    <xf numFmtId="164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" fontId="0" fillId="0" borderId="0" xfId="0" applyNumberFormat="1"/>
    <xf numFmtId="0" fontId="5" fillId="0" borderId="0" xfId="0" applyFont="1"/>
    <xf numFmtId="0" fontId="0" fillId="0" borderId="3" xfId="0" applyBorder="1"/>
    <xf numFmtId="165" fontId="0" fillId="0" borderId="4" xfId="0" applyNumberFormat="1" applyBorder="1"/>
    <xf numFmtId="0" fontId="0" fillId="0" borderId="6" xfId="0" applyBorder="1"/>
    <xf numFmtId="165" fontId="0" fillId="0" borderId="7" xfId="0" applyNumberFormat="1" applyBorder="1"/>
    <xf numFmtId="10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11" fontId="3" fillId="0" borderId="1" xfId="0" applyNumberFormat="1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A0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C-Series</a:t>
            </a:r>
            <a:r>
              <a:rPr lang="en-US" sz="2800" baseline="0"/>
              <a:t> %FWHM vs Neutron Fluence</a:t>
            </a:r>
            <a:endParaRPr lang="en-US" sz="2800"/>
          </a:p>
        </c:rich>
      </c:tx>
      <c:layout>
        <c:manualLayout>
          <c:xMode val="edge"/>
          <c:yMode val="edge"/>
          <c:x val="0.1167074003495286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49768907613973"/>
          <c:y val="8.0070627535194464E-2"/>
          <c:w val="0.82532519868424992"/>
          <c:h val="0.78681492086216498"/>
        </c:manualLayout>
      </c:layout>
      <c:scatterChart>
        <c:scatterStyle val="lineMarker"/>
        <c:varyColors val="0"/>
        <c:ser>
          <c:idx val="0"/>
          <c:order val="0"/>
          <c:tx>
            <c:v>C-Series FWHM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34925">
                <a:solidFill>
                  <a:srgbClr val="0070C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Data!$W$9:$W$27</c:f>
                <c:numCache>
                  <c:formatCode>General</c:formatCode>
                  <c:ptCount val="19"/>
                  <c:pt idx="0">
                    <c:v>3.9685155501573335E-3</c:v>
                  </c:pt>
                  <c:pt idx="1">
                    <c:v>2.7205570761452153E-3</c:v>
                  </c:pt>
                  <c:pt idx="2">
                    <c:v>6.2820650060776886E-3</c:v>
                  </c:pt>
                  <c:pt idx="3">
                    <c:v>3.7251954588687548E-3</c:v>
                  </c:pt>
                  <c:pt idx="4">
                    <c:v>4.2555983789605324E-3</c:v>
                  </c:pt>
                  <c:pt idx="5">
                    <c:v>5.3108102694941544E-3</c:v>
                  </c:pt>
                  <c:pt idx="6">
                    <c:v>1.152445880995758E-2</c:v>
                  </c:pt>
                  <c:pt idx="7">
                    <c:v>9.4183267958129202E-3</c:v>
                  </c:pt>
                </c:numCache>
              </c:numRef>
            </c:plus>
            <c:minus>
              <c:numRef>
                <c:f>Data!$W$9:$W$27</c:f>
                <c:numCache>
                  <c:formatCode>General</c:formatCode>
                  <c:ptCount val="19"/>
                  <c:pt idx="0">
                    <c:v>3.9685155501573335E-3</c:v>
                  </c:pt>
                  <c:pt idx="1">
                    <c:v>2.7205570761452153E-3</c:v>
                  </c:pt>
                  <c:pt idx="2">
                    <c:v>6.2820650060776886E-3</c:v>
                  </c:pt>
                  <c:pt idx="3">
                    <c:v>3.7251954588687548E-3</c:v>
                  </c:pt>
                  <c:pt idx="4">
                    <c:v>4.2555983789605324E-3</c:v>
                  </c:pt>
                  <c:pt idx="5">
                    <c:v>5.3108102694941544E-3</c:v>
                  </c:pt>
                  <c:pt idx="6">
                    <c:v>1.152445880995758E-2</c:v>
                  </c:pt>
                  <c:pt idx="7">
                    <c:v>9.4183267958129202E-3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Data!$Q$9:$Q$16</c:f>
              <c:numCache>
                <c:formatCode>0.00E+00</c:formatCode>
                <c:ptCount val="8"/>
                <c:pt idx="0">
                  <c:v>10000000</c:v>
                </c:pt>
                <c:pt idx="1">
                  <c:v>15848931.924611172</c:v>
                </c:pt>
                <c:pt idx="2">
                  <c:v>25118864.315095898</c:v>
                </c:pt>
                <c:pt idx="3">
                  <c:v>39810717.055349804</c:v>
                </c:pt>
                <c:pt idx="4">
                  <c:v>63095734.448019333</c:v>
                </c:pt>
                <c:pt idx="5">
                  <c:v>100000000</c:v>
                </c:pt>
                <c:pt idx="6">
                  <c:v>158489319.24611133</c:v>
                </c:pt>
                <c:pt idx="7">
                  <c:v>398107170.55349708</c:v>
                </c:pt>
              </c:numCache>
            </c:numRef>
          </c:xVal>
          <c:yVal>
            <c:numRef>
              <c:f>Data!$V$9:$V$27</c:f>
              <c:numCache>
                <c:formatCode>0.00%</c:formatCode>
                <c:ptCount val="19"/>
                <c:pt idx="0">
                  <c:v>9.9267932675690271E-2</c:v>
                </c:pt>
                <c:pt idx="1">
                  <c:v>9.9881572177804231E-2</c:v>
                </c:pt>
                <c:pt idx="2">
                  <c:v>0.10489113174270233</c:v>
                </c:pt>
                <c:pt idx="3">
                  <c:v>0.10097985139525972</c:v>
                </c:pt>
                <c:pt idx="4">
                  <c:v>0.1046498466715589</c:v>
                </c:pt>
                <c:pt idx="5">
                  <c:v>0.10502742876197489</c:v>
                </c:pt>
                <c:pt idx="6">
                  <c:v>0.13371202072535202</c:v>
                </c:pt>
                <c:pt idx="7">
                  <c:v>0.18695714658982923</c:v>
                </c:pt>
                <c:pt idx="11">
                  <c:v>0.10094537355841446</c:v>
                </c:pt>
                <c:pt idx="12">
                  <c:v>0.10094537355841446</c:v>
                </c:pt>
                <c:pt idx="14">
                  <c:v>9.3757818589892628E-2</c:v>
                </c:pt>
                <c:pt idx="15">
                  <c:v>9.3757818589892628E-2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6-45E8-8132-5CA4AEE7AB62}"/>
            </c:ext>
          </c:extLst>
        </c:ser>
        <c:ser>
          <c:idx val="1"/>
          <c:order val="1"/>
          <c:tx>
            <c:v>Unirradiated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Data!$Q$7:$Q$8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Data!$V$7:$V$8</c:f>
              <c:numCache>
                <c:formatCode>0.00%</c:formatCode>
                <c:ptCount val="2"/>
                <c:pt idx="0">
                  <c:v>9.7351596074153543E-2</c:v>
                </c:pt>
                <c:pt idx="1">
                  <c:v>9.7351596074153543E-2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6-45E8-8132-5CA4AEE7AB6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Data!$Q$20:$Q$21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Data!$V$20:$V$21</c:f>
              <c:numCache>
                <c:formatCode>0.00%</c:formatCode>
                <c:ptCount val="2"/>
                <c:pt idx="0">
                  <c:v>0.10094537355841446</c:v>
                </c:pt>
                <c:pt idx="1">
                  <c:v>0.10094537355841446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96-45E8-8132-5CA4AEE7AB62}"/>
            </c:ext>
          </c:extLst>
        </c:ser>
        <c:ser>
          <c:idx val="3"/>
          <c:order val="3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Data!$Q$23:$Q$24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Data!$V$23:$V$24</c:f>
              <c:numCache>
                <c:formatCode>0.00%</c:formatCode>
                <c:ptCount val="2"/>
                <c:pt idx="0">
                  <c:v>9.3757818589892628E-2</c:v>
                </c:pt>
                <c:pt idx="1">
                  <c:v>9.3757818589892628E-2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96-45E8-8132-5CA4AEE7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969720"/>
        <c:axId val="319971360"/>
      </c:scatterChart>
      <c:valAx>
        <c:axId val="319969720"/>
        <c:scaling>
          <c:logBase val="10"/>
          <c:orientation val="minMax"/>
          <c:max val="500000000"/>
          <c:min val="10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Fission</a:t>
                </a:r>
                <a:r>
                  <a:rPr lang="en-US" sz="2000" b="1" baseline="0"/>
                  <a:t> Neutron Fluence</a:t>
                </a:r>
                <a:endParaRPr lang="en-US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71360"/>
        <c:crosses val="autoZero"/>
        <c:crossBetween val="midCat"/>
      </c:valAx>
      <c:valAx>
        <c:axId val="319971360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baseline="30000"/>
                  <a:t>137</a:t>
                </a:r>
                <a:r>
                  <a:rPr lang="en-US" sz="1800" b="1"/>
                  <a:t>Cs</a:t>
                </a:r>
                <a:r>
                  <a:rPr lang="en-US" sz="1800" b="1" baseline="0"/>
                  <a:t> Peak FWHM (%)</a:t>
                </a:r>
                <a:endParaRPr lang="en-US" sz="1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69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3415253402464533"/>
          <c:y val="0.18721180307007079"/>
          <c:w val="0.21670092160943916"/>
          <c:h val="7.7962300167024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J-Series</a:t>
            </a:r>
            <a:r>
              <a:rPr lang="en-US" sz="2800" baseline="0"/>
              <a:t> %FWHM vs Neutron Fluence</a:t>
            </a:r>
            <a:endParaRPr lang="en-US" sz="2800"/>
          </a:p>
        </c:rich>
      </c:tx>
      <c:layout>
        <c:manualLayout>
          <c:xMode val="edge"/>
          <c:yMode val="edge"/>
          <c:x val="0.19004073291295817"/>
          <c:y val="1.01010101010101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83102256345383"/>
          <c:y val="8.0070627535194464E-2"/>
          <c:w val="0.83999186519693581"/>
          <c:h val="0.78681492086216498"/>
        </c:manualLayout>
      </c:layout>
      <c:scatterChart>
        <c:scatterStyle val="lineMarker"/>
        <c:varyColors val="0"/>
        <c:ser>
          <c:idx val="0"/>
          <c:order val="0"/>
          <c:tx>
            <c:v>J-Series FWHM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34925">
                <a:solidFill>
                  <a:srgbClr val="0070C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Data!$W$9:$W$27</c:f>
                <c:numCache>
                  <c:formatCode>General</c:formatCode>
                  <c:ptCount val="19"/>
                  <c:pt idx="0">
                    <c:v>3.9685155501573335E-3</c:v>
                  </c:pt>
                  <c:pt idx="1">
                    <c:v>2.7205570761452153E-3</c:v>
                  </c:pt>
                  <c:pt idx="2">
                    <c:v>6.2820650060776886E-3</c:v>
                  </c:pt>
                  <c:pt idx="3">
                    <c:v>3.7251954588687548E-3</c:v>
                  </c:pt>
                  <c:pt idx="4">
                    <c:v>4.2555983789605324E-3</c:v>
                  </c:pt>
                  <c:pt idx="5">
                    <c:v>5.3108102694941544E-3</c:v>
                  </c:pt>
                  <c:pt idx="6">
                    <c:v>1.152445880995758E-2</c:v>
                  </c:pt>
                  <c:pt idx="7">
                    <c:v>9.4183267958129202E-3</c:v>
                  </c:pt>
                </c:numCache>
              </c:numRef>
            </c:plus>
            <c:minus>
              <c:numRef>
                <c:f>Data!$W$9:$W$27</c:f>
                <c:numCache>
                  <c:formatCode>General</c:formatCode>
                  <c:ptCount val="19"/>
                  <c:pt idx="0">
                    <c:v>3.9685155501573335E-3</c:v>
                  </c:pt>
                  <c:pt idx="1">
                    <c:v>2.7205570761452153E-3</c:v>
                  </c:pt>
                  <c:pt idx="2">
                    <c:v>6.2820650060776886E-3</c:v>
                  </c:pt>
                  <c:pt idx="3">
                    <c:v>3.7251954588687548E-3</c:v>
                  </c:pt>
                  <c:pt idx="4">
                    <c:v>4.2555983789605324E-3</c:v>
                  </c:pt>
                  <c:pt idx="5">
                    <c:v>5.3108102694941544E-3</c:v>
                  </c:pt>
                  <c:pt idx="6">
                    <c:v>1.152445880995758E-2</c:v>
                  </c:pt>
                  <c:pt idx="7">
                    <c:v>9.4183267958129202E-3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Data!$Q$9:$Q$16</c:f>
              <c:numCache>
                <c:formatCode>0.00E+00</c:formatCode>
                <c:ptCount val="8"/>
                <c:pt idx="0">
                  <c:v>10000000</c:v>
                </c:pt>
                <c:pt idx="1">
                  <c:v>15848931.924611172</c:v>
                </c:pt>
                <c:pt idx="2">
                  <c:v>25118864.315095898</c:v>
                </c:pt>
                <c:pt idx="3">
                  <c:v>39810717.055349804</c:v>
                </c:pt>
                <c:pt idx="4">
                  <c:v>63095734.448019333</c:v>
                </c:pt>
                <c:pt idx="5">
                  <c:v>100000000</c:v>
                </c:pt>
                <c:pt idx="6">
                  <c:v>158489319.24611133</c:v>
                </c:pt>
                <c:pt idx="7">
                  <c:v>398107170.55349708</c:v>
                </c:pt>
              </c:numCache>
            </c:numRef>
          </c:xVal>
          <c:yVal>
            <c:numRef>
              <c:f>Data!$AB$9:$AB$27</c:f>
              <c:numCache>
                <c:formatCode>0.00%</c:formatCode>
                <c:ptCount val="19"/>
                <c:pt idx="0">
                  <c:v>7.4101548502167838E-2</c:v>
                </c:pt>
                <c:pt idx="1">
                  <c:v>7.6820537359784877E-2</c:v>
                </c:pt>
                <c:pt idx="2">
                  <c:v>7.4251067821535469E-2</c:v>
                </c:pt>
                <c:pt idx="3">
                  <c:v>7.649308410801596E-2</c:v>
                </c:pt>
                <c:pt idx="4">
                  <c:v>7.5522214960541303E-2</c:v>
                </c:pt>
                <c:pt idx="5">
                  <c:v>7.9980540117659371E-2</c:v>
                </c:pt>
                <c:pt idx="6">
                  <c:v>9.2357127068395675E-2</c:v>
                </c:pt>
                <c:pt idx="7">
                  <c:v>0.12433645830026059</c:v>
                </c:pt>
                <c:pt idx="11">
                  <c:v>7.3028738339636898E-2</c:v>
                </c:pt>
                <c:pt idx="12">
                  <c:v>7.3028738339636898E-2</c:v>
                </c:pt>
                <c:pt idx="14">
                  <c:v>7.0739616396106E-2</c:v>
                </c:pt>
                <c:pt idx="15">
                  <c:v>7.0739616396106E-2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2-4BFB-9CB7-2118A8A7EDD7}"/>
            </c:ext>
          </c:extLst>
        </c:ser>
        <c:ser>
          <c:idx val="1"/>
          <c:order val="1"/>
          <c:tx>
            <c:v>Unirradiated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Data!$Q$7:$Q$8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Data!$AB$7:$AB$8</c:f>
              <c:numCache>
                <c:formatCode>0.00%</c:formatCode>
                <c:ptCount val="2"/>
                <c:pt idx="0">
                  <c:v>7.1884177367871449E-2</c:v>
                </c:pt>
                <c:pt idx="1">
                  <c:v>7.1884177367871449E-2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12-4BFB-9CB7-2118A8A7EDD7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Data!$Q$20:$Q$21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Data!$AB$20:$AB$21</c:f>
              <c:numCache>
                <c:formatCode>0.00%</c:formatCode>
                <c:ptCount val="2"/>
                <c:pt idx="0">
                  <c:v>7.3028738339636898E-2</c:v>
                </c:pt>
                <c:pt idx="1">
                  <c:v>7.3028738339636898E-2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12-4BFB-9CB7-2118A8A7EDD7}"/>
            </c:ext>
          </c:extLst>
        </c:ser>
        <c:ser>
          <c:idx val="3"/>
          <c:order val="3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Data!$Q$23:$Q$24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Data!$AB$23:$AB$24</c:f>
              <c:numCache>
                <c:formatCode>0.00%</c:formatCode>
                <c:ptCount val="2"/>
                <c:pt idx="0">
                  <c:v>7.0739616396106E-2</c:v>
                </c:pt>
                <c:pt idx="1">
                  <c:v>7.0739616396106E-2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12-4BFB-9CB7-2118A8A7E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969720"/>
        <c:axId val="319971360"/>
      </c:scatterChart>
      <c:valAx>
        <c:axId val="319969720"/>
        <c:scaling>
          <c:logBase val="10"/>
          <c:orientation val="minMax"/>
          <c:max val="500000000"/>
          <c:min val="10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Fission</a:t>
                </a:r>
                <a:r>
                  <a:rPr lang="en-US" sz="2000" b="1" baseline="0"/>
                  <a:t> Neutron Fluence</a:t>
                </a:r>
                <a:endParaRPr lang="en-US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71360"/>
        <c:crosses val="autoZero"/>
        <c:crossBetween val="midCat"/>
      </c:valAx>
      <c:valAx>
        <c:axId val="319971360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baseline="30000"/>
                  <a:t>137</a:t>
                </a:r>
                <a:r>
                  <a:rPr lang="en-US" sz="1800" b="1"/>
                  <a:t>Cs</a:t>
                </a:r>
                <a:r>
                  <a:rPr lang="en-US" sz="1800" b="1" baseline="0"/>
                  <a:t> Peak FWHM (%)</a:t>
                </a:r>
                <a:endParaRPr lang="en-US" sz="1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69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1948586751195943"/>
          <c:y val="0.17509059094885862"/>
          <c:w val="0.21670092160943916"/>
          <c:h val="7.7962300167024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C-Series</a:t>
            </a:r>
            <a:r>
              <a:rPr lang="en-US" sz="2800" baseline="0"/>
              <a:t> Centroid Location vs Neutron Fluence</a:t>
            </a:r>
            <a:endParaRPr lang="en-US" sz="2800"/>
          </a:p>
        </c:rich>
      </c:tx>
      <c:layout>
        <c:manualLayout>
          <c:xMode val="edge"/>
          <c:yMode val="edge"/>
          <c:x val="0.1167074003495286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83102256345383"/>
          <c:y val="8.0070627535194464E-2"/>
          <c:w val="0.83999186519693581"/>
          <c:h val="0.78681492086216498"/>
        </c:manualLayout>
      </c:layout>
      <c:scatterChart>
        <c:scatterStyle val="lineMarker"/>
        <c:varyColors val="0"/>
        <c:ser>
          <c:idx val="0"/>
          <c:order val="0"/>
          <c:tx>
            <c:v>C-Series Centroid Location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34925">
                <a:solidFill>
                  <a:srgbClr val="0070C0"/>
                </a:solidFill>
              </a:ln>
              <a:effectLst/>
            </c:spPr>
          </c:marker>
          <c:trendline>
            <c:spPr>
              <a:ln w="412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Data!$S$9:$S$27</c:f>
                <c:numCache>
                  <c:formatCode>General</c:formatCode>
                  <c:ptCount val="19"/>
                  <c:pt idx="0">
                    <c:v>9.3931329526770089</c:v>
                  </c:pt>
                  <c:pt idx="1">
                    <c:v>6.4015323686338244</c:v>
                  </c:pt>
                  <c:pt idx="2">
                    <c:v>16.149066846105999</c:v>
                  </c:pt>
                  <c:pt idx="3">
                    <c:v>8.108251763892552</c:v>
                  </c:pt>
                  <c:pt idx="4">
                    <c:v>8.2952743575283119</c:v>
                  </c:pt>
                  <c:pt idx="5">
                    <c:v>7.4282101926821298</c:v>
                  </c:pt>
                  <c:pt idx="6">
                    <c:v>4.1168398074251131</c:v>
                  </c:pt>
                  <c:pt idx="7">
                    <c:v>7.1451260777306542</c:v>
                  </c:pt>
                </c:numCache>
              </c:numRef>
            </c:plus>
            <c:minus>
              <c:numRef>
                <c:f>Data!$S$9:$S$27</c:f>
                <c:numCache>
                  <c:formatCode>General</c:formatCode>
                  <c:ptCount val="19"/>
                  <c:pt idx="0">
                    <c:v>9.3931329526770089</c:v>
                  </c:pt>
                  <c:pt idx="1">
                    <c:v>6.4015323686338244</c:v>
                  </c:pt>
                  <c:pt idx="2">
                    <c:v>16.149066846105999</c:v>
                  </c:pt>
                  <c:pt idx="3">
                    <c:v>8.108251763892552</c:v>
                  </c:pt>
                  <c:pt idx="4">
                    <c:v>8.2952743575283119</c:v>
                  </c:pt>
                  <c:pt idx="5">
                    <c:v>7.4282101926821298</c:v>
                  </c:pt>
                  <c:pt idx="6">
                    <c:v>4.1168398074251131</c:v>
                  </c:pt>
                  <c:pt idx="7">
                    <c:v>7.1451260777306542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Data!$Q$9:$Q$16</c:f>
              <c:numCache>
                <c:formatCode>0.00E+00</c:formatCode>
                <c:ptCount val="8"/>
                <c:pt idx="0">
                  <c:v>10000000</c:v>
                </c:pt>
                <c:pt idx="1">
                  <c:v>15848931.924611172</c:v>
                </c:pt>
                <c:pt idx="2">
                  <c:v>25118864.315095898</c:v>
                </c:pt>
                <c:pt idx="3">
                  <c:v>39810717.055349804</c:v>
                </c:pt>
                <c:pt idx="4">
                  <c:v>63095734.448019333</c:v>
                </c:pt>
                <c:pt idx="5">
                  <c:v>100000000</c:v>
                </c:pt>
                <c:pt idx="6">
                  <c:v>158489319.24611133</c:v>
                </c:pt>
                <c:pt idx="7">
                  <c:v>398107170.55349708</c:v>
                </c:pt>
              </c:numCache>
            </c:numRef>
          </c:xVal>
          <c:yVal>
            <c:numRef>
              <c:f>Data!$R$9:$R$27</c:f>
              <c:numCache>
                <c:formatCode>0.0</c:formatCode>
                <c:ptCount val="19"/>
                <c:pt idx="0">
                  <c:v>368.62666666666661</c:v>
                </c:pt>
                <c:pt idx="1">
                  <c:v>372.2283333333333</c:v>
                </c:pt>
                <c:pt idx="2">
                  <c:v>360.89000000000004</c:v>
                </c:pt>
                <c:pt idx="3">
                  <c:v>361.41666666666669</c:v>
                </c:pt>
                <c:pt idx="4">
                  <c:v>352.38166666666666</c:v>
                </c:pt>
                <c:pt idx="5">
                  <c:v>354.54333333333329</c:v>
                </c:pt>
                <c:pt idx="6">
                  <c:v>317.642</c:v>
                </c:pt>
                <c:pt idx="7">
                  <c:v>243.50333333333333</c:v>
                </c:pt>
                <c:pt idx="11">
                  <c:v>384.16971796127336</c:v>
                </c:pt>
                <c:pt idx="12">
                  <c:v>384.16971796127336</c:v>
                </c:pt>
                <c:pt idx="14">
                  <c:v>365.4988534672982</c:v>
                </c:pt>
                <c:pt idx="15">
                  <c:v>365.4988534672982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CB-4B90-976B-E31972FC582B}"/>
            </c:ext>
          </c:extLst>
        </c:ser>
        <c:ser>
          <c:idx val="1"/>
          <c:order val="1"/>
          <c:tx>
            <c:v>Unirradiated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Data!$Q$7:$Q$8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Data!$R$7:$R$8</c:f>
              <c:numCache>
                <c:formatCode>0.0</c:formatCode>
                <c:ptCount val="2"/>
                <c:pt idx="0">
                  <c:v>374.83428571428578</c:v>
                </c:pt>
                <c:pt idx="1">
                  <c:v>374.83428571428578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CB-4B90-976B-E31972FC582B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Data!$Q$20:$Q$21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Data!$R$20:$R$21</c:f>
              <c:numCache>
                <c:formatCode>0.0</c:formatCode>
                <c:ptCount val="2"/>
                <c:pt idx="0">
                  <c:v>384.16971796127336</c:v>
                </c:pt>
                <c:pt idx="1">
                  <c:v>384.16971796127336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CB-4B90-976B-E31972FC582B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Data!$Q$23:$Q$24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Data!$R$23:$R$24</c:f>
              <c:numCache>
                <c:formatCode>0.0</c:formatCode>
                <c:ptCount val="2"/>
                <c:pt idx="0">
                  <c:v>365.4988534672982</c:v>
                </c:pt>
                <c:pt idx="1">
                  <c:v>365.4988534672982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CB-4B90-976B-E31972FC5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969720"/>
        <c:axId val="319971360"/>
      </c:scatterChart>
      <c:valAx>
        <c:axId val="319969720"/>
        <c:scaling>
          <c:logBase val="10"/>
          <c:orientation val="minMax"/>
          <c:max val="500000000"/>
          <c:min val="10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Fission</a:t>
                </a:r>
                <a:r>
                  <a:rPr lang="en-US" sz="2000" b="1" baseline="0"/>
                  <a:t> Neutron Fluence</a:t>
                </a:r>
                <a:endParaRPr lang="en-US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71360"/>
        <c:crosses val="autoZero"/>
        <c:crossBetween val="midCat"/>
      </c:valAx>
      <c:valAx>
        <c:axId val="319971360"/>
        <c:scaling>
          <c:orientation val="minMax"/>
          <c:max val="45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baseline="30000"/>
                  <a:t>137</a:t>
                </a:r>
                <a:r>
                  <a:rPr lang="en-US" sz="1800" b="1"/>
                  <a:t>Cs</a:t>
                </a:r>
                <a:r>
                  <a:rPr lang="en-US" sz="1800" b="1" baseline="0"/>
                  <a:t> Peak Centroid (chn)</a:t>
                </a:r>
                <a:endParaRPr lang="en-US" sz="1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69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2507790944800096"/>
          <c:y val="0.56408621649566537"/>
          <c:w val="0.4733675855814426"/>
          <c:h val="0.140588562793287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J-Series</a:t>
            </a:r>
            <a:r>
              <a:rPr lang="en-US" sz="2800" baseline="0"/>
              <a:t> Centroid Location vs Neutron Fluence</a:t>
            </a:r>
            <a:endParaRPr lang="en-US" sz="2800"/>
          </a:p>
        </c:rich>
      </c:tx>
      <c:layout>
        <c:manualLayout>
          <c:xMode val="edge"/>
          <c:yMode val="edge"/>
          <c:x val="0.1167074003495286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83102256345383"/>
          <c:y val="8.0070627535194464E-2"/>
          <c:w val="0.83999186519693581"/>
          <c:h val="0.78681492086216498"/>
        </c:manualLayout>
      </c:layout>
      <c:scatterChart>
        <c:scatterStyle val="lineMarker"/>
        <c:varyColors val="0"/>
        <c:ser>
          <c:idx val="0"/>
          <c:order val="0"/>
          <c:tx>
            <c:v>J-Series Centroid Location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34925">
                <a:solidFill>
                  <a:srgbClr val="0070C0"/>
                </a:solidFill>
              </a:ln>
              <a:effectLst/>
            </c:spPr>
          </c:marker>
          <c:trendline>
            <c:spPr>
              <a:ln w="412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Data!$S$9:$S$27</c:f>
                <c:numCache>
                  <c:formatCode>General</c:formatCode>
                  <c:ptCount val="19"/>
                  <c:pt idx="0">
                    <c:v>9.3931329526770089</c:v>
                  </c:pt>
                  <c:pt idx="1">
                    <c:v>6.4015323686338244</c:v>
                  </c:pt>
                  <c:pt idx="2">
                    <c:v>16.149066846105999</c:v>
                  </c:pt>
                  <c:pt idx="3">
                    <c:v>8.108251763892552</c:v>
                  </c:pt>
                  <c:pt idx="4">
                    <c:v>8.2952743575283119</c:v>
                  </c:pt>
                  <c:pt idx="5">
                    <c:v>7.4282101926821298</c:v>
                  </c:pt>
                  <c:pt idx="6">
                    <c:v>4.1168398074251131</c:v>
                  </c:pt>
                  <c:pt idx="7">
                    <c:v>7.1451260777306542</c:v>
                  </c:pt>
                </c:numCache>
              </c:numRef>
            </c:plus>
            <c:minus>
              <c:numRef>
                <c:f>Data!$S$9:$S$27</c:f>
                <c:numCache>
                  <c:formatCode>General</c:formatCode>
                  <c:ptCount val="19"/>
                  <c:pt idx="0">
                    <c:v>9.3931329526770089</c:v>
                  </c:pt>
                  <c:pt idx="1">
                    <c:v>6.4015323686338244</c:v>
                  </c:pt>
                  <c:pt idx="2">
                    <c:v>16.149066846105999</c:v>
                  </c:pt>
                  <c:pt idx="3">
                    <c:v>8.108251763892552</c:v>
                  </c:pt>
                  <c:pt idx="4">
                    <c:v>8.2952743575283119</c:v>
                  </c:pt>
                  <c:pt idx="5">
                    <c:v>7.4282101926821298</c:v>
                  </c:pt>
                  <c:pt idx="6">
                    <c:v>4.1168398074251131</c:v>
                  </c:pt>
                  <c:pt idx="7">
                    <c:v>7.1451260777306542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Data!$Q$9:$Q$16</c:f>
              <c:numCache>
                <c:formatCode>0.00E+00</c:formatCode>
                <c:ptCount val="8"/>
                <c:pt idx="0">
                  <c:v>10000000</c:v>
                </c:pt>
                <c:pt idx="1">
                  <c:v>15848931.924611172</c:v>
                </c:pt>
                <c:pt idx="2">
                  <c:v>25118864.315095898</c:v>
                </c:pt>
                <c:pt idx="3">
                  <c:v>39810717.055349804</c:v>
                </c:pt>
                <c:pt idx="4">
                  <c:v>63095734.448019333</c:v>
                </c:pt>
                <c:pt idx="5">
                  <c:v>100000000</c:v>
                </c:pt>
                <c:pt idx="6">
                  <c:v>158489319.24611133</c:v>
                </c:pt>
                <c:pt idx="7">
                  <c:v>398107170.55349708</c:v>
                </c:pt>
              </c:numCache>
            </c:numRef>
          </c:xVal>
          <c:yVal>
            <c:numRef>
              <c:f>Data!$X$9:$X$27</c:f>
              <c:numCache>
                <c:formatCode>0.0</c:formatCode>
                <c:ptCount val="19"/>
                <c:pt idx="0">
                  <c:v>459.62166666666661</c:v>
                </c:pt>
                <c:pt idx="1">
                  <c:v>452.15166666666664</c:v>
                </c:pt>
                <c:pt idx="2">
                  <c:v>450.7716666666667</c:v>
                </c:pt>
                <c:pt idx="3">
                  <c:v>443.30666666666667</c:v>
                </c:pt>
                <c:pt idx="4">
                  <c:v>435.38500000000005</c:v>
                </c:pt>
                <c:pt idx="5">
                  <c:v>429.60000000000008</c:v>
                </c:pt>
                <c:pt idx="6">
                  <c:v>388.202</c:v>
                </c:pt>
                <c:pt idx="7">
                  <c:v>325.36166666666668</c:v>
                </c:pt>
                <c:pt idx="11">
                  <c:v>466.07673701637202</c:v>
                </c:pt>
                <c:pt idx="12">
                  <c:v>466.07673701637202</c:v>
                </c:pt>
                <c:pt idx="14">
                  <c:v>450.79183441219925</c:v>
                </c:pt>
                <c:pt idx="15">
                  <c:v>450.79183441219925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D-4941-BF98-9E499136657F}"/>
            </c:ext>
          </c:extLst>
        </c:ser>
        <c:ser>
          <c:idx val="1"/>
          <c:order val="1"/>
          <c:tx>
            <c:v>Unirradiated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Data!$Q$7:$Q$8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Data!$X$7:$X$8</c:f>
              <c:numCache>
                <c:formatCode>0.0</c:formatCode>
                <c:ptCount val="2"/>
                <c:pt idx="0">
                  <c:v>458.43428571428564</c:v>
                </c:pt>
                <c:pt idx="1">
                  <c:v>458.43428571428564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8D-4941-BF98-9E499136657F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Data!$Q$20:$Q$21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Data!$X$20:$X$21</c:f>
              <c:numCache>
                <c:formatCode>0.0</c:formatCode>
                <c:ptCount val="2"/>
                <c:pt idx="0">
                  <c:v>466.07673701637202</c:v>
                </c:pt>
                <c:pt idx="1">
                  <c:v>466.07673701637202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8D-4941-BF98-9E499136657F}"/>
            </c:ext>
          </c:extLst>
        </c:ser>
        <c:ser>
          <c:idx val="3"/>
          <c:order val="3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Data!$Q$23:$Q$24</c:f>
              <c:numCache>
                <c:formatCode>0.00E+00</c:formatCode>
                <c:ptCount val="2"/>
                <c:pt idx="0">
                  <c:v>10000000</c:v>
                </c:pt>
                <c:pt idx="1">
                  <c:v>3000000000</c:v>
                </c:pt>
              </c:numCache>
            </c:numRef>
          </c:xVal>
          <c:yVal>
            <c:numRef>
              <c:f>Data!$X$23:$X$24</c:f>
              <c:numCache>
                <c:formatCode>0.0</c:formatCode>
                <c:ptCount val="2"/>
                <c:pt idx="0">
                  <c:v>450.79183441219925</c:v>
                </c:pt>
                <c:pt idx="1">
                  <c:v>450.79183441219925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8D-4941-BF98-9E4991366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969720"/>
        <c:axId val="319971360"/>
      </c:scatterChart>
      <c:valAx>
        <c:axId val="319969720"/>
        <c:scaling>
          <c:logBase val="10"/>
          <c:orientation val="minMax"/>
          <c:max val="500000000"/>
          <c:min val="10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Fission</a:t>
                </a:r>
                <a:r>
                  <a:rPr lang="en-US" sz="2000" b="1" baseline="0"/>
                  <a:t> Neutron Fluence</a:t>
                </a:r>
                <a:endParaRPr lang="en-US" sz="20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71360"/>
        <c:crosses val="autoZero"/>
        <c:crossBetween val="midCat"/>
      </c:valAx>
      <c:valAx>
        <c:axId val="319971360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baseline="30000"/>
                  <a:t>137</a:t>
                </a:r>
                <a:r>
                  <a:rPr lang="en-US" sz="1800" b="1"/>
                  <a:t>Cs</a:t>
                </a:r>
                <a:r>
                  <a:rPr lang="en-US" sz="1800" b="1" baseline="0"/>
                  <a:t> Peak Centroid (chn)</a:t>
                </a:r>
                <a:endParaRPr lang="en-US" sz="1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69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2507721653462242"/>
          <c:y val="0.53157750735703491"/>
          <c:w val="0.43230091934592207"/>
          <c:h val="0.11432593653066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"/>
  <sheetViews>
    <sheetView zoomScale="8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4"/>
  <sheetViews>
    <sheetView tabSelected="1" zoomScale="8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3"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5:AC113"/>
  <sheetViews>
    <sheetView topLeftCell="A85" workbookViewId="0">
      <selection activeCell="M102" sqref="M102"/>
    </sheetView>
  </sheetViews>
  <sheetFormatPr defaultRowHeight="14.4" x14ac:dyDescent="0.3"/>
  <cols>
    <col min="4" max="4" width="14.6640625" bestFit="1" customWidth="1"/>
    <col min="5" max="5" width="10.5546875" bestFit="1" customWidth="1"/>
    <col min="6" max="6" width="10.77734375" bestFit="1" customWidth="1"/>
    <col min="10" max="10" width="14.6640625" bestFit="1" customWidth="1"/>
    <col min="11" max="11" width="10.5546875" bestFit="1" customWidth="1"/>
    <col min="12" max="12" width="10.77734375" bestFit="1" customWidth="1"/>
    <col min="13" max="13" width="9.77734375" customWidth="1"/>
    <col min="18" max="18" width="10" bestFit="1" customWidth="1"/>
    <col min="20" max="20" width="10.109375" bestFit="1" customWidth="1"/>
  </cols>
  <sheetData>
    <row r="5" spans="3:29" ht="23.4" x14ac:dyDescent="0.45">
      <c r="D5" s="36" t="s">
        <v>0</v>
      </c>
      <c r="E5" s="36"/>
      <c r="F5" s="36"/>
      <c r="G5" s="36"/>
      <c r="J5" s="36" t="s">
        <v>9</v>
      </c>
      <c r="K5" s="36"/>
      <c r="L5" s="36"/>
      <c r="M5" s="36"/>
      <c r="N5" s="36"/>
      <c r="R5" s="33" t="s">
        <v>0</v>
      </c>
      <c r="S5" s="33"/>
      <c r="T5" s="33"/>
      <c r="U5" s="33"/>
      <c r="V5" s="33"/>
      <c r="W5" s="33"/>
      <c r="X5" s="33" t="s">
        <v>9</v>
      </c>
      <c r="Y5" s="33"/>
      <c r="Z5" s="33"/>
      <c r="AA5" s="33"/>
      <c r="AB5" s="33"/>
      <c r="AC5" s="33"/>
    </row>
    <row r="6" spans="3:29" ht="15" thickBot="1" x14ac:dyDescent="0.35">
      <c r="D6" s="7" t="s">
        <v>1</v>
      </c>
      <c r="E6" s="7" t="s">
        <v>2</v>
      </c>
      <c r="F6" s="7" t="s">
        <v>3</v>
      </c>
      <c r="G6" s="7" t="s">
        <v>4</v>
      </c>
      <c r="H6" s="7" t="s">
        <v>11</v>
      </c>
      <c r="J6" s="7" t="s">
        <v>1</v>
      </c>
      <c r="K6" s="7" t="s">
        <v>2</v>
      </c>
      <c r="L6" s="7" t="s">
        <v>3</v>
      </c>
      <c r="M6" s="4" t="s">
        <v>4</v>
      </c>
      <c r="N6" s="7" t="s">
        <v>11</v>
      </c>
      <c r="Q6" t="s">
        <v>10</v>
      </c>
      <c r="R6" s="37" t="s">
        <v>12</v>
      </c>
      <c r="S6" s="37"/>
      <c r="T6" s="37" t="s">
        <v>4</v>
      </c>
      <c r="U6" s="37"/>
      <c r="V6" s="37" t="s">
        <v>11</v>
      </c>
      <c r="W6" s="37"/>
      <c r="X6" s="37" t="s">
        <v>12</v>
      </c>
      <c r="Y6" s="37"/>
      <c r="Z6" s="37" t="s">
        <v>4</v>
      </c>
      <c r="AA6" s="37"/>
      <c r="AB6" s="37" t="s">
        <v>11</v>
      </c>
      <c r="AC6" s="37"/>
    </row>
    <row r="7" spans="3:29" x14ac:dyDescent="0.3">
      <c r="D7" s="34">
        <v>0</v>
      </c>
      <c r="E7" s="2">
        <v>1</v>
      </c>
      <c r="F7" s="3">
        <v>362.32</v>
      </c>
      <c r="G7" s="3">
        <v>35.49</v>
      </c>
      <c r="H7" s="10">
        <f>G7/F7</f>
        <v>9.7952086553323034E-2</v>
      </c>
      <c r="J7" s="34">
        <v>0</v>
      </c>
      <c r="K7" s="2">
        <v>1</v>
      </c>
      <c r="L7" s="3">
        <v>461.52</v>
      </c>
      <c r="M7" s="3">
        <v>32.159999999999997</v>
      </c>
      <c r="N7" s="10">
        <f>M7/L7</f>
        <v>6.9682787311492453E-2</v>
      </c>
      <c r="P7" s="31" t="s">
        <v>13</v>
      </c>
      <c r="Q7" s="14">
        <v>10000000</v>
      </c>
      <c r="R7" s="15">
        <v>374.83428571428578</v>
      </c>
      <c r="S7" s="15">
        <v>9.3354322469875584</v>
      </c>
      <c r="T7" s="16">
        <v>36.470000000000006</v>
      </c>
      <c r="U7" s="16">
        <v>0.92067004585428491</v>
      </c>
      <c r="V7" s="17">
        <v>9.7351596074153543E-2</v>
      </c>
      <c r="W7" s="17">
        <v>3.5937774842609163E-3</v>
      </c>
      <c r="X7" s="15">
        <v>458.43428571428564</v>
      </c>
      <c r="Y7" s="15">
        <v>7.6424513020863785</v>
      </c>
      <c r="Z7" s="16">
        <v>32.955714285714286</v>
      </c>
      <c r="AA7" s="16">
        <v>0.84338320951702461</v>
      </c>
      <c r="AB7" s="17">
        <v>7.1884177367871449E-2</v>
      </c>
      <c r="AC7" s="18">
        <v>1.1445609717654463E-3</v>
      </c>
    </row>
    <row r="8" spans="3:29" ht="15" thickBot="1" x14ac:dyDescent="0.35">
      <c r="D8" s="34"/>
      <c r="E8" s="2">
        <v>2</v>
      </c>
      <c r="F8" s="3">
        <v>367.29</v>
      </c>
      <c r="G8" s="3">
        <v>36.229999999999997</v>
      </c>
      <c r="H8" s="10">
        <f t="shared" ref="H8:H13" si="0">G8/F8</f>
        <v>9.8641400528192966E-2</v>
      </c>
      <c r="J8" s="34"/>
      <c r="K8" s="2">
        <v>2</v>
      </c>
      <c r="L8" s="3">
        <v>451.64</v>
      </c>
      <c r="M8" s="3">
        <v>32.590000000000003</v>
      </c>
      <c r="N8" s="10">
        <f t="shared" ref="N8:N13" si="1">M8/L8</f>
        <v>7.2159241874058991E-2</v>
      </c>
      <c r="P8" s="32"/>
      <c r="Q8" s="19">
        <v>3000000000</v>
      </c>
      <c r="R8" s="20">
        <f>F14</f>
        <v>374.83428571428578</v>
      </c>
      <c r="S8" s="20">
        <f>F15</f>
        <v>9.3354322469875584</v>
      </c>
      <c r="T8" s="21">
        <f>G14</f>
        <v>36.470000000000006</v>
      </c>
      <c r="U8" s="21">
        <f>G15</f>
        <v>0.92067004585428491</v>
      </c>
      <c r="V8" s="22">
        <f>H14</f>
        <v>9.7351596074153543E-2</v>
      </c>
      <c r="W8" s="22">
        <f>H15</f>
        <v>3.5937774842609163E-3</v>
      </c>
      <c r="X8" s="20">
        <f>L14</f>
        <v>458.43428571428564</v>
      </c>
      <c r="Y8" s="20">
        <f>L15</f>
        <v>7.6424513020863785</v>
      </c>
      <c r="Z8" s="21">
        <f>M14</f>
        <v>32.955714285714286</v>
      </c>
      <c r="AA8" s="21">
        <f>M15</f>
        <v>0.84338320951702461</v>
      </c>
      <c r="AB8" s="22">
        <f>N14</f>
        <v>7.1884177367871449E-2</v>
      </c>
      <c r="AC8" s="23">
        <f>N15</f>
        <v>1.1445609717654463E-3</v>
      </c>
    </row>
    <row r="9" spans="3:29" x14ac:dyDescent="0.3">
      <c r="D9" s="34"/>
      <c r="E9" s="2">
        <v>3</v>
      </c>
      <c r="F9" s="3">
        <v>382.27</v>
      </c>
      <c r="G9" s="3">
        <v>36.450000000000003</v>
      </c>
      <c r="H9" s="10">
        <f t="shared" si="0"/>
        <v>9.5351453161378094E-2</v>
      </c>
      <c r="J9" s="34"/>
      <c r="K9" s="2">
        <v>3</v>
      </c>
      <c r="L9" s="3">
        <v>454.61</v>
      </c>
      <c r="M9" s="3">
        <v>32.53</v>
      </c>
      <c r="N9" s="10">
        <f t="shared" si="1"/>
        <v>7.1555839070851945E-2</v>
      </c>
      <c r="P9">
        <v>7</v>
      </c>
      <c r="Q9" s="8">
        <f t="shared" ref="Q9:Q16" si="2">1*10^P9</f>
        <v>10000000</v>
      </c>
      <c r="R9" s="11">
        <f>F26</f>
        <v>368.62666666666661</v>
      </c>
      <c r="S9" s="11">
        <f>F27</f>
        <v>9.3931329526770089</v>
      </c>
      <c r="T9" s="12">
        <f>G26</f>
        <v>36.573333333333331</v>
      </c>
      <c r="U9" s="12">
        <f>G27</f>
        <v>1.1308698716769607</v>
      </c>
      <c r="V9" s="13">
        <f>H26</f>
        <v>9.9267932675690271E-2</v>
      </c>
      <c r="W9" s="13">
        <f>H27</f>
        <v>3.9685155501573335E-3</v>
      </c>
      <c r="X9" s="11">
        <f>L26</f>
        <v>459.62166666666661</v>
      </c>
      <c r="Y9" s="11">
        <f>L27</f>
        <v>4.4139660926049906</v>
      </c>
      <c r="Z9" s="12">
        <f>M26</f>
        <v>34.050000000000004</v>
      </c>
      <c r="AA9" s="12">
        <f>M27</f>
        <v>1.4411106827721456</v>
      </c>
      <c r="AB9" s="13">
        <f>N26</f>
        <v>7.4101548502167838E-2</v>
      </c>
      <c r="AC9" s="13">
        <f>N27</f>
        <v>3.5744431128044117E-3</v>
      </c>
    </row>
    <row r="10" spans="3:29" x14ac:dyDescent="0.3">
      <c r="D10" s="34"/>
      <c r="E10" s="2">
        <v>4</v>
      </c>
      <c r="F10" s="3">
        <v>381.86</v>
      </c>
      <c r="G10" s="3">
        <v>35.85</v>
      </c>
      <c r="H10" s="10">
        <f t="shared" si="0"/>
        <v>9.388257476562091E-2</v>
      </c>
      <c r="J10" s="34"/>
      <c r="K10" s="2">
        <v>4</v>
      </c>
      <c r="L10" s="3">
        <v>452.72</v>
      </c>
      <c r="M10" s="3">
        <v>32.9</v>
      </c>
      <c r="N10" s="10">
        <f t="shared" si="1"/>
        <v>7.2671850150203207E-2</v>
      </c>
      <c r="P10">
        <v>7.2</v>
      </c>
      <c r="Q10" s="8">
        <f t="shared" si="2"/>
        <v>15848931.924611172</v>
      </c>
      <c r="R10" s="11">
        <f>F38</f>
        <v>372.2283333333333</v>
      </c>
      <c r="S10" s="11">
        <f>F39</f>
        <v>6.4015323686338244</v>
      </c>
      <c r="T10" s="12">
        <f>G38</f>
        <v>37.171666666666674</v>
      </c>
      <c r="U10" s="12">
        <f>G39</f>
        <v>0.89575480275947694</v>
      </c>
      <c r="V10" s="13">
        <f>H38</f>
        <v>9.9881572177804231E-2</v>
      </c>
      <c r="W10" s="13">
        <f>H39</f>
        <v>2.7205570761452153E-3</v>
      </c>
      <c r="X10" s="11">
        <f>L38</f>
        <v>452.15166666666664</v>
      </c>
      <c r="Y10" s="11">
        <f>L39</f>
        <v>6.4082740786163832</v>
      </c>
      <c r="Z10" s="12">
        <f>M38</f>
        <v>34.716666666666669</v>
      </c>
      <c r="AA10" s="12">
        <f>M39</f>
        <v>1.3643557698293611</v>
      </c>
      <c r="AB10" s="13">
        <f>N38</f>
        <v>7.6820537359784877E-2</v>
      </c>
      <c r="AC10" s="13">
        <f>N39</f>
        <v>3.9014018993676508E-3</v>
      </c>
    </row>
    <row r="11" spans="3:29" x14ac:dyDescent="0.3">
      <c r="C11">
        <v>0</v>
      </c>
      <c r="D11" s="34"/>
      <c r="E11" s="2">
        <v>5</v>
      </c>
      <c r="F11" s="3">
        <v>386.75</v>
      </c>
      <c r="G11" s="3">
        <v>36.64</v>
      </c>
      <c r="H11" s="10">
        <f t="shared" si="0"/>
        <v>9.4738202973497096E-2</v>
      </c>
      <c r="J11" s="34"/>
      <c r="K11" s="2">
        <v>5</v>
      </c>
      <c r="L11" s="3">
        <v>455.11</v>
      </c>
      <c r="M11" s="3">
        <v>32.72</v>
      </c>
      <c r="N11" s="10">
        <f t="shared" si="1"/>
        <v>7.1894706774186454E-2</v>
      </c>
      <c r="P11">
        <v>7.4</v>
      </c>
      <c r="Q11" s="8">
        <f t="shared" si="2"/>
        <v>25118864.315095898</v>
      </c>
      <c r="R11" s="11">
        <f>F50</f>
        <v>360.89000000000004</v>
      </c>
      <c r="S11" s="11">
        <f>F51</f>
        <v>16.149066846105999</v>
      </c>
      <c r="T11" s="12">
        <f>G50</f>
        <v>37.778333333333336</v>
      </c>
      <c r="U11" s="12">
        <f>G51</f>
        <v>0.98987709674821123</v>
      </c>
      <c r="V11" s="30">
        <f>H50</f>
        <v>0.10489113174270233</v>
      </c>
      <c r="W11" s="30">
        <f>H51</f>
        <v>6.2820650060776886E-3</v>
      </c>
      <c r="X11" s="11">
        <f>L50</f>
        <v>450.7716666666667</v>
      </c>
      <c r="Y11" s="11">
        <f>L51</f>
        <v>7.2964907090098121</v>
      </c>
      <c r="Z11" s="12">
        <f>M50</f>
        <v>33.47</v>
      </c>
      <c r="AA11" s="12">
        <f>M51</f>
        <v>0.9011104260855054</v>
      </c>
      <c r="AB11" s="13">
        <f>N50</f>
        <v>7.4251067821535469E-2</v>
      </c>
      <c r="AC11" s="13">
        <f>N51</f>
        <v>1.6260185134496614E-3</v>
      </c>
    </row>
    <row r="12" spans="3:29" x14ac:dyDescent="0.3">
      <c r="D12" s="34"/>
      <c r="E12" s="2">
        <v>6</v>
      </c>
      <c r="F12" s="3">
        <v>367.05</v>
      </c>
      <c r="G12" s="3">
        <v>38.369999999999997</v>
      </c>
      <c r="H12" s="10">
        <f t="shared" si="0"/>
        <v>0.10453616673477727</v>
      </c>
      <c r="J12" s="34"/>
      <c r="K12" s="2">
        <v>6</v>
      </c>
      <c r="L12" s="3">
        <v>473.76</v>
      </c>
      <c r="M12" s="3">
        <v>34.76</v>
      </c>
      <c r="N12" s="10">
        <f t="shared" si="1"/>
        <v>7.3370482944951021E-2</v>
      </c>
      <c r="P12">
        <v>7.6</v>
      </c>
      <c r="Q12" s="8">
        <f t="shared" si="2"/>
        <v>39810717.055349804</v>
      </c>
      <c r="R12" s="11">
        <f>F62</f>
        <v>361.41666666666669</v>
      </c>
      <c r="S12" s="11">
        <f>F63</f>
        <v>8.108251763892552</v>
      </c>
      <c r="T12" s="12">
        <f>G62</f>
        <v>36.479999999999997</v>
      </c>
      <c r="U12" s="12">
        <f>G63</f>
        <v>1.0608487168300669</v>
      </c>
      <c r="V12" s="30">
        <f>H62</f>
        <v>0.10097985139525972</v>
      </c>
      <c r="W12" s="30">
        <f>H63</f>
        <v>3.7251954588687548E-3</v>
      </c>
      <c r="X12" s="11">
        <f>L62</f>
        <v>443.30666666666667</v>
      </c>
      <c r="Y12" s="11">
        <f>L63</f>
        <v>10.994268810005806</v>
      </c>
      <c r="Z12" s="12">
        <f>M62</f>
        <v>33.884999999999998</v>
      </c>
      <c r="AA12" s="12">
        <f>M63</f>
        <v>0.54161794652688577</v>
      </c>
      <c r="AB12" s="13">
        <f>N62</f>
        <v>7.649308410801596E-2</v>
      </c>
      <c r="AC12" s="13">
        <f>N63</f>
        <v>2.8809391207771993E-3</v>
      </c>
    </row>
    <row r="13" spans="3:29" x14ac:dyDescent="0.3">
      <c r="D13" s="34"/>
      <c r="E13" s="2">
        <v>7</v>
      </c>
      <c r="F13" s="3">
        <v>376.3</v>
      </c>
      <c r="G13" s="3">
        <v>36.26</v>
      </c>
      <c r="H13" s="10">
        <f t="shared" si="0"/>
        <v>9.6359287802285407E-2</v>
      </c>
      <c r="J13" s="34"/>
      <c r="K13" s="2">
        <v>7</v>
      </c>
      <c r="L13" s="3">
        <v>459.68</v>
      </c>
      <c r="M13" s="3">
        <v>33.03</v>
      </c>
      <c r="N13" s="10">
        <f t="shared" si="1"/>
        <v>7.1854333449356073E-2</v>
      </c>
      <c r="P13">
        <v>7.8</v>
      </c>
      <c r="Q13" s="8">
        <f t="shared" si="2"/>
        <v>63095734.448019333</v>
      </c>
      <c r="R13" s="11">
        <f>F74</f>
        <v>352.38166666666666</v>
      </c>
      <c r="S13" s="11">
        <f>F75</f>
        <v>8.2952743575283119</v>
      </c>
      <c r="T13" s="12">
        <f>G74</f>
        <v>36.85</v>
      </c>
      <c r="U13" s="12">
        <f>G75</f>
        <v>0.80301930238319708</v>
      </c>
      <c r="V13" s="30">
        <f>H74</f>
        <v>0.1046498466715589</v>
      </c>
      <c r="W13" s="30">
        <f>H75</f>
        <v>4.2555983789605324E-3</v>
      </c>
      <c r="X13" s="11">
        <f>L74</f>
        <v>435.38500000000005</v>
      </c>
      <c r="Y13" s="11">
        <f>L75</f>
        <v>6.6417550391444076</v>
      </c>
      <c r="Z13" s="12">
        <f>M74</f>
        <v>32.876666666666665</v>
      </c>
      <c r="AA13" s="12">
        <f>M75</f>
        <v>1.124716260514921</v>
      </c>
      <c r="AB13" s="13">
        <f>N74</f>
        <v>7.5522214960541303E-2</v>
      </c>
      <c r="AC13" s="13">
        <f>N75</f>
        <v>2.7221369583832842E-3</v>
      </c>
    </row>
    <row r="14" spans="3:29" x14ac:dyDescent="0.3">
      <c r="D14" s="34"/>
      <c r="E14" s="4" t="s">
        <v>5</v>
      </c>
      <c r="F14" s="5">
        <f>AVERAGE(F7:F13)</f>
        <v>374.83428571428578</v>
      </c>
      <c r="G14" s="6">
        <f>AVERAGE(G7:G13)</f>
        <v>36.470000000000006</v>
      </c>
      <c r="H14" s="9">
        <f>AVERAGE(H7:H13)</f>
        <v>9.7351596074153543E-2</v>
      </c>
      <c r="J14" s="34"/>
      <c r="K14" s="4" t="s">
        <v>5</v>
      </c>
      <c r="L14" s="5">
        <f>AVERAGE(L7:L13)</f>
        <v>458.43428571428564</v>
      </c>
      <c r="M14" s="6">
        <f>AVERAGE(M7:M13)</f>
        <v>32.955714285714286</v>
      </c>
      <c r="N14" s="9">
        <f>AVERAGE(N7:N13)</f>
        <v>7.1884177367871449E-2</v>
      </c>
      <c r="P14">
        <v>8</v>
      </c>
      <c r="Q14" s="8">
        <f t="shared" si="2"/>
        <v>100000000</v>
      </c>
      <c r="R14" s="11">
        <f>F86</f>
        <v>354.54333333333329</v>
      </c>
      <c r="S14" s="11">
        <f>F87</f>
        <v>7.4282101926821298</v>
      </c>
      <c r="T14" s="12">
        <f>G86</f>
        <v>37.22</v>
      </c>
      <c r="U14" s="12">
        <f>G87</f>
        <v>1.6434597652513445</v>
      </c>
      <c r="V14" s="30">
        <f>H86</f>
        <v>0.10502742876197489</v>
      </c>
      <c r="W14" s="30">
        <f>H87</f>
        <v>5.3108102694941544E-3</v>
      </c>
      <c r="X14" s="11">
        <f>L86</f>
        <v>429.60000000000008</v>
      </c>
      <c r="Y14" s="11">
        <f>L87</f>
        <v>8.4959237284711868</v>
      </c>
      <c r="Z14" s="12">
        <f>M86</f>
        <v>34.358333333333334</v>
      </c>
      <c r="AA14" s="12">
        <f>M87</f>
        <v>0.90207353728322515</v>
      </c>
      <c r="AB14" s="13">
        <f>N86</f>
        <v>7.9980540117659371E-2</v>
      </c>
      <c r="AC14" s="13">
        <f>N87</f>
        <v>1.5984427168579381E-3</v>
      </c>
    </row>
    <row r="15" spans="3:29" x14ac:dyDescent="0.3">
      <c r="D15" s="34"/>
      <c r="E15" s="4" t="s">
        <v>6</v>
      </c>
      <c r="F15" s="5">
        <f>_xlfn.STDEV.S(F7:F13)</f>
        <v>9.3354322469875584</v>
      </c>
      <c r="G15" s="6">
        <f>_xlfn.STDEV.S(G7:G13)</f>
        <v>0.92067004585428491</v>
      </c>
      <c r="H15" s="9">
        <f>_xlfn.STDEV.S(H7:H13)</f>
        <v>3.5937774842609163E-3</v>
      </c>
      <c r="J15" s="34"/>
      <c r="K15" s="4" t="s">
        <v>6</v>
      </c>
      <c r="L15" s="5">
        <f>_xlfn.STDEV.S(L7:L13)</f>
        <v>7.6424513020863785</v>
      </c>
      <c r="M15" s="6">
        <f>_xlfn.STDEV.S(M7:M13)</f>
        <v>0.84338320951702461</v>
      </c>
      <c r="N15" s="9">
        <f>_xlfn.STDEV.S(N7:N13)</f>
        <v>1.1445609717654463E-3</v>
      </c>
      <c r="P15">
        <v>8.1999999999999993</v>
      </c>
      <c r="Q15" s="8">
        <f t="shared" si="2"/>
        <v>158489319.24611133</v>
      </c>
      <c r="R15" s="11">
        <f>F98</f>
        <v>317.642</v>
      </c>
      <c r="S15" s="11">
        <f>F99</f>
        <v>4.1168398074251131</v>
      </c>
      <c r="T15" s="12">
        <f>G98</f>
        <v>41.054000000000002</v>
      </c>
      <c r="U15" s="12">
        <f>G99</f>
        <v>0.89256932503867525</v>
      </c>
      <c r="V15" s="30">
        <f>H98</f>
        <v>0.13371202072535202</v>
      </c>
      <c r="W15" s="30">
        <f>H99</f>
        <v>1.152445880995758E-2</v>
      </c>
      <c r="X15" s="11">
        <f>L98</f>
        <v>388.202</v>
      </c>
      <c r="Y15" s="11">
        <f>L99</f>
        <v>35.200359657253514</v>
      </c>
      <c r="Z15" s="12">
        <f>M98</f>
        <v>34.738000000000007</v>
      </c>
      <c r="AA15" s="12">
        <f>M99</f>
        <v>1.7380362481835629</v>
      </c>
      <c r="AB15" s="13">
        <f>N98</f>
        <v>9.2357127068395675E-2</v>
      </c>
      <c r="AC15" s="13">
        <f>N99</f>
        <v>6.8234383733606124E-4</v>
      </c>
    </row>
    <row r="16" spans="3:29" x14ac:dyDescent="0.3">
      <c r="D16" s="34"/>
      <c r="E16" s="4" t="s">
        <v>7</v>
      </c>
      <c r="F16" s="7">
        <f>MAX(F7:F13)</f>
        <v>386.75</v>
      </c>
      <c r="G16" s="7">
        <f>MAX(G7:G13)</f>
        <v>38.369999999999997</v>
      </c>
      <c r="H16" s="9">
        <f>MAX(H7:H13)</f>
        <v>0.10453616673477727</v>
      </c>
      <c r="J16" s="34"/>
      <c r="K16" s="4" t="s">
        <v>7</v>
      </c>
      <c r="L16" s="7">
        <f>MAX(L7:L13)</f>
        <v>473.76</v>
      </c>
      <c r="M16" s="7">
        <f>MAX(M7:M13)</f>
        <v>34.76</v>
      </c>
      <c r="N16" s="9">
        <f>MAX(N7:N13)</f>
        <v>7.3370482944951021E-2</v>
      </c>
      <c r="P16">
        <v>8.6</v>
      </c>
      <c r="Q16" s="8">
        <f t="shared" si="2"/>
        <v>398107170.55349708</v>
      </c>
      <c r="R16" s="11">
        <f>F110</f>
        <v>243.50333333333333</v>
      </c>
      <c r="S16" s="11">
        <f>F111</f>
        <v>7.1451260777306542</v>
      </c>
      <c r="T16" s="12">
        <f>G110</f>
        <v>45.478333333333332</v>
      </c>
      <c r="U16" s="12">
        <f>G111</f>
        <v>1.4065193445760595</v>
      </c>
      <c r="V16" s="30">
        <f>H110</f>
        <v>0.18695714658982923</v>
      </c>
      <c r="W16" s="30">
        <f>H111</f>
        <v>9.4183267958129202E-3</v>
      </c>
      <c r="X16" s="11">
        <f>L110</f>
        <v>325.36166666666668</v>
      </c>
      <c r="Y16" s="11">
        <f>L111</f>
        <v>42.082569986475967</v>
      </c>
      <c r="Z16" s="12">
        <f>M110</f>
        <v>39.195</v>
      </c>
      <c r="AA16" s="12">
        <f>M111</f>
        <v>4.2161819220711996</v>
      </c>
      <c r="AB16" s="13">
        <f>N110</f>
        <v>0.12433645830026059</v>
      </c>
      <c r="AC16" s="13">
        <f>N111</f>
        <v>3.619256280956732E-2</v>
      </c>
    </row>
    <row r="17" spans="3:29" x14ac:dyDescent="0.3">
      <c r="D17" s="34"/>
      <c r="E17" s="4" t="s">
        <v>8</v>
      </c>
      <c r="F17" s="7">
        <f>MIN(F7:F13)</f>
        <v>362.32</v>
      </c>
      <c r="G17" s="7">
        <f>MIN(G7:G13)</f>
        <v>35.49</v>
      </c>
      <c r="H17" s="9">
        <f>MIN(H7:H13)</f>
        <v>9.388257476562091E-2</v>
      </c>
      <c r="J17" s="34"/>
      <c r="K17" s="4" t="s">
        <v>8</v>
      </c>
      <c r="L17" s="7">
        <f>MIN(L7:L13)</f>
        <v>451.64</v>
      </c>
      <c r="M17" s="7">
        <f>MIN(M7:M13)</f>
        <v>32.159999999999997</v>
      </c>
      <c r="N17" s="9">
        <f>MIN(N7:N13)</f>
        <v>6.9682787311492453E-2</v>
      </c>
    </row>
    <row r="18" spans="3:29" x14ac:dyDescent="0.3">
      <c r="D18" s="1"/>
      <c r="E18" s="1"/>
      <c r="J18" s="1"/>
      <c r="K18" s="1"/>
    </row>
    <row r="19" spans="3:29" ht="15" thickBot="1" x14ac:dyDescent="0.35">
      <c r="D19" s="1"/>
      <c r="E19" s="1"/>
      <c r="J19" s="1"/>
      <c r="K19" s="1"/>
    </row>
    <row r="20" spans="3:29" ht="15" thickBot="1" x14ac:dyDescent="0.35">
      <c r="D20" s="35">
        <v>10000000</v>
      </c>
      <c r="E20" s="2">
        <v>1</v>
      </c>
      <c r="F20" s="3">
        <v>383.7</v>
      </c>
      <c r="G20" s="3">
        <v>36.520000000000003</v>
      </c>
      <c r="H20" s="10">
        <f t="shared" ref="H20:H25" si="3">G20/F20</f>
        <v>9.5178524889236393E-2</v>
      </c>
      <c r="J20" s="35">
        <v>10000000</v>
      </c>
      <c r="K20" s="2">
        <v>1</v>
      </c>
      <c r="L20" s="3">
        <v>458.98</v>
      </c>
      <c r="M20" s="3">
        <v>32.47</v>
      </c>
      <c r="N20" s="10">
        <f t="shared" ref="N20:N25" si="4">M20/L20</f>
        <v>7.0743823260272773E-2</v>
      </c>
      <c r="P20" t="s">
        <v>14</v>
      </c>
      <c r="Q20" s="14">
        <v>10000000</v>
      </c>
      <c r="R20" s="15">
        <f>R7+S7</f>
        <v>384.16971796127336</v>
      </c>
      <c r="S20" s="15"/>
      <c r="T20" s="16">
        <f>T7+U7</f>
        <v>37.390670045854293</v>
      </c>
      <c r="U20" s="16"/>
      <c r="V20" s="17">
        <f>V7+W7</f>
        <v>0.10094537355841446</v>
      </c>
      <c r="W20" s="17"/>
      <c r="X20" s="15">
        <f>X7+Y7</f>
        <v>466.07673701637202</v>
      </c>
      <c r="Y20" s="15"/>
      <c r="Z20" s="16">
        <f>Z7+AA7</f>
        <v>33.799097495231308</v>
      </c>
      <c r="AA20" s="16"/>
      <c r="AB20" s="17">
        <f>AB7+AC7</f>
        <v>7.3028738339636898E-2</v>
      </c>
      <c r="AC20" s="18"/>
    </row>
    <row r="21" spans="3:29" ht="15" thickBot="1" x14ac:dyDescent="0.35">
      <c r="D21" s="34"/>
      <c r="E21" s="2">
        <v>2</v>
      </c>
      <c r="F21" s="3">
        <v>358.88</v>
      </c>
      <c r="G21" s="3">
        <v>36.51</v>
      </c>
      <c r="H21" s="10">
        <f t="shared" si="3"/>
        <v>0.10173316986179223</v>
      </c>
      <c r="J21" s="34"/>
      <c r="K21" s="2">
        <v>2</v>
      </c>
      <c r="L21" s="3">
        <v>461.32</v>
      </c>
      <c r="M21" s="3">
        <v>33.590000000000003</v>
      </c>
      <c r="N21" s="10">
        <f t="shared" si="4"/>
        <v>7.2812798057747347E-2</v>
      </c>
      <c r="Q21" s="19">
        <v>3000000000</v>
      </c>
      <c r="R21" s="15">
        <v>384.16971796127336</v>
      </c>
      <c r="S21" s="15"/>
      <c r="T21" s="16">
        <v>37.390670045854293</v>
      </c>
      <c r="U21" s="16"/>
      <c r="V21" s="17">
        <v>0.10094537355841446</v>
      </c>
      <c r="W21" s="17"/>
      <c r="X21" s="15">
        <v>466.07673701637202</v>
      </c>
      <c r="Y21" s="15"/>
      <c r="Z21" s="16">
        <v>33.799097495231308</v>
      </c>
      <c r="AA21" s="16"/>
      <c r="AB21" s="17">
        <v>7.3028738339636898E-2</v>
      </c>
      <c r="AC21" s="18"/>
    </row>
    <row r="22" spans="3:29" ht="15" thickBot="1" x14ac:dyDescent="0.35">
      <c r="D22" s="34"/>
      <c r="E22" s="2">
        <v>3</v>
      </c>
      <c r="F22" s="3">
        <v>365.51</v>
      </c>
      <c r="G22" s="3">
        <v>38.54</v>
      </c>
      <c r="H22" s="10">
        <f t="shared" si="3"/>
        <v>0.1054417115810785</v>
      </c>
      <c r="J22" s="34"/>
      <c r="K22" s="2">
        <v>3</v>
      </c>
      <c r="L22" s="3">
        <v>452.91</v>
      </c>
      <c r="M22" s="3">
        <v>34.69</v>
      </c>
      <c r="N22" s="10">
        <f t="shared" si="4"/>
        <v>7.6593583714203689E-2</v>
      </c>
    </row>
    <row r="23" spans="3:29" ht="15" thickBot="1" x14ac:dyDescent="0.35">
      <c r="D23" s="34"/>
      <c r="E23" s="2">
        <v>4</v>
      </c>
      <c r="F23" s="3">
        <v>376.23</v>
      </c>
      <c r="G23" s="3">
        <v>36.49</v>
      </c>
      <c r="H23" s="10">
        <f t="shared" si="3"/>
        <v>9.698854424155437E-2</v>
      </c>
      <c r="J23" s="34"/>
      <c r="K23" s="2">
        <v>4</v>
      </c>
      <c r="L23" s="3">
        <v>463.6</v>
      </c>
      <c r="M23" s="3">
        <v>33.11</v>
      </c>
      <c r="N23" s="10">
        <f t="shared" si="4"/>
        <v>7.1419327006039687E-2</v>
      </c>
      <c r="P23" t="s">
        <v>15</v>
      </c>
      <c r="Q23" s="14">
        <v>10000000</v>
      </c>
      <c r="R23" s="15">
        <f>R7-S7</f>
        <v>365.4988534672982</v>
      </c>
      <c r="S23" s="15"/>
      <c r="T23" s="16">
        <f>T7-U7</f>
        <v>35.549329954145719</v>
      </c>
      <c r="U23" s="16"/>
      <c r="V23" s="17">
        <f>V7-W7</f>
        <v>9.3757818589892628E-2</v>
      </c>
      <c r="W23" s="17"/>
      <c r="X23" s="15">
        <f>X7-Y7</f>
        <v>450.79183441219925</v>
      </c>
      <c r="Y23" s="15"/>
      <c r="Z23" s="16">
        <f>Z7-AA7</f>
        <v>32.112331076197265</v>
      </c>
      <c r="AA23" s="16"/>
      <c r="AB23" s="17">
        <f>AB7-AC7</f>
        <v>7.0739616396106E-2</v>
      </c>
      <c r="AC23" s="18"/>
    </row>
    <row r="24" spans="3:29" ht="15" thickBot="1" x14ac:dyDescent="0.35">
      <c r="D24" s="34"/>
      <c r="E24" s="2">
        <v>5</v>
      </c>
      <c r="F24" s="3">
        <v>365</v>
      </c>
      <c r="G24" s="3">
        <v>35</v>
      </c>
      <c r="H24" s="10">
        <f t="shared" si="3"/>
        <v>9.5890410958904104E-2</v>
      </c>
      <c r="J24" s="34"/>
      <c r="K24" s="2">
        <v>5</v>
      </c>
      <c r="L24" s="3">
        <v>464.45</v>
      </c>
      <c r="M24" s="3">
        <v>33.869999999999997</v>
      </c>
      <c r="N24" s="10">
        <f t="shared" si="4"/>
        <v>7.292496501238023E-2</v>
      </c>
      <c r="Q24" s="19">
        <v>3000000000</v>
      </c>
      <c r="R24" s="15">
        <f>R8-S8</f>
        <v>365.4988534672982</v>
      </c>
      <c r="S24" s="15"/>
      <c r="T24" s="16">
        <f>T8-U8</f>
        <v>35.549329954145719</v>
      </c>
      <c r="U24" s="16"/>
      <c r="V24" s="17">
        <f>V8-W8</f>
        <v>9.3757818589892628E-2</v>
      </c>
      <c r="W24" s="17"/>
      <c r="X24" s="15">
        <f>X8-Y8</f>
        <v>450.79183441219925</v>
      </c>
      <c r="Y24" s="15"/>
      <c r="Z24" s="16">
        <f>Z8-AA8</f>
        <v>32.112331076197265</v>
      </c>
      <c r="AA24" s="16"/>
      <c r="AB24" s="17">
        <f>AB8-AC8</f>
        <v>7.0739616396106E-2</v>
      </c>
      <c r="AC24" s="18"/>
    </row>
    <row r="25" spans="3:29" x14ac:dyDescent="0.3">
      <c r="C25">
        <v>1</v>
      </c>
      <c r="D25" s="34"/>
      <c r="E25" s="2">
        <v>6</v>
      </c>
      <c r="F25" s="3">
        <v>362.44</v>
      </c>
      <c r="G25" s="3">
        <v>36.380000000000003</v>
      </c>
      <c r="H25" s="10">
        <f t="shared" si="3"/>
        <v>0.100375234521576</v>
      </c>
      <c r="J25" s="34"/>
      <c r="K25" s="2">
        <v>6</v>
      </c>
      <c r="L25" s="3">
        <v>456.47</v>
      </c>
      <c r="M25" s="3">
        <v>36.57</v>
      </c>
      <c r="N25" s="10">
        <f t="shared" si="4"/>
        <v>8.0114793962363345E-2</v>
      </c>
    </row>
    <row r="26" spans="3:29" x14ac:dyDescent="0.3">
      <c r="D26" s="34"/>
      <c r="E26" s="4" t="s">
        <v>5</v>
      </c>
      <c r="F26" s="5">
        <f>AVERAGE(F19:F25)</f>
        <v>368.62666666666661</v>
      </c>
      <c r="G26" s="6">
        <f>AVERAGE(G19:G25)</f>
        <v>36.573333333333331</v>
      </c>
      <c r="H26" s="9">
        <f>AVERAGE(H20:H25)</f>
        <v>9.9267932675690271E-2</v>
      </c>
      <c r="J26" s="34"/>
      <c r="K26" s="4" t="s">
        <v>5</v>
      </c>
      <c r="L26" s="5">
        <f>AVERAGE(L19:L25)</f>
        <v>459.62166666666661</v>
      </c>
      <c r="M26" s="6">
        <f>AVERAGE(M19:M25)</f>
        <v>34.050000000000004</v>
      </c>
      <c r="N26" s="9">
        <f>AVERAGE(N20:N25)</f>
        <v>7.4101548502167838E-2</v>
      </c>
    </row>
    <row r="27" spans="3:29" x14ac:dyDescent="0.3">
      <c r="D27" s="34"/>
      <c r="E27" s="4" t="s">
        <v>6</v>
      </c>
      <c r="F27" s="5">
        <f>_xlfn.STDEV.S(F19:F25)</f>
        <v>9.3931329526770089</v>
      </c>
      <c r="G27" s="6">
        <f>_xlfn.STDEV.S(G19:G25)</f>
        <v>1.1308698716769607</v>
      </c>
      <c r="H27" s="9">
        <f>_xlfn.STDEV.S(H20:H25)</f>
        <v>3.9685155501573335E-3</v>
      </c>
      <c r="J27" s="34"/>
      <c r="K27" s="4" t="s">
        <v>6</v>
      </c>
      <c r="L27" s="5">
        <f>_xlfn.STDEV.S(L19:L25)</f>
        <v>4.4139660926049906</v>
      </c>
      <c r="M27" s="6">
        <f>_xlfn.STDEV.S(M19:M25)</f>
        <v>1.4411106827721456</v>
      </c>
      <c r="N27" s="9">
        <f>_xlfn.STDEV.S(N20:N25)</f>
        <v>3.5744431128044117E-3</v>
      </c>
    </row>
    <row r="28" spans="3:29" x14ac:dyDescent="0.3">
      <c r="D28" s="34"/>
      <c r="E28" s="4" t="s">
        <v>7</v>
      </c>
      <c r="F28" s="7">
        <f>MAX(F19:F25)</f>
        <v>383.7</v>
      </c>
      <c r="G28" s="7">
        <f>MAX(G19:G25)</f>
        <v>38.54</v>
      </c>
      <c r="H28" s="9">
        <f>MAX(H20:H25)</f>
        <v>0.1054417115810785</v>
      </c>
      <c r="J28" s="34"/>
      <c r="K28" s="4" t="s">
        <v>7</v>
      </c>
      <c r="L28" s="7">
        <f>MAX(L19:L25)</f>
        <v>464.45</v>
      </c>
      <c r="M28" s="7">
        <f>MAX(M19:M25)</f>
        <v>36.57</v>
      </c>
      <c r="N28" s="9">
        <f>MAX(N20:N25)</f>
        <v>8.0114793962363345E-2</v>
      </c>
    </row>
    <row r="29" spans="3:29" x14ac:dyDescent="0.3">
      <c r="D29" s="34"/>
      <c r="E29" s="4" t="s">
        <v>8</v>
      </c>
      <c r="F29" s="7">
        <f>MIN(F19:F25)</f>
        <v>358.88</v>
      </c>
      <c r="G29" s="7">
        <f>MIN(G19:G25)</f>
        <v>35</v>
      </c>
      <c r="H29" s="9">
        <f>MIN(H20:H25)</f>
        <v>9.5178524889236393E-2</v>
      </c>
      <c r="J29" s="34"/>
      <c r="K29" s="4" t="s">
        <v>8</v>
      </c>
      <c r="L29" s="7">
        <f>MIN(L19:L25)</f>
        <v>452.91</v>
      </c>
      <c r="M29" s="7">
        <f>MIN(M19:M25)</f>
        <v>32.47</v>
      </c>
      <c r="N29" s="9">
        <f>MIN(N20:N25)</f>
        <v>7.0743823260272773E-2</v>
      </c>
    </row>
    <row r="30" spans="3:29" x14ac:dyDescent="0.3">
      <c r="D30" s="1"/>
      <c r="E30" s="1"/>
      <c r="J30" s="1"/>
      <c r="K30" s="1"/>
    </row>
    <row r="31" spans="3:29" ht="25.8" x14ac:dyDescent="0.5">
      <c r="D31" s="1"/>
      <c r="E31" s="1"/>
      <c r="J31" s="1"/>
      <c r="K31" s="1"/>
      <c r="Q31" s="25" t="s">
        <v>16</v>
      </c>
    </row>
    <row r="32" spans="3:29" x14ac:dyDescent="0.3">
      <c r="D32" s="35">
        <v>15800000</v>
      </c>
      <c r="E32" s="2">
        <v>1</v>
      </c>
      <c r="F32" s="3">
        <v>365.47</v>
      </c>
      <c r="G32" s="3">
        <v>36.4</v>
      </c>
      <c r="H32" s="10">
        <f t="shared" ref="H32:H37" si="5">G32/F32</f>
        <v>9.9597778203409301E-2</v>
      </c>
      <c r="J32" s="35">
        <v>15800000</v>
      </c>
      <c r="K32" s="2">
        <v>1</v>
      </c>
      <c r="L32" s="3">
        <v>461.33</v>
      </c>
      <c r="M32" s="3">
        <v>33.979999999999997</v>
      </c>
      <c r="N32" s="10">
        <f t="shared" ref="N32:N37" si="6">M32/L32</f>
        <v>7.3656601565040211E-2</v>
      </c>
    </row>
    <row r="33" spans="3:26" ht="15" thickBot="1" x14ac:dyDescent="0.35">
      <c r="D33" s="34"/>
      <c r="E33" s="2">
        <v>2</v>
      </c>
      <c r="F33" s="3">
        <v>367.03</v>
      </c>
      <c r="G33" s="3">
        <v>37.1</v>
      </c>
      <c r="H33" s="10">
        <f t="shared" si="5"/>
        <v>0.10108165545050815</v>
      </c>
      <c r="J33" s="34"/>
      <c r="K33" s="2">
        <v>2</v>
      </c>
      <c r="L33" s="3">
        <v>448.54</v>
      </c>
      <c r="M33" s="3">
        <v>36.56</v>
      </c>
      <c r="N33" s="10">
        <f t="shared" si="6"/>
        <v>8.1508895527712136E-2</v>
      </c>
      <c r="Q33" t="s">
        <v>0</v>
      </c>
      <c r="R33" t="s">
        <v>18</v>
      </c>
      <c r="S33" t="s">
        <v>19</v>
      </c>
      <c r="T33" t="s">
        <v>17</v>
      </c>
      <c r="W33" t="s">
        <v>9</v>
      </c>
      <c r="X33" t="s">
        <v>18</v>
      </c>
      <c r="Y33" t="s">
        <v>19</v>
      </c>
      <c r="Z33" t="s">
        <v>17</v>
      </c>
    </row>
    <row r="34" spans="3:26" x14ac:dyDescent="0.3">
      <c r="D34" s="34"/>
      <c r="E34" s="2">
        <v>3</v>
      </c>
      <c r="F34" s="3">
        <v>381.05</v>
      </c>
      <c r="G34" s="3">
        <v>38.090000000000003</v>
      </c>
      <c r="H34" s="10">
        <f t="shared" si="5"/>
        <v>9.9960635087258901E-2</v>
      </c>
      <c r="J34" s="34"/>
      <c r="K34" s="2">
        <v>3</v>
      </c>
      <c r="L34" s="3">
        <v>446.25</v>
      </c>
      <c r="M34" s="3">
        <v>36</v>
      </c>
      <c r="N34" s="10">
        <f t="shared" si="6"/>
        <v>8.067226890756303E-2</v>
      </c>
      <c r="P34" s="31" t="s">
        <v>20</v>
      </c>
      <c r="Q34" s="14">
        <v>10000000</v>
      </c>
      <c r="R34" s="26">
        <v>33</v>
      </c>
      <c r="S34" s="26">
        <v>1800</v>
      </c>
      <c r="T34" s="27">
        <f>R34/S34</f>
        <v>1.8333333333333333E-2</v>
      </c>
      <c r="V34" s="31" t="s">
        <v>20</v>
      </c>
      <c r="W34" s="14">
        <v>10000000</v>
      </c>
      <c r="X34" s="26">
        <v>889</v>
      </c>
      <c r="Y34" s="26">
        <v>1800</v>
      </c>
      <c r="Z34" s="27">
        <f>X34/Y34</f>
        <v>0.49388888888888888</v>
      </c>
    </row>
    <row r="35" spans="3:26" ht="15" thickBot="1" x14ac:dyDescent="0.35">
      <c r="D35" s="34"/>
      <c r="E35" s="2">
        <v>4</v>
      </c>
      <c r="F35" s="3">
        <v>378.84</v>
      </c>
      <c r="G35" s="3">
        <v>36.4</v>
      </c>
      <c r="H35" s="10">
        <f t="shared" si="5"/>
        <v>9.608277900960828E-2</v>
      </c>
      <c r="J35" s="34"/>
      <c r="K35" s="2">
        <v>4</v>
      </c>
      <c r="L35" s="3">
        <v>445.28</v>
      </c>
      <c r="M35" s="3">
        <v>35.020000000000003</v>
      </c>
      <c r="N35" s="10">
        <f t="shared" si="6"/>
        <v>7.8647143370463538E-2</v>
      </c>
      <c r="P35" s="32"/>
      <c r="Q35" s="19">
        <v>3000000000</v>
      </c>
      <c r="R35" s="28">
        <v>33</v>
      </c>
      <c r="S35" s="28">
        <v>1800</v>
      </c>
      <c r="T35" s="29">
        <f>R35/S35</f>
        <v>1.8333333333333333E-2</v>
      </c>
      <c r="V35" s="32"/>
      <c r="W35" s="19">
        <v>3000000000</v>
      </c>
      <c r="X35" s="28">
        <v>889</v>
      </c>
      <c r="Y35" s="28">
        <v>1800</v>
      </c>
      <c r="Z35" s="29">
        <f>X35/Y35</f>
        <v>0.49388888888888888</v>
      </c>
    </row>
    <row r="36" spans="3:26" x14ac:dyDescent="0.3">
      <c r="C36">
        <v>2</v>
      </c>
      <c r="D36" s="34"/>
      <c r="E36" s="2">
        <v>5</v>
      </c>
      <c r="F36" s="3">
        <v>372.01</v>
      </c>
      <c r="G36" s="3">
        <v>36.590000000000003</v>
      </c>
      <c r="H36" s="10">
        <f t="shared" si="5"/>
        <v>9.8357571033036759E-2</v>
      </c>
      <c r="J36" s="34"/>
      <c r="K36" s="2">
        <v>5</v>
      </c>
      <c r="L36" s="3">
        <v>455.64</v>
      </c>
      <c r="M36" s="3">
        <v>33.35</v>
      </c>
      <c r="N36" s="10">
        <f t="shared" si="6"/>
        <v>7.3193749451321219E-2</v>
      </c>
      <c r="P36">
        <v>7</v>
      </c>
      <c r="Q36" s="8">
        <f t="shared" ref="Q36:Q48" si="7">1*10^P36</f>
        <v>10000000</v>
      </c>
      <c r="R36">
        <v>219368485</v>
      </c>
      <c r="S36">
        <v>1800</v>
      </c>
      <c r="T36" s="24">
        <f>R36/S36</f>
        <v>121871.38055555556</v>
      </c>
      <c r="V36">
        <v>7</v>
      </c>
      <c r="W36" s="8">
        <f t="shared" ref="W36:W48" si="8">1*10^V36</f>
        <v>10000000</v>
      </c>
      <c r="X36">
        <v>99788237</v>
      </c>
      <c r="Y36">
        <v>1800</v>
      </c>
      <c r="Z36" s="24">
        <f>X36/Y36</f>
        <v>55437.909444444442</v>
      </c>
    </row>
    <row r="37" spans="3:26" x14ac:dyDescent="0.3">
      <c r="D37" s="34"/>
      <c r="E37" s="2">
        <v>6</v>
      </c>
      <c r="F37" s="3">
        <v>368.97</v>
      </c>
      <c r="G37" s="3">
        <v>38.450000000000003</v>
      </c>
      <c r="H37" s="10">
        <f t="shared" si="5"/>
        <v>0.10420901428300404</v>
      </c>
      <c r="J37" s="34"/>
      <c r="K37" s="2">
        <v>6</v>
      </c>
      <c r="L37" s="3">
        <v>455.87</v>
      </c>
      <c r="M37" s="3">
        <v>33.39</v>
      </c>
      <c r="N37" s="10">
        <f t="shared" si="6"/>
        <v>7.3244565336609127E-2</v>
      </c>
      <c r="P37">
        <v>7.2</v>
      </c>
      <c r="Q37" s="8">
        <f t="shared" si="7"/>
        <v>15848931.924611172</v>
      </c>
      <c r="R37">
        <v>53791075</v>
      </c>
      <c r="S37">
        <v>300</v>
      </c>
      <c r="T37" s="24">
        <f>R37/S37</f>
        <v>179303.58333333334</v>
      </c>
      <c r="V37">
        <v>7.2</v>
      </c>
      <c r="W37" s="8">
        <f t="shared" si="8"/>
        <v>15848931.924611172</v>
      </c>
      <c r="X37">
        <v>49640673</v>
      </c>
      <c r="Y37">
        <v>600</v>
      </c>
      <c r="Z37" s="24">
        <f>X37/Y37</f>
        <v>82734.455000000002</v>
      </c>
    </row>
    <row r="38" spans="3:26" x14ac:dyDescent="0.3">
      <c r="D38" s="34"/>
      <c r="E38" s="4" t="s">
        <v>5</v>
      </c>
      <c r="F38" s="5">
        <f>AVERAGE(F31:F37)</f>
        <v>372.2283333333333</v>
      </c>
      <c r="G38" s="6">
        <f>AVERAGE(G31:G37)</f>
        <v>37.171666666666674</v>
      </c>
      <c r="H38" s="9">
        <f>AVERAGE(H32:H37)</f>
        <v>9.9881572177804231E-2</v>
      </c>
      <c r="J38" s="34"/>
      <c r="K38" s="4" t="s">
        <v>5</v>
      </c>
      <c r="L38" s="5">
        <f>AVERAGE(L31:L37)</f>
        <v>452.15166666666664</v>
      </c>
      <c r="M38" s="6">
        <f>AVERAGE(M31:M37)</f>
        <v>34.716666666666669</v>
      </c>
      <c r="N38" s="9">
        <f>AVERAGE(N32:N37)</f>
        <v>7.6820537359784877E-2</v>
      </c>
      <c r="P38">
        <v>7.4</v>
      </c>
      <c r="Q38" s="8">
        <f t="shared" si="7"/>
        <v>25118864.315095898</v>
      </c>
      <c r="V38">
        <v>7.4</v>
      </c>
      <c r="W38" s="8">
        <f t="shared" si="8"/>
        <v>25118864.315095898</v>
      </c>
    </row>
    <row r="39" spans="3:26" x14ac:dyDescent="0.3">
      <c r="D39" s="34"/>
      <c r="E39" s="4" t="s">
        <v>6</v>
      </c>
      <c r="F39" s="5">
        <f>_xlfn.STDEV.S(F31:F37)</f>
        <v>6.4015323686338244</v>
      </c>
      <c r="G39" s="6">
        <f>_xlfn.STDEV.S(G31:G37)</f>
        <v>0.89575480275947694</v>
      </c>
      <c r="H39" s="9">
        <f>_xlfn.STDEV.S(H32:H37)</f>
        <v>2.7205570761452153E-3</v>
      </c>
      <c r="J39" s="34"/>
      <c r="K39" s="4" t="s">
        <v>6</v>
      </c>
      <c r="L39" s="5">
        <f>_xlfn.STDEV.S(L31:L37)</f>
        <v>6.4082740786163832</v>
      </c>
      <c r="M39" s="6">
        <f>_xlfn.STDEV.S(M31:M37)</f>
        <v>1.3643557698293611</v>
      </c>
      <c r="N39" s="9">
        <f>_xlfn.STDEV.S(N32:N37)</f>
        <v>3.9014018993676508E-3</v>
      </c>
      <c r="P39">
        <v>7.6</v>
      </c>
      <c r="Q39" s="8">
        <f t="shared" si="7"/>
        <v>39810717.055349804</v>
      </c>
      <c r="V39">
        <v>7.6</v>
      </c>
      <c r="W39" s="8">
        <f t="shared" si="8"/>
        <v>39810717.055349804</v>
      </c>
    </row>
    <row r="40" spans="3:26" x14ac:dyDescent="0.3">
      <c r="D40" s="34"/>
      <c r="E40" s="4" t="s">
        <v>7</v>
      </c>
      <c r="F40" s="7">
        <f>MAX(F31:F37)</f>
        <v>381.05</v>
      </c>
      <c r="G40" s="7">
        <f>MAX(G31:G37)</f>
        <v>38.450000000000003</v>
      </c>
      <c r="H40" s="9">
        <f>MAX(H32:H37)</f>
        <v>0.10420901428300404</v>
      </c>
      <c r="J40" s="34"/>
      <c r="K40" s="4" t="s">
        <v>7</v>
      </c>
      <c r="L40" s="7">
        <f>MAX(L31:L37)</f>
        <v>461.33</v>
      </c>
      <c r="M40" s="7">
        <f>MAX(M31:M37)</f>
        <v>36.56</v>
      </c>
      <c r="N40" s="9">
        <f>MAX(N32:N37)</f>
        <v>8.1508895527712136E-2</v>
      </c>
      <c r="P40">
        <v>7.8</v>
      </c>
      <c r="Q40" s="8">
        <f t="shared" si="7"/>
        <v>63095734.448019333</v>
      </c>
      <c r="V40">
        <v>7.8</v>
      </c>
      <c r="W40" s="8">
        <f t="shared" si="8"/>
        <v>63095734.448019333</v>
      </c>
    </row>
    <row r="41" spans="3:26" x14ac:dyDescent="0.3">
      <c r="D41" s="34"/>
      <c r="E41" s="4" t="s">
        <v>8</v>
      </c>
      <c r="F41" s="7">
        <f>MIN(F31:F37)</f>
        <v>365.47</v>
      </c>
      <c r="G41" s="7">
        <f>MIN(G31:G37)</f>
        <v>36.4</v>
      </c>
      <c r="H41" s="9">
        <f>MIN(H32:H37)</f>
        <v>9.608277900960828E-2</v>
      </c>
      <c r="J41" s="34"/>
      <c r="K41" s="4" t="s">
        <v>8</v>
      </c>
      <c r="L41" s="7">
        <f>MIN(L31:L37)</f>
        <v>445.28</v>
      </c>
      <c r="M41" s="7">
        <f>MIN(M31:M37)</f>
        <v>33.35</v>
      </c>
      <c r="N41" s="9">
        <f>MIN(N32:N37)</f>
        <v>7.3193749451321219E-2</v>
      </c>
      <c r="P41">
        <v>8</v>
      </c>
      <c r="Q41" s="8">
        <f t="shared" si="7"/>
        <v>100000000</v>
      </c>
      <c r="V41">
        <v>8</v>
      </c>
      <c r="W41" s="8">
        <f t="shared" si="8"/>
        <v>100000000</v>
      </c>
    </row>
    <row r="42" spans="3:26" x14ac:dyDescent="0.3">
      <c r="P42">
        <v>8.1999999999999993</v>
      </c>
      <c r="Q42" s="8">
        <f t="shared" si="7"/>
        <v>158489319.24611133</v>
      </c>
      <c r="V42">
        <v>8.1999999999999993</v>
      </c>
      <c r="W42" s="8">
        <f t="shared" si="8"/>
        <v>158489319.24611133</v>
      </c>
    </row>
    <row r="43" spans="3:26" x14ac:dyDescent="0.3">
      <c r="P43">
        <v>8.4</v>
      </c>
      <c r="Q43" s="8">
        <f t="shared" si="7"/>
        <v>251188643.15095839</v>
      </c>
      <c r="V43">
        <v>8.4</v>
      </c>
      <c r="W43" s="8">
        <f t="shared" si="8"/>
        <v>251188643.15095839</v>
      </c>
    </row>
    <row r="44" spans="3:26" x14ac:dyDescent="0.3">
      <c r="D44" s="35">
        <v>25100000</v>
      </c>
      <c r="E44" s="2">
        <v>1</v>
      </c>
      <c r="F44" s="3">
        <v>338.47</v>
      </c>
      <c r="G44" s="3">
        <v>38.93</v>
      </c>
      <c r="H44" s="10">
        <f t="shared" ref="H44:H49" si="9">G44/F44</f>
        <v>0.11501757910597689</v>
      </c>
      <c r="J44" s="35"/>
      <c r="K44" s="2">
        <v>1</v>
      </c>
      <c r="L44" s="3">
        <v>463.76</v>
      </c>
      <c r="M44" s="3">
        <v>34.85</v>
      </c>
      <c r="N44" s="10">
        <f t="shared" ref="N44:N49" si="10">M44/L44</f>
        <v>7.5146627565982407E-2</v>
      </c>
      <c r="P44">
        <v>8.6</v>
      </c>
      <c r="Q44" s="8">
        <f t="shared" si="7"/>
        <v>398107170.55349708</v>
      </c>
      <c r="V44">
        <v>8.6</v>
      </c>
      <c r="W44" s="8">
        <f t="shared" si="8"/>
        <v>398107170.55349708</v>
      </c>
    </row>
    <row r="45" spans="3:26" x14ac:dyDescent="0.3">
      <c r="D45" s="34"/>
      <c r="E45" s="2">
        <v>2</v>
      </c>
      <c r="F45" s="3">
        <v>356.45</v>
      </c>
      <c r="G45" s="3">
        <v>36.479999999999997</v>
      </c>
      <c r="H45" s="10">
        <f t="shared" si="9"/>
        <v>0.10234254453640061</v>
      </c>
      <c r="J45" s="34"/>
      <c r="K45" s="2">
        <v>2</v>
      </c>
      <c r="L45" s="3">
        <v>445.35</v>
      </c>
      <c r="M45" s="3">
        <v>33.93</v>
      </c>
      <c r="N45" s="10">
        <f t="shared" si="10"/>
        <v>7.6187268440552375E-2</v>
      </c>
      <c r="P45">
        <v>8.8000000000000007</v>
      </c>
      <c r="Q45" s="8">
        <f t="shared" si="7"/>
        <v>630957344.48019624</v>
      </c>
      <c r="V45">
        <v>8.8000000000000007</v>
      </c>
      <c r="W45" s="8">
        <f t="shared" si="8"/>
        <v>630957344.48019624</v>
      </c>
    </row>
    <row r="46" spans="3:26" x14ac:dyDescent="0.3">
      <c r="D46" s="34"/>
      <c r="E46" s="2">
        <v>3</v>
      </c>
      <c r="F46" s="3">
        <v>349.71</v>
      </c>
      <c r="G46" s="3">
        <v>38.57</v>
      </c>
      <c r="H46" s="10">
        <f t="shared" si="9"/>
        <v>0.11029138428984016</v>
      </c>
      <c r="J46" s="34"/>
      <c r="K46" s="2">
        <v>3</v>
      </c>
      <c r="L46" s="3">
        <v>453.59</v>
      </c>
      <c r="M46" s="3">
        <v>32.89</v>
      </c>
      <c r="N46" s="10">
        <f t="shared" si="10"/>
        <v>7.2510416896316057E-2</v>
      </c>
      <c r="P46">
        <v>9</v>
      </c>
      <c r="Q46" s="8">
        <f t="shared" si="7"/>
        <v>1000000000</v>
      </c>
      <c r="V46">
        <v>9</v>
      </c>
      <c r="W46" s="8">
        <f t="shared" si="8"/>
        <v>1000000000</v>
      </c>
    </row>
    <row r="47" spans="3:26" x14ac:dyDescent="0.3">
      <c r="D47" s="34"/>
      <c r="E47" s="2">
        <v>4</v>
      </c>
      <c r="F47" s="3">
        <v>380.56</v>
      </c>
      <c r="G47" s="3">
        <v>38.369999999999997</v>
      </c>
      <c r="H47" s="10">
        <f t="shared" si="9"/>
        <v>0.10082509985284843</v>
      </c>
      <c r="J47" s="34"/>
      <c r="K47" s="2">
        <v>4</v>
      </c>
      <c r="L47" s="3">
        <v>443.36</v>
      </c>
      <c r="M47" s="3">
        <v>32.729999999999997</v>
      </c>
      <c r="N47" s="10">
        <f t="shared" si="10"/>
        <v>7.3822627210393357E-2</v>
      </c>
      <c r="P47">
        <v>9.1999999999999993</v>
      </c>
      <c r="Q47" s="8">
        <f t="shared" si="7"/>
        <v>1584893192.4611149</v>
      </c>
      <c r="V47">
        <v>9.1999999999999993</v>
      </c>
      <c r="W47" s="8">
        <f t="shared" si="8"/>
        <v>1584893192.4611149</v>
      </c>
    </row>
    <row r="48" spans="3:26" x14ac:dyDescent="0.3">
      <c r="C48">
        <v>3</v>
      </c>
      <c r="D48" s="34"/>
      <c r="E48" s="2">
        <v>5</v>
      </c>
      <c r="F48" s="3">
        <v>362.97</v>
      </c>
      <c r="G48" s="3">
        <v>36.89</v>
      </c>
      <c r="H48" s="10">
        <f t="shared" si="9"/>
        <v>0.10163374383557869</v>
      </c>
      <c r="I48">
        <v>3</v>
      </c>
      <c r="J48" s="34"/>
      <c r="K48" s="2">
        <v>5</v>
      </c>
      <c r="L48" s="3">
        <v>449.92</v>
      </c>
      <c r="M48" s="3">
        <v>32.53</v>
      </c>
      <c r="N48" s="10">
        <f t="shared" si="10"/>
        <v>7.2301742532005692E-2</v>
      </c>
      <c r="P48">
        <v>9.4</v>
      </c>
      <c r="Q48" s="8">
        <f t="shared" si="7"/>
        <v>2511886431.5095868</v>
      </c>
      <c r="V48">
        <v>9.4</v>
      </c>
      <c r="W48" s="8">
        <f t="shared" si="8"/>
        <v>2511886431.5095868</v>
      </c>
    </row>
    <row r="49" spans="3:14" x14ac:dyDescent="0.3">
      <c r="D49" s="34"/>
      <c r="E49" s="2">
        <v>6</v>
      </c>
      <c r="F49" s="3">
        <v>377.18</v>
      </c>
      <c r="G49" s="3">
        <v>37.43</v>
      </c>
      <c r="H49" s="10">
        <f t="shared" si="9"/>
        <v>9.9236438835569221E-2</v>
      </c>
      <c r="J49" s="34"/>
      <c r="K49" s="2">
        <v>6</v>
      </c>
      <c r="L49" s="3">
        <v>448.65</v>
      </c>
      <c r="M49" s="3">
        <v>33.89</v>
      </c>
      <c r="N49" s="10">
        <f t="shared" si="10"/>
        <v>7.5537724283963006E-2</v>
      </c>
    </row>
    <row r="50" spans="3:14" x14ac:dyDescent="0.3">
      <c r="D50" s="34"/>
      <c r="E50" s="4" t="s">
        <v>5</v>
      </c>
      <c r="F50" s="5">
        <f>AVERAGE(F43:F49)</f>
        <v>360.89000000000004</v>
      </c>
      <c r="G50" s="6">
        <f>AVERAGE(G43:G49)</f>
        <v>37.778333333333336</v>
      </c>
      <c r="H50" s="9">
        <f>AVERAGE(H44:H49)</f>
        <v>0.10489113174270233</v>
      </c>
      <c r="J50" s="34"/>
      <c r="K50" s="4" t="s">
        <v>5</v>
      </c>
      <c r="L50" s="5">
        <f>AVERAGE(L43:L49)</f>
        <v>450.7716666666667</v>
      </c>
      <c r="M50" s="6">
        <f>AVERAGE(M43:M49)</f>
        <v>33.47</v>
      </c>
      <c r="N50" s="9">
        <f>AVERAGE(N44:N49)</f>
        <v>7.4251067821535469E-2</v>
      </c>
    </row>
    <row r="51" spans="3:14" x14ac:dyDescent="0.3">
      <c r="D51" s="34"/>
      <c r="E51" s="4" t="s">
        <v>6</v>
      </c>
      <c r="F51" s="5">
        <f>_xlfn.STDEV.S(F43:F49)</f>
        <v>16.149066846105999</v>
      </c>
      <c r="G51" s="6">
        <f>_xlfn.STDEV.S(G43:G49)</f>
        <v>0.98987709674821123</v>
      </c>
      <c r="H51" s="9">
        <f>_xlfn.STDEV.S(H44:H49)</f>
        <v>6.2820650060776886E-3</v>
      </c>
      <c r="J51" s="34"/>
      <c r="K51" s="4" t="s">
        <v>6</v>
      </c>
      <c r="L51" s="5">
        <f>_xlfn.STDEV.S(L43:L49)</f>
        <v>7.2964907090098121</v>
      </c>
      <c r="M51" s="6">
        <f>_xlfn.STDEV.S(M43:M49)</f>
        <v>0.9011104260855054</v>
      </c>
      <c r="N51" s="9">
        <f>_xlfn.STDEV.S(N44:N49)</f>
        <v>1.6260185134496614E-3</v>
      </c>
    </row>
    <row r="52" spans="3:14" x14ac:dyDescent="0.3">
      <c r="D52" s="34"/>
      <c r="E52" s="4" t="s">
        <v>7</v>
      </c>
      <c r="F52" s="7">
        <f>MAX(F43:F49)</f>
        <v>380.56</v>
      </c>
      <c r="G52" s="7">
        <f>MAX(G43:G49)</f>
        <v>38.93</v>
      </c>
      <c r="H52" s="9">
        <f>MAX(H44:H49)</f>
        <v>0.11501757910597689</v>
      </c>
      <c r="J52" s="34"/>
      <c r="K52" s="4" t="s">
        <v>7</v>
      </c>
      <c r="L52" s="7">
        <f>MAX(L43:L49)</f>
        <v>463.76</v>
      </c>
      <c r="M52" s="7">
        <f>MAX(M43:M49)</f>
        <v>34.85</v>
      </c>
      <c r="N52" s="9">
        <f>MAX(N44:N49)</f>
        <v>7.6187268440552375E-2</v>
      </c>
    </row>
    <row r="53" spans="3:14" x14ac:dyDescent="0.3">
      <c r="D53" s="34"/>
      <c r="E53" s="4" t="s">
        <v>8</v>
      </c>
      <c r="F53" s="7">
        <f>MIN(F43:F49)</f>
        <v>338.47</v>
      </c>
      <c r="G53" s="7">
        <f>MIN(G43:G49)</f>
        <v>36.479999999999997</v>
      </c>
      <c r="H53" s="9">
        <f>MIN(H44:H49)</f>
        <v>9.9236438835569221E-2</v>
      </c>
      <c r="J53" s="34"/>
      <c r="K53" s="4" t="s">
        <v>8</v>
      </c>
      <c r="L53" s="7">
        <f>MIN(L43:L49)</f>
        <v>443.36</v>
      </c>
      <c r="M53" s="7">
        <f>MIN(M43:M49)</f>
        <v>32.53</v>
      </c>
      <c r="N53" s="9">
        <f>MIN(N44:N49)</f>
        <v>7.2301742532005692E-2</v>
      </c>
    </row>
    <row r="56" spans="3:14" x14ac:dyDescent="0.3">
      <c r="D56" s="35">
        <v>39800000</v>
      </c>
      <c r="E56" s="2">
        <v>1</v>
      </c>
      <c r="F56" s="3">
        <v>370.77</v>
      </c>
      <c r="G56" s="3">
        <v>35.11</v>
      </c>
      <c r="H56" s="10">
        <f t="shared" ref="H56:H61" si="11">G56/F56</f>
        <v>9.4694824284596926E-2</v>
      </c>
      <c r="J56" s="35"/>
      <c r="K56" s="2">
        <v>1</v>
      </c>
      <c r="L56" s="3">
        <v>422.25</v>
      </c>
      <c r="M56" s="3">
        <v>34.450000000000003</v>
      </c>
      <c r="N56" s="10">
        <f t="shared" ref="N56:N61" si="12">M56/L56</f>
        <v>8.1586737714624047E-2</v>
      </c>
    </row>
    <row r="57" spans="3:14" x14ac:dyDescent="0.3">
      <c r="D57" s="34"/>
      <c r="E57" s="2">
        <v>2</v>
      </c>
      <c r="F57" s="3">
        <v>355.53</v>
      </c>
      <c r="G57" s="3">
        <v>37.42</v>
      </c>
      <c r="H57" s="10">
        <f t="shared" si="11"/>
        <v>0.1052513149382612</v>
      </c>
      <c r="J57" s="34"/>
      <c r="K57" s="2">
        <v>2</v>
      </c>
      <c r="L57" s="3">
        <v>443.59</v>
      </c>
      <c r="M57" s="3">
        <v>34.5</v>
      </c>
      <c r="N57" s="10">
        <f t="shared" si="12"/>
        <v>7.7774521517617629E-2</v>
      </c>
    </row>
    <row r="58" spans="3:14" x14ac:dyDescent="0.3">
      <c r="D58" s="34"/>
      <c r="E58" s="2">
        <v>3</v>
      </c>
      <c r="F58" s="3">
        <v>353.93</v>
      </c>
      <c r="G58" s="3">
        <v>35.92</v>
      </c>
      <c r="H58" s="10">
        <f t="shared" si="11"/>
        <v>0.10148899499901111</v>
      </c>
      <c r="J58" s="34"/>
      <c r="K58" s="2">
        <v>3</v>
      </c>
      <c r="L58" s="3">
        <v>442.44</v>
      </c>
      <c r="M58" s="3">
        <v>33.74</v>
      </c>
      <c r="N58" s="10">
        <f t="shared" si="12"/>
        <v>7.6258927764216625E-2</v>
      </c>
    </row>
    <row r="59" spans="3:14" x14ac:dyDescent="0.3">
      <c r="D59" s="34"/>
      <c r="E59" s="2">
        <v>4</v>
      </c>
      <c r="F59" s="3">
        <v>353.55</v>
      </c>
      <c r="G59" s="3">
        <v>35.76</v>
      </c>
      <c r="H59" s="10">
        <f t="shared" si="11"/>
        <v>0.10114552397114976</v>
      </c>
      <c r="J59" s="34"/>
      <c r="K59" s="2">
        <v>4</v>
      </c>
      <c r="L59" s="3">
        <v>450.71</v>
      </c>
      <c r="M59" s="3">
        <v>33.880000000000003</v>
      </c>
      <c r="N59" s="10">
        <f t="shared" si="12"/>
        <v>7.517028688069935E-2</v>
      </c>
    </row>
    <row r="60" spans="3:14" x14ac:dyDescent="0.3">
      <c r="C60">
        <v>4</v>
      </c>
      <c r="D60" s="34"/>
      <c r="E60" s="2">
        <v>5</v>
      </c>
      <c r="F60" s="3">
        <v>370.36</v>
      </c>
      <c r="G60" s="3">
        <v>36.799999999999997</v>
      </c>
      <c r="H60" s="10">
        <f t="shared" si="11"/>
        <v>9.9362782157900412E-2</v>
      </c>
      <c r="I60">
        <v>4</v>
      </c>
      <c r="J60" s="34"/>
      <c r="K60" s="2">
        <v>5</v>
      </c>
      <c r="L60" s="3">
        <v>451.84</v>
      </c>
      <c r="M60" s="3">
        <v>33.700000000000003</v>
      </c>
      <c r="N60" s="10">
        <f t="shared" si="12"/>
        <v>7.4583923512747882E-2</v>
      </c>
    </row>
    <row r="61" spans="3:14" x14ac:dyDescent="0.3">
      <c r="D61" s="34"/>
      <c r="E61" s="2">
        <v>6</v>
      </c>
      <c r="F61" s="3">
        <v>364.36</v>
      </c>
      <c r="G61" s="3">
        <v>37.869999999999997</v>
      </c>
      <c r="H61" s="10">
        <f t="shared" si="11"/>
        <v>0.10393566802063892</v>
      </c>
      <c r="J61" s="34"/>
      <c r="K61" s="2">
        <v>6</v>
      </c>
      <c r="L61" s="3">
        <v>449.01</v>
      </c>
      <c r="M61" s="3">
        <v>33.04</v>
      </c>
      <c r="N61" s="10">
        <f t="shared" si="12"/>
        <v>7.3584107258190243E-2</v>
      </c>
    </row>
    <row r="62" spans="3:14" x14ac:dyDescent="0.3">
      <c r="D62" s="34"/>
      <c r="E62" s="4" t="s">
        <v>5</v>
      </c>
      <c r="F62" s="5">
        <f>AVERAGE(F55:F61)</f>
        <v>361.41666666666669</v>
      </c>
      <c r="G62" s="6">
        <f>AVERAGE(G55:G61)</f>
        <v>36.479999999999997</v>
      </c>
      <c r="H62" s="9">
        <f>AVERAGE(H56:H61)</f>
        <v>0.10097985139525972</v>
      </c>
      <c r="J62" s="34"/>
      <c r="K62" s="4" t="s">
        <v>5</v>
      </c>
      <c r="L62" s="5">
        <f>AVERAGE(L55:L61)</f>
        <v>443.30666666666667</v>
      </c>
      <c r="M62" s="6">
        <f>AVERAGE(M55:M61)</f>
        <v>33.884999999999998</v>
      </c>
      <c r="N62" s="9">
        <f>AVERAGE(N56:N61)</f>
        <v>7.649308410801596E-2</v>
      </c>
    </row>
    <row r="63" spans="3:14" x14ac:dyDescent="0.3">
      <c r="D63" s="34"/>
      <c r="E63" s="4" t="s">
        <v>6</v>
      </c>
      <c r="F63" s="5">
        <f>_xlfn.STDEV.S(F55:F61)</f>
        <v>8.108251763892552</v>
      </c>
      <c r="G63" s="6">
        <f>_xlfn.STDEV.S(G55:G61)</f>
        <v>1.0608487168300669</v>
      </c>
      <c r="H63" s="9">
        <f>_xlfn.STDEV.S(H56:H61)</f>
        <v>3.7251954588687548E-3</v>
      </c>
      <c r="J63" s="34"/>
      <c r="K63" s="4" t="s">
        <v>6</v>
      </c>
      <c r="L63" s="5">
        <f>_xlfn.STDEV.S(L55:L61)</f>
        <v>10.994268810005806</v>
      </c>
      <c r="M63" s="6">
        <f>_xlfn.STDEV.S(M55:M61)</f>
        <v>0.54161794652688577</v>
      </c>
      <c r="N63" s="9">
        <f>_xlfn.STDEV.S(N56:N61)</f>
        <v>2.8809391207771993E-3</v>
      </c>
    </row>
    <row r="64" spans="3:14" x14ac:dyDescent="0.3">
      <c r="D64" s="34"/>
      <c r="E64" s="4" t="s">
        <v>7</v>
      </c>
      <c r="F64" s="7">
        <f>MAX(F55:F61)</f>
        <v>370.77</v>
      </c>
      <c r="G64" s="7">
        <f>MAX(G55:G61)</f>
        <v>37.869999999999997</v>
      </c>
      <c r="H64" s="9">
        <f>MAX(H56:H61)</f>
        <v>0.1052513149382612</v>
      </c>
      <c r="J64" s="34"/>
      <c r="K64" s="4" t="s">
        <v>7</v>
      </c>
      <c r="L64" s="7">
        <f>MAX(L55:L61)</f>
        <v>451.84</v>
      </c>
      <c r="M64" s="7">
        <f>MAX(M55:M61)</f>
        <v>34.5</v>
      </c>
      <c r="N64" s="9">
        <f>MAX(N56:N61)</f>
        <v>8.1586737714624047E-2</v>
      </c>
    </row>
    <row r="65" spans="3:14" x14ac:dyDescent="0.3">
      <c r="D65" s="34"/>
      <c r="E65" s="4" t="s">
        <v>8</v>
      </c>
      <c r="F65" s="7">
        <f>MIN(F55:F61)</f>
        <v>353.55</v>
      </c>
      <c r="G65" s="7">
        <f>MIN(G55:G61)</f>
        <v>35.11</v>
      </c>
      <c r="H65" s="9">
        <f>MIN(H56:H61)</f>
        <v>9.4694824284596926E-2</v>
      </c>
      <c r="J65" s="34"/>
      <c r="K65" s="4" t="s">
        <v>8</v>
      </c>
      <c r="L65" s="7">
        <f>MIN(L55:L61)</f>
        <v>422.25</v>
      </c>
      <c r="M65" s="7">
        <f>MIN(M55:M61)</f>
        <v>33.04</v>
      </c>
      <c r="N65" s="9">
        <f>MIN(N56:N61)</f>
        <v>7.3584107258190243E-2</v>
      </c>
    </row>
    <row r="68" spans="3:14" x14ac:dyDescent="0.3">
      <c r="D68" s="35">
        <v>63100000</v>
      </c>
      <c r="E68" s="2">
        <v>1</v>
      </c>
      <c r="F68" s="3">
        <v>357.37</v>
      </c>
      <c r="G68" s="3">
        <v>35.950000000000003</v>
      </c>
      <c r="H68" s="10">
        <f t="shared" ref="H68:H73" si="13">G68/F68</f>
        <v>0.10059602093068809</v>
      </c>
      <c r="J68" s="35"/>
      <c r="K68" s="2">
        <v>1</v>
      </c>
      <c r="L68" s="3">
        <v>429.05</v>
      </c>
      <c r="M68" s="3">
        <v>30.96</v>
      </c>
      <c r="N68" s="10">
        <f t="shared" ref="N68:N73" si="14">M68/L68</f>
        <v>7.2159421978790356E-2</v>
      </c>
    </row>
    <row r="69" spans="3:14" x14ac:dyDescent="0.3">
      <c r="D69" s="34"/>
      <c r="E69" s="2">
        <v>2</v>
      </c>
      <c r="F69" s="3">
        <v>355.24</v>
      </c>
      <c r="G69" s="3">
        <v>36.35</v>
      </c>
      <c r="H69" s="10">
        <f t="shared" si="13"/>
        <v>0.10232518860488683</v>
      </c>
      <c r="J69" s="34"/>
      <c r="K69" s="2">
        <v>2</v>
      </c>
      <c r="L69" s="3">
        <v>445.72</v>
      </c>
      <c r="M69" s="3">
        <v>32.9</v>
      </c>
      <c r="N69" s="10">
        <f t="shared" si="14"/>
        <v>7.3813156241586644E-2</v>
      </c>
    </row>
    <row r="70" spans="3:14" x14ac:dyDescent="0.3">
      <c r="D70" s="34"/>
      <c r="E70" s="2">
        <v>3</v>
      </c>
      <c r="F70" s="3">
        <v>361.8</v>
      </c>
      <c r="G70" s="3">
        <v>36.15</v>
      </c>
      <c r="H70" s="10">
        <f t="shared" si="13"/>
        <v>9.9917081260364832E-2</v>
      </c>
      <c r="J70" s="34"/>
      <c r="K70" s="2">
        <v>3</v>
      </c>
      <c r="L70" s="3">
        <v>431.28</v>
      </c>
      <c r="M70" s="3">
        <v>32.82</v>
      </c>
      <c r="N70" s="10">
        <f t="shared" si="14"/>
        <v>7.6099053978853651E-2</v>
      </c>
    </row>
    <row r="71" spans="3:14" x14ac:dyDescent="0.3">
      <c r="D71" s="34"/>
      <c r="E71" s="2">
        <v>4</v>
      </c>
      <c r="F71" s="3">
        <v>338.75</v>
      </c>
      <c r="G71" s="3">
        <v>37.299999999999997</v>
      </c>
      <c r="H71" s="10">
        <f t="shared" si="13"/>
        <v>0.11011070110701106</v>
      </c>
      <c r="J71" s="34"/>
      <c r="K71" s="2">
        <v>4</v>
      </c>
      <c r="L71" s="3">
        <v>434.6</v>
      </c>
      <c r="M71" s="3">
        <v>33.29</v>
      </c>
      <c r="N71" s="10">
        <f t="shared" si="14"/>
        <v>7.6599171652093873E-2</v>
      </c>
    </row>
    <row r="72" spans="3:14" x14ac:dyDescent="0.3">
      <c r="C72">
        <v>5</v>
      </c>
      <c r="D72" s="34"/>
      <c r="E72" s="2">
        <v>5</v>
      </c>
      <c r="F72" s="3">
        <v>346.7</v>
      </c>
      <c r="G72" s="3">
        <v>37.44</v>
      </c>
      <c r="H72" s="10">
        <f t="shared" si="13"/>
        <v>0.10798961638304008</v>
      </c>
      <c r="I72">
        <v>5</v>
      </c>
      <c r="J72" s="34"/>
      <c r="K72" s="2">
        <v>5</v>
      </c>
      <c r="L72" s="3">
        <v>441.11</v>
      </c>
      <c r="M72" s="3">
        <v>32.840000000000003</v>
      </c>
      <c r="N72" s="10">
        <f t="shared" si="14"/>
        <v>7.4448550248237405E-2</v>
      </c>
    </row>
    <row r="73" spans="3:14" x14ac:dyDescent="0.3">
      <c r="D73" s="34"/>
      <c r="E73" s="2">
        <v>6</v>
      </c>
      <c r="F73" s="3">
        <v>354.43</v>
      </c>
      <c r="G73" s="3">
        <v>37.909999999999997</v>
      </c>
      <c r="H73" s="10">
        <f t="shared" si="13"/>
        <v>0.10696047174336257</v>
      </c>
      <c r="J73" s="34"/>
      <c r="K73" s="2">
        <v>6</v>
      </c>
      <c r="L73" s="3">
        <v>430.55</v>
      </c>
      <c r="M73" s="3">
        <v>34.450000000000003</v>
      </c>
      <c r="N73" s="10">
        <f t="shared" si="14"/>
        <v>8.0013935663685989E-2</v>
      </c>
    </row>
    <row r="74" spans="3:14" x14ac:dyDescent="0.3">
      <c r="D74" s="34"/>
      <c r="E74" s="4" t="s">
        <v>5</v>
      </c>
      <c r="F74" s="5">
        <f>AVERAGE(F67:F73)</f>
        <v>352.38166666666666</v>
      </c>
      <c r="G74" s="6">
        <f>AVERAGE(G67:G73)</f>
        <v>36.85</v>
      </c>
      <c r="H74" s="9">
        <f>AVERAGE(H68:H73)</f>
        <v>0.1046498466715589</v>
      </c>
      <c r="J74" s="34"/>
      <c r="K74" s="4" t="s">
        <v>5</v>
      </c>
      <c r="L74" s="5">
        <f>AVERAGE(L67:L73)</f>
        <v>435.38500000000005</v>
      </c>
      <c r="M74" s="6">
        <f>AVERAGE(M67:M73)</f>
        <v>32.876666666666665</v>
      </c>
      <c r="N74" s="9">
        <f>AVERAGE(N68:N73)</f>
        <v>7.5522214960541303E-2</v>
      </c>
    </row>
    <row r="75" spans="3:14" x14ac:dyDescent="0.3">
      <c r="D75" s="34"/>
      <c r="E75" s="4" t="s">
        <v>6</v>
      </c>
      <c r="F75" s="5">
        <f>_xlfn.STDEV.S(F67:F73)</f>
        <v>8.2952743575283119</v>
      </c>
      <c r="G75" s="6">
        <f>_xlfn.STDEV.S(G67:G73)</f>
        <v>0.80301930238319708</v>
      </c>
      <c r="H75" s="9">
        <f>_xlfn.STDEV.S(H68:H73)</f>
        <v>4.2555983789605324E-3</v>
      </c>
      <c r="J75" s="34"/>
      <c r="K75" s="4" t="s">
        <v>6</v>
      </c>
      <c r="L75" s="5">
        <f>_xlfn.STDEV.S(L67:L73)</f>
        <v>6.6417550391444076</v>
      </c>
      <c r="M75" s="6">
        <f>_xlfn.STDEV.S(M67:M73)</f>
        <v>1.124716260514921</v>
      </c>
      <c r="N75" s="9">
        <f>_xlfn.STDEV.S(N68:N73)</f>
        <v>2.7221369583832842E-3</v>
      </c>
    </row>
    <row r="76" spans="3:14" x14ac:dyDescent="0.3">
      <c r="D76" s="34"/>
      <c r="E76" s="4" t="s">
        <v>7</v>
      </c>
      <c r="F76" s="7">
        <f>MAX(F67:F73)</f>
        <v>361.8</v>
      </c>
      <c r="G76" s="7">
        <f>MAX(G67:G73)</f>
        <v>37.909999999999997</v>
      </c>
      <c r="H76" s="9">
        <f>MAX(H68:H73)</f>
        <v>0.11011070110701106</v>
      </c>
      <c r="J76" s="34"/>
      <c r="K76" s="4" t="s">
        <v>7</v>
      </c>
      <c r="L76" s="7">
        <f>MAX(L67:L73)</f>
        <v>445.72</v>
      </c>
      <c r="M76" s="7">
        <f>MAX(M67:M73)</f>
        <v>34.450000000000003</v>
      </c>
      <c r="N76" s="9">
        <f>MAX(N68:N73)</f>
        <v>8.0013935663685989E-2</v>
      </c>
    </row>
    <row r="77" spans="3:14" x14ac:dyDescent="0.3">
      <c r="D77" s="34"/>
      <c r="E77" s="4" t="s">
        <v>8</v>
      </c>
      <c r="F77" s="7">
        <f>MIN(F67:F73)</f>
        <v>338.75</v>
      </c>
      <c r="G77" s="7">
        <f>MIN(G67:G73)</f>
        <v>35.950000000000003</v>
      </c>
      <c r="H77" s="9">
        <f>MIN(H68:H73)</f>
        <v>9.9917081260364832E-2</v>
      </c>
      <c r="J77" s="34"/>
      <c r="K77" s="4" t="s">
        <v>8</v>
      </c>
      <c r="L77" s="7">
        <f>MIN(L67:L73)</f>
        <v>429.05</v>
      </c>
      <c r="M77" s="7">
        <f>MIN(M67:M73)</f>
        <v>30.96</v>
      </c>
      <c r="N77" s="9">
        <f>MIN(N68:N73)</f>
        <v>7.2159421978790356E-2</v>
      </c>
    </row>
    <row r="80" spans="3:14" x14ac:dyDescent="0.3">
      <c r="D80" s="35">
        <v>100000000</v>
      </c>
      <c r="E80" s="2">
        <v>1</v>
      </c>
      <c r="F80" s="3">
        <v>357.41</v>
      </c>
      <c r="G80" s="3">
        <v>35.68</v>
      </c>
      <c r="H80" s="10">
        <f t="shared" ref="H80:H85" si="15">G80/F80</f>
        <v>9.9829327662908141E-2</v>
      </c>
      <c r="J80" s="35"/>
      <c r="K80" s="2">
        <v>1</v>
      </c>
      <c r="L80" s="3">
        <v>441.77</v>
      </c>
      <c r="M80" s="3">
        <v>35.14</v>
      </c>
      <c r="N80" s="10">
        <f t="shared" ref="N80:N85" si="16">M80/L80</f>
        <v>7.9543653937569334E-2</v>
      </c>
    </row>
    <row r="81" spans="3:14" x14ac:dyDescent="0.3">
      <c r="D81" s="34"/>
      <c r="E81" s="2">
        <v>2</v>
      </c>
      <c r="F81" s="3">
        <v>355.24</v>
      </c>
      <c r="G81" s="3">
        <v>35.979999999999997</v>
      </c>
      <c r="H81" s="10">
        <f t="shared" si="15"/>
        <v>0.10128363922981645</v>
      </c>
      <c r="J81" s="34"/>
      <c r="K81" s="2">
        <v>2</v>
      </c>
      <c r="L81" s="3">
        <v>437.19</v>
      </c>
      <c r="M81" s="3">
        <v>34.880000000000003</v>
      </c>
      <c r="N81" s="10">
        <f t="shared" si="16"/>
        <v>7.9782245705528498E-2</v>
      </c>
    </row>
    <row r="82" spans="3:14" x14ac:dyDescent="0.3">
      <c r="D82" s="34"/>
      <c r="E82" s="2">
        <v>3</v>
      </c>
      <c r="F82" s="3">
        <v>361.99</v>
      </c>
      <c r="G82" s="3">
        <v>36.22</v>
      </c>
      <c r="H82" s="10">
        <f t="shared" si="15"/>
        <v>0.1000580126522832</v>
      </c>
      <c r="J82" s="34"/>
      <c r="K82" s="2">
        <v>3</v>
      </c>
      <c r="L82" s="3">
        <v>429.62</v>
      </c>
      <c r="M82" s="3">
        <v>34.590000000000003</v>
      </c>
      <c r="N82" s="10">
        <f t="shared" si="16"/>
        <v>8.0513011498533599E-2</v>
      </c>
    </row>
    <row r="83" spans="3:14" x14ac:dyDescent="0.3">
      <c r="D83" s="34"/>
      <c r="E83" s="2">
        <v>4</v>
      </c>
      <c r="F83" s="3">
        <v>340.55</v>
      </c>
      <c r="G83" s="3">
        <v>37.479999999999997</v>
      </c>
      <c r="H83" s="10">
        <f t="shared" si="15"/>
        <v>0.1100572603141976</v>
      </c>
      <c r="J83" s="34"/>
      <c r="K83" s="2">
        <v>4</v>
      </c>
      <c r="L83" s="3">
        <v>425.43</v>
      </c>
      <c r="M83" s="3">
        <v>33.049999999999997</v>
      </c>
      <c r="N83" s="10">
        <f t="shared" si="16"/>
        <v>7.7686105822344448E-2</v>
      </c>
    </row>
    <row r="84" spans="3:14" x14ac:dyDescent="0.3">
      <c r="C84">
        <v>6</v>
      </c>
      <c r="D84" s="34"/>
      <c r="E84" s="2">
        <v>5</v>
      </c>
      <c r="F84" s="3">
        <v>353.64</v>
      </c>
      <c r="G84" s="3">
        <v>37.9</v>
      </c>
      <c r="H84" s="10">
        <f t="shared" si="15"/>
        <v>0.10717113448704897</v>
      </c>
      <c r="I84">
        <v>6</v>
      </c>
      <c r="J84" s="34"/>
      <c r="K84" s="2">
        <v>5</v>
      </c>
      <c r="L84" s="3">
        <v>424.62</v>
      </c>
      <c r="M84" s="3">
        <v>35.08</v>
      </c>
      <c r="N84" s="10">
        <f t="shared" si="16"/>
        <v>8.2615044039376376E-2</v>
      </c>
    </row>
    <row r="85" spans="3:14" x14ac:dyDescent="0.3">
      <c r="D85" s="34"/>
      <c r="E85" s="2">
        <v>6</v>
      </c>
      <c r="F85" s="3">
        <v>358.43</v>
      </c>
      <c r="G85" s="3">
        <v>40.06</v>
      </c>
      <c r="H85" s="10">
        <f t="shared" si="15"/>
        <v>0.11176519822559496</v>
      </c>
      <c r="J85" s="34"/>
      <c r="K85" s="2">
        <v>6</v>
      </c>
      <c r="L85" s="3">
        <v>418.97</v>
      </c>
      <c r="M85" s="3">
        <v>33.409999999999997</v>
      </c>
      <c r="N85" s="10">
        <f t="shared" si="16"/>
        <v>7.9743179702603986E-2</v>
      </c>
    </row>
    <row r="86" spans="3:14" x14ac:dyDescent="0.3">
      <c r="D86" s="34"/>
      <c r="E86" s="4" t="s">
        <v>5</v>
      </c>
      <c r="F86" s="5">
        <f>AVERAGE(F79:F85)</f>
        <v>354.54333333333329</v>
      </c>
      <c r="G86" s="6">
        <f>AVERAGE(G79:G85)</f>
        <v>37.22</v>
      </c>
      <c r="H86" s="9">
        <f>AVERAGE(H80:H85)</f>
        <v>0.10502742876197489</v>
      </c>
      <c r="J86" s="34"/>
      <c r="K86" s="4" t="s">
        <v>5</v>
      </c>
      <c r="L86" s="5">
        <f>AVERAGE(L79:L85)</f>
        <v>429.60000000000008</v>
      </c>
      <c r="M86" s="6">
        <f>AVERAGE(M79:M85)</f>
        <v>34.358333333333334</v>
      </c>
      <c r="N86" s="9">
        <f>AVERAGE(N80:N85)</f>
        <v>7.9980540117659371E-2</v>
      </c>
    </row>
    <row r="87" spans="3:14" x14ac:dyDescent="0.3">
      <c r="D87" s="34"/>
      <c r="E87" s="4" t="s">
        <v>6</v>
      </c>
      <c r="F87" s="5">
        <f>_xlfn.STDEV.S(F79:F85)</f>
        <v>7.4282101926821298</v>
      </c>
      <c r="G87" s="6">
        <f>_xlfn.STDEV.S(G79:G85)</f>
        <v>1.6434597652513445</v>
      </c>
      <c r="H87" s="9">
        <f>_xlfn.STDEV.S(H80:H85)</f>
        <v>5.3108102694941544E-3</v>
      </c>
      <c r="J87" s="34"/>
      <c r="K87" s="4" t="s">
        <v>6</v>
      </c>
      <c r="L87" s="5">
        <f>_xlfn.STDEV.S(L79:L85)</f>
        <v>8.4959237284711868</v>
      </c>
      <c r="M87" s="6">
        <f>_xlfn.STDEV.S(M79:M85)</f>
        <v>0.90207353728322515</v>
      </c>
      <c r="N87" s="9">
        <f>_xlfn.STDEV.S(N80:N85)</f>
        <v>1.5984427168579381E-3</v>
      </c>
    </row>
    <row r="88" spans="3:14" x14ac:dyDescent="0.3">
      <c r="D88" s="34"/>
      <c r="E88" s="4" t="s">
        <v>7</v>
      </c>
      <c r="F88" s="7">
        <f>MAX(F79:F85)</f>
        <v>361.99</v>
      </c>
      <c r="G88" s="7">
        <f>MAX(G79:G85)</f>
        <v>40.06</v>
      </c>
      <c r="H88" s="9">
        <f>MAX(H80:H85)</f>
        <v>0.11176519822559496</v>
      </c>
      <c r="J88" s="34"/>
      <c r="K88" s="4" t="s">
        <v>7</v>
      </c>
      <c r="L88" s="7">
        <f>MAX(L79:L85)</f>
        <v>441.77</v>
      </c>
      <c r="M88" s="7">
        <f>MAX(M79:M85)</f>
        <v>35.14</v>
      </c>
      <c r="N88" s="9">
        <f>MAX(N80:N85)</f>
        <v>8.2615044039376376E-2</v>
      </c>
    </row>
    <row r="89" spans="3:14" x14ac:dyDescent="0.3">
      <c r="D89" s="34"/>
      <c r="E89" s="4" t="s">
        <v>8</v>
      </c>
      <c r="F89" s="7">
        <f>MIN(F79:F85)</f>
        <v>340.55</v>
      </c>
      <c r="G89" s="7">
        <f>MIN(G79:G85)</f>
        <v>35.68</v>
      </c>
      <c r="H89" s="9">
        <f>MIN(H80:H85)</f>
        <v>9.9829327662908141E-2</v>
      </c>
      <c r="J89" s="34"/>
      <c r="K89" s="4" t="s">
        <v>8</v>
      </c>
      <c r="L89" s="7">
        <f>MIN(L79:L85)</f>
        <v>418.97</v>
      </c>
      <c r="M89" s="7">
        <f>MIN(M79:M85)</f>
        <v>33.049999999999997</v>
      </c>
      <c r="N89" s="9">
        <f>MIN(N80:N85)</f>
        <v>7.7686105822344448E-2</v>
      </c>
    </row>
    <row r="92" spans="3:14" x14ac:dyDescent="0.3">
      <c r="D92" s="35">
        <v>158000000</v>
      </c>
      <c r="E92" s="2">
        <v>1</v>
      </c>
      <c r="F92" s="3">
        <v>268.19</v>
      </c>
      <c r="G92" s="3">
        <v>41.79</v>
      </c>
      <c r="H92" s="10">
        <f t="shared" ref="H92:H97" si="17">G92/F92</f>
        <v>0.15582236474141467</v>
      </c>
      <c r="J92" s="35"/>
      <c r="K92" s="2">
        <v>1</v>
      </c>
      <c r="L92" s="3">
        <v>267.58</v>
      </c>
      <c r="M92" s="3">
        <v>43.94</v>
      </c>
      <c r="N92" s="10">
        <f t="shared" ref="N92:N97" si="18">M92/L92</f>
        <v>0.16421257194110173</v>
      </c>
    </row>
    <row r="93" spans="3:14" x14ac:dyDescent="0.3">
      <c r="D93" s="34"/>
      <c r="E93" s="2">
        <v>2</v>
      </c>
      <c r="F93" s="3">
        <v>321.25</v>
      </c>
      <c r="G93" s="3">
        <v>40.090000000000003</v>
      </c>
      <c r="H93" s="10">
        <f t="shared" si="17"/>
        <v>0.12479377431906616</v>
      </c>
      <c r="J93" s="34"/>
      <c r="K93" s="2">
        <v>2</v>
      </c>
      <c r="L93" s="3">
        <v>426.54</v>
      </c>
      <c r="M93" s="3">
        <v>36.380000000000003</v>
      </c>
      <c r="N93" s="10">
        <f t="shared" si="18"/>
        <v>8.5290945749519384E-2</v>
      </c>
    </row>
    <row r="94" spans="3:14" x14ac:dyDescent="0.3">
      <c r="D94" s="34"/>
      <c r="E94" s="2">
        <v>3</v>
      </c>
      <c r="F94" s="3">
        <v>320.55</v>
      </c>
      <c r="G94" s="3">
        <v>40.64</v>
      </c>
      <c r="H94" s="10">
        <f t="shared" si="17"/>
        <v>0.12678209327717985</v>
      </c>
      <c r="J94" s="34"/>
      <c r="K94" s="2">
        <v>3</v>
      </c>
      <c r="L94" s="3">
        <v>426.94</v>
      </c>
      <c r="M94" s="3">
        <v>36.869999999999997</v>
      </c>
      <c r="N94" s="10">
        <f t="shared" si="18"/>
        <v>8.6358738932871118E-2</v>
      </c>
    </row>
    <row r="95" spans="3:14" x14ac:dyDescent="0.3">
      <c r="D95" s="34"/>
      <c r="E95" s="2">
        <v>4</v>
      </c>
      <c r="F95" s="3">
        <v>320.10000000000002</v>
      </c>
      <c r="G95" s="3">
        <v>40.700000000000003</v>
      </c>
      <c r="H95" s="10">
        <f t="shared" si="17"/>
        <v>0.12714776632302405</v>
      </c>
      <c r="J95" s="34"/>
      <c r="K95" s="2">
        <v>4</v>
      </c>
      <c r="L95" s="3">
        <v>363.51</v>
      </c>
      <c r="M95" s="3">
        <v>33.71</v>
      </c>
      <c r="N95" s="10">
        <f t="shared" si="18"/>
        <v>9.2734725317047684E-2</v>
      </c>
    </row>
    <row r="96" spans="3:14" x14ac:dyDescent="0.3">
      <c r="C96">
        <v>7</v>
      </c>
      <c r="D96" s="34"/>
      <c r="E96" s="2">
        <v>5</v>
      </c>
      <c r="F96" s="3">
        <v>313.08</v>
      </c>
      <c r="G96" s="3">
        <v>41.44</v>
      </c>
      <c r="H96" s="10">
        <f t="shared" si="17"/>
        <v>0.13236233550530216</v>
      </c>
      <c r="I96">
        <v>7</v>
      </c>
      <c r="J96" s="34"/>
      <c r="K96" s="2">
        <v>5</v>
      </c>
      <c r="L96" s="3">
        <v>360.58</v>
      </c>
      <c r="M96" s="3">
        <v>33.450000000000003</v>
      </c>
      <c r="N96" s="10">
        <f t="shared" si="18"/>
        <v>9.2767208386488442E-2</v>
      </c>
    </row>
    <row r="97" spans="3:14" x14ac:dyDescent="0.3">
      <c r="D97" s="34"/>
      <c r="E97" s="2">
        <v>6</v>
      </c>
      <c r="F97" s="3">
        <v>313.23</v>
      </c>
      <c r="G97" s="3">
        <v>42.4</v>
      </c>
      <c r="H97" s="10">
        <f t="shared" si="17"/>
        <v>0.13536379018612521</v>
      </c>
      <c r="J97" s="34"/>
      <c r="K97" s="2">
        <v>6</v>
      </c>
      <c r="L97" s="3">
        <v>363.44</v>
      </c>
      <c r="M97" s="3">
        <v>33.28</v>
      </c>
      <c r="N97" s="10">
        <f t="shared" si="18"/>
        <v>9.15694475016509E-2</v>
      </c>
    </row>
    <row r="98" spans="3:14" x14ac:dyDescent="0.3">
      <c r="D98" s="34"/>
      <c r="E98" s="4" t="s">
        <v>5</v>
      </c>
      <c r="F98" s="5">
        <f>AVERAGE(F93:F97)</f>
        <v>317.642</v>
      </c>
      <c r="G98" s="6">
        <f>AVERAGE(G93:G97)</f>
        <v>41.054000000000002</v>
      </c>
      <c r="H98" s="9">
        <f>AVERAGE(H92:H97)</f>
        <v>0.13371202072535202</v>
      </c>
      <c r="J98" s="34"/>
      <c r="K98" s="4" t="s">
        <v>5</v>
      </c>
      <c r="L98" s="5">
        <f>AVERAGE(L93:L97)</f>
        <v>388.202</v>
      </c>
      <c r="M98" s="5">
        <f>AVERAGE(M93:M97)</f>
        <v>34.738000000000007</v>
      </c>
      <c r="N98" s="9">
        <f>AVERAGE(N95:N97)</f>
        <v>9.2357127068395675E-2</v>
      </c>
    </row>
    <row r="99" spans="3:14" x14ac:dyDescent="0.3">
      <c r="D99" s="34"/>
      <c r="E99" s="4" t="s">
        <v>6</v>
      </c>
      <c r="F99" s="5">
        <f>_xlfn.STDEV.S(F93:F97)</f>
        <v>4.1168398074251131</v>
      </c>
      <c r="G99" s="6">
        <f>_xlfn.STDEV.S(G93:G97)</f>
        <v>0.89256932503867525</v>
      </c>
      <c r="H99" s="9">
        <f>_xlfn.STDEV.S(H92:H97)</f>
        <v>1.152445880995758E-2</v>
      </c>
      <c r="J99" s="34"/>
      <c r="K99" s="4" t="s">
        <v>6</v>
      </c>
      <c r="L99" s="5">
        <f>_xlfn.STDEV.S(L93:L97)</f>
        <v>35.200359657253514</v>
      </c>
      <c r="M99" s="5">
        <f>_xlfn.STDEV.S(M93:M97)</f>
        <v>1.7380362481835629</v>
      </c>
      <c r="N99" s="9">
        <f>_xlfn.STDEV.S(N95:N97)</f>
        <v>6.8234383733606124E-4</v>
      </c>
    </row>
    <row r="100" spans="3:14" x14ac:dyDescent="0.3">
      <c r="D100" s="34"/>
      <c r="E100" s="4" t="s">
        <v>7</v>
      </c>
      <c r="F100" s="7">
        <f>MAX(F93:F97)</f>
        <v>321.25</v>
      </c>
      <c r="G100" s="7">
        <f>MAX(G93:G97)</f>
        <v>42.4</v>
      </c>
      <c r="H100" s="9">
        <f>MAX(H92:H97)</f>
        <v>0.15582236474141467</v>
      </c>
      <c r="J100" s="34"/>
      <c r="K100" s="4" t="s">
        <v>7</v>
      </c>
      <c r="L100" s="7">
        <f>MAX(L95:L97)</f>
        <v>363.51</v>
      </c>
      <c r="M100" s="7">
        <f>MAX(M95:M97)</f>
        <v>33.71</v>
      </c>
      <c r="N100" s="9">
        <f>MAX(N95:N97)</f>
        <v>9.2767208386488442E-2</v>
      </c>
    </row>
    <row r="101" spans="3:14" x14ac:dyDescent="0.3">
      <c r="D101" s="34"/>
      <c r="E101" s="4" t="s">
        <v>8</v>
      </c>
      <c r="F101" s="7">
        <f>MIN(F93:F97)</f>
        <v>313.08</v>
      </c>
      <c r="G101" s="7">
        <f>MIN(G93:G97)</f>
        <v>40.090000000000003</v>
      </c>
      <c r="H101" s="9">
        <f>MIN(H92:H97)</f>
        <v>0.12479377431906616</v>
      </c>
      <c r="J101" s="34"/>
      <c r="K101" s="4" t="s">
        <v>8</v>
      </c>
      <c r="L101" s="7">
        <f>MIN(L95:L97)</f>
        <v>360.58</v>
      </c>
      <c r="M101" s="7">
        <f>MIN(M91:M97)</f>
        <v>33.28</v>
      </c>
      <c r="N101" s="9">
        <f>MIN(N92:N97)</f>
        <v>8.5290945749519384E-2</v>
      </c>
    </row>
    <row r="104" spans="3:14" x14ac:dyDescent="0.3">
      <c r="D104" s="35">
        <v>398000000</v>
      </c>
      <c r="E104" s="2">
        <v>1</v>
      </c>
      <c r="F104" s="3">
        <v>239.74</v>
      </c>
      <c r="G104" s="3">
        <v>46.86</v>
      </c>
      <c r="H104" s="10">
        <f t="shared" ref="H104:H109" si="19">G104/F104</f>
        <v>0.1954617502294152</v>
      </c>
      <c r="J104" s="35"/>
      <c r="K104" s="2">
        <v>1</v>
      </c>
      <c r="L104" s="3">
        <v>239.63</v>
      </c>
      <c r="M104" s="3">
        <v>47.43</v>
      </c>
      <c r="N104" s="10">
        <f t="shared" ref="N104:N109" si="20">M104/L104</f>
        <v>0.19793014230271669</v>
      </c>
    </row>
    <row r="105" spans="3:14" x14ac:dyDescent="0.3">
      <c r="D105" s="34"/>
      <c r="E105" s="2">
        <v>2</v>
      </c>
      <c r="F105" s="3">
        <v>243.85</v>
      </c>
      <c r="G105" s="3">
        <v>44.78</v>
      </c>
      <c r="H105" s="10">
        <f t="shared" si="19"/>
        <v>0.18363748205864261</v>
      </c>
      <c r="J105" s="34"/>
      <c r="K105" s="2">
        <v>2</v>
      </c>
      <c r="L105" s="3">
        <v>340.07</v>
      </c>
      <c r="M105" s="3">
        <v>36.700000000000003</v>
      </c>
      <c r="N105" s="10">
        <f t="shared" si="20"/>
        <v>0.10791895786161673</v>
      </c>
    </row>
    <row r="106" spans="3:14" x14ac:dyDescent="0.3">
      <c r="D106" s="34"/>
      <c r="E106" s="2">
        <v>3</v>
      </c>
      <c r="F106" s="3">
        <v>236</v>
      </c>
      <c r="G106" s="3">
        <v>45.16</v>
      </c>
      <c r="H106" s="10">
        <f t="shared" si="19"/>
        <v>0.19135593220338981</v>
      </c>
      <c r="J106" s="34"/>
      <c r="K106" s="2">
        <v>3</v>
      </c>
      <c r="L106" s="3">
        <v>347.26</v>
      </c>
      <c r="M106" s="3">
        <v>39.21</v>
      </c>
      <c r="N106" s="10">
        <f t="shared" si="20"/>
        <v>0.11291251511835512</v>
      </c>
    </row>
    <row r="107" spans="3:14" x14ac:dyDescent="0.3">
      <c r="D107" s="34"/>
      <c r="E107" s="2">
        <v>4</v>
      </c>
      <c r="F107" s="3">
        <v>239.73</v>
      </c>
      <c r="G107" s="3">
        <v>47.47</v>
      </c>
      <c r="H107" s="10">
        <f t="shared" si="19"/>
        <v>0.19801443290368331</v>
      </c>
      <c r="J107" s="34"/>
      <c r="K107" s="2">
        <v>4</v>
      </c>
      <c r="L107" s="3">
        <v>340.01</v>
      </c>
      <c r="M107" s="3">
        <v>37.96</v>
      </c>
      <c r="N107" s="10">
        <f t="shared" si="20"/>
        <v>0.11164377518308286</v>
      </c>
    </row>
    <row r="108" spans="3:14" x14ac:dyDescent="0.3">
      <c r="C108">
        <v>8</v>
      </c>
      <c r="D108" s="34"/>
      <c r="E108" s="2">
        <v>5</v>
      </c>
      <c r="F108" s="3">
        <v>245.26</v>
      </c>
      <c r="G108" s="3">
        <v>43.73</v>
      </c>
      <c r="H108" s="10">
        <f t="shared" si="19"/>
        <v>0.17830057897741172</v>
      </c>
      <c r="I108">
        <v>8</v>
      </c>
      <c r="J108" s="34"/>
      <c r="K108" s="2">
        <v>5</v>
      </c>
      <c r="L108" s="3">
        <v>342.48</v>
      </c>
      <c r="M108" s="3">
        <v>35.69</v>
      </c>
      <c r="N108" s="10">
        <f t="shared" si="20"/>
        <v>0.10421046484466245</v>
      </c>
    </row>
    <row r="109" spans="3:14" x14ac:dyDescent="0.3">
      <c r="D109" s="34"/>
      <c r="E109" s="2">
        <v>6</v>
      </c>
      <c r="F109" s="3">
        <v>256.44</v>
      </c>
      <c r="G109" s="3">
        <v>44.87</v>
      </c>
      <c r="H109" s="10">
        <f t="shared" si="19"/>
        <v>0.17497270316643268</v>
      </c>
      <c r="J109" s="34"/>
      <c r="K109" s="2">
        <v>6</v>
      </c>
      <c r="L109" s="3">
        <v>342.72</v>
      </c>
      <c r="M109" s="3">
        <v>38.18</v>
      </c>
      <c r="N109" s="10">
        <f t="shared" si="20"/>
        <v>0.11140289449112978</v>
      </c>
    </row>
    <row r="110" spans="3:14" x14ac:dyDescent="0.3">
      <c r="D110" s="34"/>
      <c r="E110" s="4" t="s">
        <v>5</v>
      </c>
      <c r="F110" s="5">
        <f>AVERAGE(F103:F109)</f>
        <v>243.50333333333333</v>
      </c>
      <c r="G110" s="6">
        <f>AVERAGE(G103:G109)</f>
        <v>45.478333333333332</v>
      </c>
      <c r="H110" s="9">
        <f>AVERAGE(H104:H109)</f>
        <v>0.18695714658982923</v>
      </c>
      <c r="J110" s="34"/>
      <c r="K110" s="4" t="s">
        <v>5</v>
      </c>
      <c r="L110" s="5">
        <f>AVERAGE(L103:L109)</f>
        <v>325.36166666666668</v>
      </c>
      <c r="M110" s="6">
        <f>AVERAGE(M103:M109)</f>
        <v>39.195</v>
      </c>
      <c r="N110" s="9">
        <f>AVERAGE(N104:N109)</f>
        <v>0.12433645830026059</v>
      </c>
    </row>
    <row r="111" spans="3:14" x14ac:dyDescent="0.3">
      <c r="D111" s="34"/>
      <c r="E111" s="4" t="s">
        <v>6</v>
      </c>
      <c r="F111" s="5">
        <f>_xlfn.STDEV.S(F103:F109)</f>
        <v>7.1451260777306542</v>
      </c>
      <c r="G111" s="6">
        <f>_xlfn.STDEV.S(G103:G109)</f>
        <v>1.4065193445760595</v>
      </c>
      <c r="H111" s="9">
        <f>_xlfn.STDEV.S(H104:H109)</f>
        <v>9.4183267958129202E-3</v>
      </c>
      <c r="J111" s="34"/>
      <c r="K111" s="4" t="s">
        <v>6</v>
      </c>
      <c r="L111" s="5">
        <f>_xlfn.STDEV.S(L103:L109)</f>
        <v>42.082569986475967</v>
      </c>
      <c r="M111" s="6">
        <f>_xlfn.STDEV.S(M103:M109)</f>
        <v>4.2161819220711996</v>
      </c>
      <c r="N111" s="9">
        <f>_xlfn.STDEV.S(N104:N109)</f>
        <v>3.619256280956732E-2</v>
      </c>
    </row>
    <row r="112" spans="3:14" x14ac:dyDescent="0.3">
      <c r="D112" s="34"/>
      <c r="E112" s="4" t="s">
        <v>7</v>
      </c>
      <c r="F112" s="7">
        <f>MAX(F103:F109)</f>
        <v>256.44</v>
      </c>
      <c r="G112" s="7">
        <f>MAX(G103:G109)</f>
        <v>47.47</v>
      </c>
      <c r="H112" s="9">
        <f>MAX(H104:H109)</f>
        <v>0.19801443290368331</v>
      </c>
      <c r="J112" s="34"/>
      <c r="K112" s="4" t="s">
        <v>7</v>
      </c>
      <c r="L112" s="7">
        <f>MAX(L103:L109)</f>
        <v>347.26</v>
      </c>
      <c r="M112" s="7">
        <f>MAX(M103:M109)</f>
        <v>47.43</v>
      </c>
      <c r="N112" s="9">
        <f>MAX(N104:N109)</f>
        <v>0.19793014230271669</v>
      </c>
    </row>
    <row r="113" spans="4:14" x14ac:dyDescent="0.3">
      <c r="D113" s="34"/>
      <c r="E113" s="4" t="s">
        <v>8</v>
      </c>
      <c r="F113" s="7">
        <f>MIN(F103:F109)</f>
        <v>236</v>
      </c>
      <c r="G113" s="7">
        <f>MIN(G103:G109)</f>
        <v>43.73</v>
      </c>
      <c r="H113" s="9">
        <f>MIN(H104:H109)</f>
        <v>0.17497270316643268</v>
      </c>
      <c r="J113" s="34"/>
      <c r="K113" s="4" t="s">
        <v>8</v>
      </c>
      <c r="L113" s="7">
        <f>MIN(L103:L109)</f>
        <v>239.63</v>
      </c>
      <c r="M113" s="7">
        <f>MIN(M103:M109)</f>
        <v>35.69</v>
      </c>
      <c r="N113" s="9">
        <f>MIN(N104:N109)</f>
        <v>0.10421046484466245</v>
      </c>
    </row>
  </sheetData>
  <mergeCells count="31">
    <mergeCell ref="D92:D101"/>
    <mergeCell ref="J92:J101"/>
    <mergeCell ref="D104:D113"/>
    <mergeCell ref="J104:J113"/>
    <mergeCell ref="D56:D65"/>
    <mergeCell ref="J56:J65"/>
    <mergeCell ref="D68:D77"/>
    <mergeCell ref="J68:J77"/>
    <mergeCell ref="D80:D89"/>
    <mergeCell ref="J80:J89"/>
    <mergeCell ref="X6:Y6"/>
    <mergeCell ref="Z6:AA6"/>
    <mergeCell ref="AB6:AC6"/>
    <mergeCell ref="D44:D53"/>
    <mergeCell ref="J44:J53"/>
    <mergeCell ref="P7:P8"/>
    <mergeCell ref="V34:V35"/>
    <mergeCell ref="P34:P35"/>
    <mergeCell ref="X5:AC5"/>
    <mergeCell ref="D7:D17"/>
    <mergeCell ref="D20:D29"/>
    <mergeCell ref="D32:D41"/>
    <mergeCell ref="D5:G5"/>
    <mergeCell ref="J7:J17"/>
    <mergeCell ref="J20:J29"/>
    <mergeCell ref="J32:J41"/>
    <mergeCell ref="J5:N5"/>
    <mergeCell ref="R6:S6"/>
    <mergeCell ref="T6:U6"/>
    <mergeCell ref="V6:W6"/>
    <mergeCell ref="R5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C FWHM</vt:lpstr>
      <vt:lpstr>J FWHM</vt:lpstr>
      <vt:lpstr>C Centroids</vt:lpstr>
      <vt:lpstr>J 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Harrison</dc:creator>
  <cp:lastModifiedBy>Mark Harrison</cp:lastModifiedBy>
  <dcterms:created xsi:type="dcterms:W3CDTF">2017-04-17T15:26:41Z</dcterms:created>
  <dcterms:modified xsi:type="dcterms:W3CDTF">2017-06-22T14:45:19Z</dcterms:modified>
</cp:coreProperties>
</file>