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clevel\Desktop\"/>
    </mc:Choice>
  </mc:AlternateContent>
  <bookViews>
    <workbookView xWindow="0" yWindow="0" windowWidth="17415" windowHeight="11355" firstSheet="1" activeTab="9"/>
  </bookViews>
  <sheets>
    <sheet name="ES2-1" sheetId="2" r:id="rId1"/>
    <sheet name="ES2-2" sheetId="1" r:id="rId2"/>
    <sheet name="ES2-4" sheetId="3" r:id="rId3"/>
    <sheet name="ES2-5" sheetId="4" r:id="rId4"/>
    <sheet name="ES2-6" sheetId="5" r:id="rId5"/>
    <sheet name="ES2-7" sheetId="6" r:id="rId6"/>
    <sheet name="ES2-8" sheetId="7" r:id="rId7"/>
    <sheet name="ES2-9" sheetId="8" r:id="rId8"/>
    <sheet name="ES2-10" sheetId="9" r:id="rId9"/>
    <sheet name="ES2-1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E19" i="10"/>
  <c r="E5" i="10"/>
  <c r="E6" i="10"/>
  <c r="E7" i="10"/>
  <c r="E8" i="10"/>
  <c r="E9" i="10"/>
  <c r="E10" i="10"/>
  <c r="E11" i="10"/>
  <c r="E12" i="10"/>
  <c r="E13" i="10"/>
  <c r="E14" i="10"/>
  <c r="E15" i="10"/>
  <c r="E4" i="10"/>
  <c r="C18" i="10"/>
  <c r="C5" i="10"/>
  <c r="C6" i="10"/>
  <c r="C7" i="10"/>
  <c r="C8" i="10"/>
  <c r="C9" i="10"/>
  <c r="C10" i="10"/>
  <c r="C11" i="10"/>
  <c r="C12" i="10"/>
  <c r="C13" i="10"/>
  <c r="C14" i="10"/>
  <c r="C15" i="10"/>
  <c r="C4" i="10"/>
  <c r="B17" i="10"/>
  <c r="C4" i="9"/>
  <c r="C5" i="9"/>
  <c r="C6" i="9"/>
  <c r="C7" i="9"/>
  <c r="E7" i="9" s="1"/>
  <c r="C8" i="9"/>
  <c r="E8" i="9" s="1"/>
  <c r="C9" i="9"/>
  <c r="E9" i="9" s="1"/>
  <c r="C10" i="9"/>
  <c r="E10" i="9" s="1"/>
  <c r="C3" i="9"/>
  <c r="E14" i="9"/>
  <c r="B12" i="9"/>
  <c r="C26" i="8"/>
  <c r="B23" i="8"/>
  <c r="C16" i="8" s="1"/>
  <c r="C19" i="8"/>
  <c r="E19" i="8" s="1"/>
  <c r="C18" i="8"/>
  <c r="E18" i="8" s="1"/>
  <c r="C17" i="8"/>
  <c r="E17" i="8" s="1"/>
  <c r="C10" i="8"/>
  <c r="E4" i="8"/>
  <c r="E5" i="8"/>
  <c r="E6" i="8"/>
  <c r="E7" i="8"/>
  <c r="E8" i="8"/>
  <c r="E3" i="8"/>
  <c r="C11" i="8"/>
  <c r="C4" i="8"/>
  <c r="C5" i="8"/>
  <c r="C6" i="8"/>
  <c r="C7" i="8"/>
  <c r="C8" i="8"/>
  <c r="C3" i="8"/>
  <c r="B10" i="8"/>
  <c r="C12" i="9" l="1"/>
  <c r="E3" i="9"/>
  <c r="E6" i="9"/>
  <c r="E5" i="9"/>
  <c r="E4" i="9"/>
  <c r="C24" i="8"/>
  <c r="E16" i="8"/>
  <c r="C23" i="8" s="1"/>
  <c r="F19" i="7"/>
  <c r="F16" i="7"/>
  <c r="F14" i="7"/>
  <c r="F12" i="7"/>
  <c r="F11" i="7"/>
  <c r="F5" i="7"/>
  <c r="F6" i="7"/>
  <c r="F7" i="7" s="1"/>
  <c r="F8" i="7" s="1"/>
  <c r="F4" i="7"/>
  <c r="F3" i="7"/>
  <c r="E4" i="7"/>
  <c r="E5" i="7"/>
  <c r="E6" i="7"/>
  <c r="E7" i="7"/>
  <c r="E8" i="7"/>
  <c r="E3" i="7"/>
  <c r="C4" i="7"/>
  <c r="C5" i="7"/>
  <c r="C6" i="7"/>
  <c r="C7" i="7"/>
  <c r="C8" i="7"/>
  <c r="C3" i="7"/>
  <c r="E13" i="9" l="1"/>
  <c r="G101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6" i="5"/>
  <c r="G5" i="5"/>
  <c r="E101" i="5"/>
  <c r="F101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F5" i="5"/>
  <c r="E5" i="5"/>
  <c r="E35" i="4"/>
  <c r="E34" i="4"/>
  <c r="E33" i="4"/>
  <c r="E32" i="4"/>
  <c r="E31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B17" i="3"/>
  <c r="B16" i="3"/>
  <c r="B15" i="3"/>
  <c r="B14" i="3"/>
  <c r="B9" i="3"/>
  <c r="D7" i="1"/>
  <c r="D11" i="1"/>
  <c r="D8" i="1"/>
  <c r="D9" i="1" s="1"/>
  <c r="D10" i="1" s="1"/>
  <c r="D6" i="1"/>
  <c r="D5" i="1"/>
  <c r="C6" i="1"/>
  <c r="C7" i="1"/>
  <c r="C8" i="1"/>
  <c r="C9" i="1"/>
  <c r="C10" i="1"/>
  <c r="C5" i="1"/>
  <c r="B24" i="2"/>
  <c r="B23" i="2"/>
  <c r="B19" i="2"/>
  <c r="B18" i="2"/>
  <c r="B17" i="2"/>
</calcChain>
</file>

<file path=xl/sharedStrings.xml><?xml version="1.0" encoding="utf-8"?>
<sst xmlns="http://schemas.openxmlformats.org/spreadsheetml/2006/main" count="188" uniqueCount="150">
  <si>
    <t>ce3354-es2-2025-2-problem2</t>
  </si>
  <si>
    <t>ce3354-es2-2025-2-problem1</t>
  </si>
  <si>
    <t>Known:</t>
  </si>
  <si>
    <t>Area</t>
  </si>
  <si>
    <t>Depth</t>
  </si>
  <si>
    <t>Intensity</t>
  </si>
  <si>
    <t>Duration</t>
  </si>
  <si>
    <t>Unknown</t>
  </si>
  <si>
    <t>Find</t>
  </si>
  <si>
    <t>a) Volume Rain Input</t>
  </si>
  <si>
    <t>b) Peak Q Output</t>
  </si>
  <si>
    <t xml:space="preserve">Depth </t>
  </si>
  <si>
    <t xml:space="preserve">feet </t>
  </si>
  <si>
    <t>**Unit Conversion</t>
  </si>
  <si>
    <t>cubic feet</t>
  </si>
  <si>
    <t>Volume</t>
  </si>
  <si>
    <t>inches</t>
  </si>
  <si>
    <t>acres</t>
  </si>
  <si>
    <t>Item</t>
  </si>
  <si>
    <t>Value</t>
  </si>
  <si>
    <t>Unit</t>
  </si>
  <si>
    <t>inches/hr</t>
  </si>
  <si>
    <t>minuten</t>
  </si>
  <si>
    <t>sq. feet</t>
  </si>
  <si>
    <t>**Definition Volume</t>
  </si>
  <si>
    <t>C</t>
  </si>
  <si>
    <t>none</t>
  </si>
  <si>
    <t>**Impervious</t>
  </si>
  <si>
    <t>Tc</t>
  </si>
  <si>
    <t>minutes</t>
  </si>
  <si>
    <t>**Given</t>
  </si>
  <si>
    <t>i</t>
  </si>
  <si>
    <t>in/hr</t>
  </si>
  <si>
    <t>Qp</t>
  </si>
  <si>
    <t>cfs</t>
  </si>
  <si>
    <t>Time (minutes)</t>
  </si>
  <si>
    <t>Cumulative Depth (inches)</t>
  </si>
  <si>
    <t>Incremental Depth (end of interval)</t>
  </si>
  <si>
    <t>Checksum</t>
  </si>
  <si>
    <t>=B8-B7</t>
  </si>
  <si>
    <t>=C6+D6</t>
  </si>
  <si>
    <t>Formulas</t>
  </si>
  <si>
    <t>Compute ARF</t>
  </si>
  <si>
    <t>Given</t>
  </si>
  <si>
    <t>P</t>
  </si>
  <si>
    <t>EUD</t>
  </si>
  <si>
    <t>km^2</t>
  </si>
  <si>
    <t>mm</t>
  </si>
  <si>
    <t>ARF</t>
  </si>
  <si>
    <t>EUD/P</t>
  </si>
  <si>
    <t>Assume circular watershed (pp. 30 WRIR 99-4267)</t>
  </si>
  <si>
    <t>Assume Austin == Central Texas</t>
  </si>
  <si>
    <t>m^2</t>
  </si>
  <si>
    <t>ft^2</t>
  </si>
  <si>
    <t>sq. mi.</t>
  </si>
  <si>
    <t>Central Texas for 4 sq.mi. ~ 0.90-0.95</t>
  </si>
  <si>
    <t>Time(hours)</t>
  </si>
  <si>
    <t>Depth (inches)</t>
  </si>
  <si>
    <t>Increment (end of interval)</t>
  </si>
  <si>
    <t>Interval Rate (inches/hr)</t>
  </si>
  <si>
    <t>a) average intensity hour 3 to 4</t>
  </si>
  <si>
    <t>Formulas:</t>
  </si>
  <si>
    <t>=AVERAGE(D17:D21)</t>
  </si>
  <si>
    <t xml:space="preserve">b) average intensity 1st half </t>
  </si>
  <si>
    <t>=AVERAGE(D5:D17)</t>
  </si>
  <si>
    <t>c) Max intensity any one hour</t>
  </si>
  <si>
    <t>=AVERAGE(D13:D17)</t>
  </si>
  <si>
    <t>d) Max intensity any 15 minute</t>
  </si>
  <si>
    <t>e) Average last 1/2 hour</t>
  </si>
  <si>
    <t>=AVERAGE(D27:D29)</t>
  </si>
  <si>
    <t>direct copy</t>
  </si>
  <si>
    <t>P/P24</t>
  </si>
  <si>
    <t>P24</t>
  </si>
  <si>
    <t xml:space="preserve">Index </t>
  </si>
  <si>
    <t>Time(min)</t>
  </si>
  <si>
    <t>Non-Dimensional</t>
  </si>
  <si>
    <t>Dimensionalized</t>
  </si>
  <si>
    <t>i/P24</t>
  </si>
  <si>
    <t>P(t) inches</t>
  </si>
  <si>
    <t>i(t) in/hr</t>
  </si>
  <si>
    <t>30-min Moving Average</t>
  </si>
  <si>
    <t>Duration(minutes)</t>
  </si>
  <si>
    <t>Intensity (inches/hour)</t>
  </si>
  <si>
    <t>Begin</t>
  </si>
  <si>
    <t>End</t>
  </si>
  <si>
    <t>Mid-Interval(minutes)</t>
  </si>
  <si>
    <t>Intensity (cm/hr)</t>
  </si>
  <si>
    <t>Depth (cm)</t>
  </si>
  <si>
    <t>Cum. Depth (cm)</t>
  </si>
  <si>
    <t>Average Intensity (over the entire hour)</t>
  </si>
  <si>
    <t>cm/hr</t>
  </si>
  <si>
    <t>Average of 10-minute intensities</t>
  </si>
  <si>
    <t>Watershed Area</t>
  </si>
  <si>
    <t>Catch Volume</t>
  </si>
  <si>
    <t>m^3</t>
  </si>
  <si>
    <t>Need result in inches to look up ARI</t>
  </si>
  <si>
    <t>Baltimore MD Data</t>
  </si>
  <si>
    <t>-yr;ARI</t>
  </si>
  <si>
    <t>-%;AEP</t>
  </si>
  <si>
    <t xml:space="preserve">Approximate ARI via reverse lookup is </t>
  </si>
  <si>
    <t>Theissen Polygons</t>
  </si>
  <si>
    <t>Gage ID</t>
  </si>
  <si>
    <t>Sub-Area (mi^2)</t>
  </si>
  <si>
    <t>Theissen Weight</t>
  </si>
  <si>
    <t>R1</t>
  </si>
  <si>
    <t>R2</t>
  </si>
  <si>
    <t>R3</t>
  </si>
  <si>
    <t>R4</t>
  </si>
  <si>
    <t>R5</t>
  </si>
  <si>
    <t>R6</t>
  </si>
  <si>
    <t>AREA =&gt;</t>
  </si>
  <si>
    <t>&lt;= CHECK SUM</t>
  </si>
  <si>
    <t>P_i (from Map)</t>
  </si>
  <si>
    <t>P_i * weight</t>
  </si>
  <si>
    <t>Isohyets</t>
  </si>
  <si>
    <t>Isohyet</t>
  </si>
  <si>
    <t>I1</t>
  </si>
  <si>
    <t>I2</t>
  </si>
  <si>
    <t>I3</t>
  </si>
  <si>
    <t>I4</t>
  </si>
  <si>
    <t>&lt;=EUD (Arithmetic Mean all Gages)</t>
  </si>
  <si>
    <t>&lt;= EUD (Isoheyetal Method)</t>
  </si>
  <si>
    <t>&lt;= EUD (Theissen Polygon Method)</t>
  </si>
  <si>
    <t>GageID</t>
  </si>
  <si>
    <t>A</t>
  </si>
  <si>
    <t>B</t>
  </si>
  <si>
    <t>D</t>
  </si>
  <si>
    <t>E</t>
  </si>
  <si>
    <t>F</t>
  </si>
  <si>
    <t>G</t>
  </si>
  <si>
    <t>H</t>
  </si>
  <si>
    <t>P_i</t>
  </si>
  <si>
    <t>SubArea (units^2)</t>
  </si>
  <si>
    <t>EUD (Theissen Method) =&gt;</t>
  </si>
  <si>
    <t xml:space="preserve">EUD (Arithmetic Mean) =&gt; </t>
  </si>
  <si>
    <t>Instructions:</t>
  </si>
  <si>
    <t>Annotate Image (Draw Polygons)</t>
  </si>
  <si>
    <t xml:space="preserve">Set scale </t>
  </si>
  <si>
    <t>Measure Polygon Areas (A,B,…H)</t>
  </si>
  <si>
    <t>Transfer Results to Workarea Above</t>
  </si>
  <si>
    <t>Viola!</t>
  </si>
  <si>
    <t>USGS Station No. 1 Watershed EUD Analysis</t>
  </si>
  <si>
    <t>Gages ID left to right, ID==Catch</t>
  </si>
  <si>
    <t>Sub Area</t>
  </si>
  <si>
    <t>Total</t>
  </si>
  <si>
    <t>ck sum</t>
  </si>
  <si>
    <t>P_i * Weight</t>
  </si>
  <si>
    <t>EUD (Theissen Method)</t>
  </si>
  <si>
    <t>EUD (Arithmetic Mean)</t>
  </si>
  <si>
    <t>Delineate Boundary (Draw on 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</si>
</sst>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textRotation="90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2" borderId="3" xfId="0" quotePrefix="1" applyFill="1" applyBorder="1"/>
    <xf numFmtId="0" fontId="0" fillId="3" borderId="4" xfId="0" quotePrefix="1" applyFill="1" applyBorder="1"/>
    <xf numFmtId="2" fontId="0" fillId="0" borderId="0" xfId="0" applyNumberFormat="1"/>
    <xf numFmtId="0" fontId="0" fillId="0" borderId="0" xfId="0" applyAlignment="1">
      <alignment textRotation="255"/>
    </xf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4" borderId="5" xfId="0" applyFill="1" applyBorder="1"/>
    <xf numFmtId="0" fontId="0" fillId="4" borderId="6" xfId="0" applyFill="1" applyBorder="1"/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'ES2-2'!$B$4</c:f>
              <c:strCache>
                <c:ptCount val="1"/>
                <c:pt idx="0">
                  <c:v>Cumulative Depth (inches)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'ES2-2'!$A$5:$A$11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'ES2-2'!$B$5:$B$11</c:f>
              <c:numCache>
                <c:formatCode>General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0.38</c:v>
                </c:pt>
                <c:pt idx="3">
                  <c:v>1.07</c:v>
                </c:pt>
                <c:pt idx="4">
                  <c:v>1.44</c:v>
                </c:pt>
                <c:pt idx="5">
                  <c:v>1.62</c:v>
                </c:pt>
                <c:pt idx="6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E-4FA8-9DC0-2DA849B1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97055"/>
        <c:axId val="915171903"/>
      </c:scatterChart>
      <c:valAx>
        <c:axId val="8395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71903"/>
        <c:crosses val="autoZero"/>
        <c:crossBetween val="midCat"/>
        <c:majorUnit val="60"/>
        <c:minorUnit val="15"/>
      </c:valAx>
      <c:valAx>
        <c:axId val="91517190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'ES2-2'!$C$4</c:f>
              <c:strCache>
                <c:ptCount val="1"/>
                <c:pt idx="0">
                  <c:v>Incremental Depth (end of interval)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'ES2-2'!$A$5:$A$11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'ES2-2'!$C$5:$C$11</c:f>
              <c:numCache>
                <c:formatCode>General</c:formatCode>
                <c:ptCount val="7"/>
                <c:pt idx="0">
                  <c:v>0.04</c:v>
                </c:pt>
                <c:pt idx="1">
                  <c:v>0.34</c:v>
                </c:pt>
                <c:pt idx="2">
                  <c:v>0.69000000000000006</c:v>
                </c:pt>
                <c:pt idx="3">
                  <c:v>0.36999999999999988</c:v>
                </c:pt>
                <c:pt idx="4">
                  <c:v>0.18000000000000016</c:v>
                </c:pt>
                <c:pt idx="5">
                  <c:v>7.9999999999999849E-2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D-4562-8A79-AE92D4F0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97055"/>
        <c:axId val="915171903"/>
      </c:scatterChart>
      <c:valAx>
        <c:axId val="8395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71903"/>
        <c:crosses val="autoZero"/>
        <c:crossBetween val="midCat"/>
        <c:majorUnit val="60"/>
        <c:minorUnit val="15"/>
      </c:valAx>
      <c:valAx>
        <c:axId val="91517190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Depth,</a:t>
            </a:r>
            <a:r>
              <a:rPr lang="en-US" baseline="0"/>
              <a:t> Intensity for 10-inch Type III Design Storm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'ES2-6'!$E$4</c:f>
              <c:strCache>
                <c:ptCount val="1"/>
                <c:pt idx="0">
                  <c:v>P(t) inches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'ES2-6'!$B$5:$B$101</c:f>
              <c:numCache>
                <c:formatCode>General</c:formatCode>
                <c:ptCount val="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</c:numCache>
            </c:numRef>
          </c:xVal>
          <c:yVal>
            <c:numRef>
              <c:f>'ES2-6'!$E$5:$E$101</c:f>
              <c:numCache>
                <c:formatCode>General</c:formatCode>
                <c:ptCount val="97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0.124999999999999</c:v>
                </c:pt>
                <c:pt idx="6">
                  <c:v>0.15</c:v>
                </c:pt>
                <c:pt idx="7">
                  <c:v>0.17499999999999902</c:v>
                </c:pt>
                <c:pt idx="8">
                  <c:v>0.2</c:v>
                </c:pt>
                <c:pt idx="9">
                  <c:v>0.22875000000000001</c:v>
                </c:pt>
                <c:pt idx="10">
                  <c:v>0.25750000000000001</c:v>
                </c:pt>
                <c:pt idx="11">
                  <c:v>0.28624999999999901</c:v>
                </c:pt>
                <c:pt idx="12">
                  <c:v>0.315</c:v>
                </c:pt>
                <c:pt idx="13">
                  <c:v>0.34375</c:v>
                </c:pt>
                <c:pt idx="14">
                  <c:v>0.3725</c:v>
                </c:pt>
                <c:pt idx="15">
                  <c:v>0.401249999999999</c:v>
                </c:pt>
                <c:pt idx="16">
                  <c:v>0.42999999999999994</c:v>
                </c:pt>
                <c:pt idx="17">
                  <c:v>0.46625</c:v>
                </c:pt>
                <c:pt idx="18">
                  <c:v>0.50249999999999895</c:v>
                </c:pt>
                <c:pt idx="19">
                  <c:v>0.53874999999999906</c:v>
                </c:pt>
                <c:pt idx="20">
                  <c:v>0.57499999999999896</c:v>
                </c:pt>
                <c:pt idx="21">
                  <c:v>0.61124999999999996</c:v>
                </c:pt>
                <c:pt idx="22">
                  <c:v>0.64749999999999996</c:v>
                </c:pt>
                <c:pt idx="23">
                  <c:v>0.68374999999999897</c:v>
                </c:pt>
                <c:pt idx="24">
                  <c:v>0.72</c:v>
                </c:pt>
                <c:pt idx="25">
                  <c:v>0.76249999999999996</c:v>
                </c:pt>
                <c:pt idx="26">
                  <c:v>0.80499999999999905</c:v>
                </c:pt>
                <c:pt idx="27">
                  <c:v>0.84749999999999892</c:v>
                </c:pt>
                <c:pt idx="28">
                  <c:v>0.8899999999999999</c:v>
                </c:pt>
                <c:pt idx="29">
                  <c:v>0.95500000000000007</c:v>
                </c:pt>
                <c:pt idx="30">
                  <c:v>1.02</c:v>
                </c:pt>
                <c:pt idx="31">
                  <c:v>1.085</c:v>
                </c:pt>
                <c:pt idx="32">
                  <c:v>1.1500000000000001</c:v>
                </c:pt>
                <c:pt idx="33">
                  <c:v>1.2250000000000001</c:v>
                </c:pt>
                <c:pt idx="34">
                  <c:v>1.3</c:v>
                </c:pt>
                <c:pt idx="35">
                  <c:v>1.3900000000000001</c:v>
                </c:pt>
                <c:pt idx="36">
                  <c:v>1.48</c:v>
                </c:pt>
                <c:pt idx="37">
                  <c:v>1.575</c:v>
                </c:pt>
                <c:pt idx="38">
                  <c:v>1.6700000000000002</c:v>
                </c:pt>
                <c:pt idx="39">
                  <c:v>1.7799999999999998</c:v>
                </c:pt>
                <c:pt idx="40">
                  <c:v>1.8900000000000001</c:v>
                </c:pt>
                <c:pt idx="41">
                  <c:v>2.0250000000000004</c:v>
                </c:pt>
                <c:pt idx="42">
                  <c:v>2.16</c:v>
                </c:pt>
                <c:pt idx="43">
                  <c:v>2.3299999999999903</c:v>
                </c:pt>
                <c:pt idx="44">
                  <c:v>2.5</c:v>
                </c:pt>
                <c:pt idx="45">
                  <c:v>2.74</c:v>
                </c:pt>
                <c:pt idx="46">
                  <c:v>2.98</c:v>
                </c:pt>
                <c:pt idx="47">
                  <c:v>3.39</c:v>
                </c:pt>
                <c:pt idx="48">
                  <c:v>5</c:v>
                </c:pt>
                <c:pt idx="49">
                  <c:v>6.01</c:v>
                </c:pt>
                <c:pt idx="50">
                  <c:v>7.02</c:v>
                </c:pt>
                <c:pt idx="51">
                  <c:v>7.2649999999999899</c:v>
                </c:pt>
                <c:pt idx="52">
                  <c:v>7.51</c:v>
                </c:pt>
                <c:pt idx="53">
                  <c:v>7.6516666666666602</c:v>
                </c:pt>
                <c:pt idx="54">
                  <c:v>7.7933333333333294</c:v>
                </c:pt>
                <c:pt idx="55">
                  <c:v>7.9474999999999998</c:v>
                </c:pt>
                <c:pt idx="56">
                  <c:v>8.1100000000000012</c:v>
                </c:pt>
                <c:pt idx="57">
                  <c:v>8.2037499999999994</c:v>
                </c:pt>
                <c:pt idx="58">
                  <c:v>8.2974999999999994</c:v>
                </c:pt>
                <c:pt idx="59">
                  <c:v>8.3912499999999994</c:v>
                </c:pt>
                <c:pt idx="60">
                  <c:v>8.4849999999999994</c:v>
                </c:pt>
                <c:pt idx="61">
                  <c:v>8.5787500000000012</c:v>
                </c:pt>
                <c:pt idx="62">
                  <c:v>8.6724999999999994</c:v>
                </c:pt>
                <c:pt idx="63">
                  <c:v>8.7662499999999994</c:v>
                </c:pt>
                <c:pt idx="64">
                  <c:v>8.86</c:v>
                </c:pt>
                <c:pt idx="65">
                  <c:v>8.9043749999999999</c:v>
                </c:pt>
                <c:pt idx="66">
                  <c:v>8.9487500000000004</c:v>
                </c:pt>
                <c:pt idx="67">
                  <c:v>8.9931249999999991</c:v>
                </c:pt>
                <c:pt idx="68">
                  <c:v>9.0375000000000014</c:v>
                </c:pt>
                <c:pt idx="69">
                  <c:v>9.0818750000000001</c:v>
                </c:pt>
                <c:pt idx="70">
                  <c:v>9.1262500000000006</c:v>
                </c:pt>
                <c:pt idx="71">
                  <c:v>9.1706249999999994</c:v>
                </c:pt>
                <c:pt idx="72">
                  <c:v>9.2149999999999999</c:v>
                </c:pt>
                <c:pt idx="73">
                  <c:v>9.2593750000000004</c:v>
                </c:pt>
                <c:pt idx="74">
                  <c:v>9.3037499999999991</c:v>
                </c:pt>
                <c:pt idx="75">
                  <c:v>9.3481249999999907</c:v>
                </c:pt>
                <c:pt idx="76">
                  <c:v>9.3924999999999912</c:v>
                </c:pt>
                <c:pt idx="77">
                  <c:v>9.4368750000000006</c:v>
                </c:pt>
                <c:pt idx="78">
                  <c:v>9.4812499999999993</c:v>
                </c:pt>
                <c:pt idx="79">
                  <c:v>9.5256249999999998</c:v>
                </c:pt>
                <c:pt idx="80">
                  <c:v>9.57</c:v>
                </c:pt>
                <c:pt idx="81">
                  <c:v>9.5968749999999901</c:v>
                </c:pt>
                <c:pt idx="82">
                  <c:v>9.6237499999999994</c:v>
                </c:pt>
                <c:pt idx="83">
                  <c:v>9.6506249999999909</c:v>
                </c:pt>
                <c:pt idx="84">
                  <c:v>9.6775000000000002</c:v>
                </c:pt>
                <c:pt idx="85">
                  <c:v>9.7043749999999989</c:v>
                </c:pt>
                <c:pt idx="86">
                  <c:v>9.7312499999999993</c:v>
                </c:pt>
                <c:pt idx="87">
                  <c:v>9.7581249999999997</c:v>
                </c:pt>
                <c:pt idx="88">
                  <c:v>9.7849999999999895</c:v>
                </c:pt>
                <c:pt idx="89">
                  <c:v>9.8118750000000006</c:v>
                </c:pt>
                <c:pt idx="90">
                  <c:v>9.8387499999999903</c:v>
                </c:pt>
                <c:pt idx="91">
                  <c:v>9.8656249999999996</c:v>
                </c:pt>
                <c:pt idx="92">
                  <c:v>9.8925000000000001</c:v>
                </c:pt>
                <c:pt idx="93">
                  <c:v>9.9193750000000005</c:v>
                </c:pt>
                <c:pt idx="94">
                  <c:v>9.9462499999999991</c:v>
                </c:pt>
                <c:pt idx="95">
                  <c:v>9.9731249999999996</c:v>
                </c:pt>
                <c:pt idx="9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1-4545-B49A-E3EF1196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124303"/>
        <c:axId val="1154127215"/>
      </c:scatterChart>
      <c:scatterChart>
        <c:scatterStyle val="smoothMarker"/>
        <c:varyColors val="0"/>
        <c:ser>
          <c:idx val="2"/>
          <c:order val="1"/>
          <c:tx>
            <c:strRef>
              <c:f>'ES2-6'!$G$4</c:f>
              <c:strCache>
                <c:ptCount val="1"/>
                <c:pt idx="0">
                  <c:v>30-min Moving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'ES2-6'!$B$5:$B$101</c:f>
              <c:numCache>
                <c:formatCode>General</c:formatCode>
                <c:ptCount val="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</c:numCache>
            </c:numRef>
          </c:xVal>
          <c:yVal>
            <c:numRef>
              <c:f>'ES2-6'!$G$5:$G$101</c:f>
              <c:numCache>
                <c:formatCode>General</c:formatCode>
                <c:ptCount val="97"/>
                <c:pt idx="0">
                  <c:v>6.6666666666666638E-2</c:v>
                </c:pt>
                <c:pt idx="1">
                  <c:v>6.6666666666666638E-2</c:v>
                </c:pt>
                <c:pt idx="2">
                  <c:v>9.9999999999999936E-2</c:v>
                </c:pt>
                <c:pt idx="3">
                  <c:v>9.9999999999999936E-2</c:v>
                </c:pt>
                <c:pt idx="4">
                  <c:v>9.9999999999999756E-2</c:v>
                </c:pt>
                <c:pt idx="5">
                  <c:v>9.9999999999999797E-2</c:v>
                </c:pt>
                <c:pt idx="6">
                  <c:v>9.9999999999999603E-2</c:v>
                </c:pt>
                <c:pt idx="7">
                  <c:v>0.10000000000000013</c:v>
                </c:pt>
                <c:pt idx="8">
                  <c:v>0.1049999999999998</c:v>
                </c:pt>
                <c:pt idx="9">
                  <c:v>0.10999999999999965</c:v>
                </c:pt>
                <c:pt idx="10">
                  <c:v>0.11499999999999899</c:v>
                </c:pt>
                <c:pt idx="11">
                  <c:v>0.11499999999999899</c:v>
                </c:pt>
                <c:pt idx="12">
                  <c:v>0.11500000000000032</c:v>
                </c:pt>
                <c:pt idx="13">
                  <c:v>0.11500000000000032</c:v>
                </c:pt>
                <c:pt idx="14">
                  <c:v>0.11499999999999899</c:v>
                </c:pt>
                <c:pt idx="15">
                  <c:v>0.11499999999999766</c:v>
                </c:pt>
                <c:pt idx="16">
                  <c:v>0.124999999999998</c:v>
                </c:pt>
                <c:pt idx="17">
                  <c:v>0.13499999999999968</c:v>
                </c:pt>
                <c:pt idx="18">
                  <c:v>0.14500000000000002</c:v>
                </c:pt>
                <c:pt idx="19">
                  <c:v>0.14500000000000002</c:v>
                </c:pt>
                <c:pt idx="20">
                  <c:v>0.14500000000000002</c:v>
                </c:pt>
                <c:pt idx="21">
                  <c:v>0.14500000000000002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0.15333333333333535</c:v>
                </c:pt>
                <c:pt idx="25">
                  <c:v>0.16166666666666768</c:v>
                </c:pt>
                <c:pt idx="26">
                  <c:v>0.17</c:v>
                </c:pt>
                <c:pt idx="27">
                  <c:v>0.16999999999999696</c:v>
                </c:pt>
                <c:pt idx="28">
                  <c:v>0.19999999999999932</c:v>
                </c:pt>
                <c:pt idx="29">
                  <c:v>0.23000000000000168</c:v>
                </c:pt>
                <c:pt idx="30">
                  <c:v>0.26000000000000134</c:v>
                </c:pt>
                <c:pt idx="31">
                  <c:v>0.25999999999999868</c:v>
                </c:pt>
                <c:pt idx="32">
                  <c:v>0.27333333333332765</c:v>
                </c:pt>
                <c:pt idx="33">
                  <c:v>0.28666666666666235</c:v>
                </c:pt>
                <c:pt idx="34">
                  <c:v>0.32000000000000034</c:v>
                </c:pt>
                <c:pt idx="35">
                  <c:v>0.34000000000000102</c:v>
                </c:pt>
                <c:pt idx="36">
                  <c:v>0.36666666666667042</c:v>
                </c:pt>
                <c:pt idx="37">
                  <c:v>0.37333333333333635</c:v>
                </c:pt>
                <c:pt idx="38">
                  <c:v>0.40000000000000568</c:v>
                </c:pt>
                <c:pt idx="39">
                  <c:v>0.42000000000000332</c:v>
                </c:pt>
                <c:pt idx="40">
                  <c:v>0.47333333333333633</c:v>
                </c:pt>
                <c:pt idx="41">
                  <c:v>0.50666666666667171</c:v>
                </c:pt>
                <c:pt idx="42">
                  <c:v>0.58666666666666833</c:v>
                </c:pt>
                <c:pt idx="43">
                  <c:v>0.63333333333332964</c:v>
                </c:pt>
                <c:pt idx="44">
                  <c:v>0.77333333333333643</c:v>
                </c:pt>
                <c:pt idx="45">
                  <c:v>0.86666666666667069</c:v>
                </c:pt>
                <c:pt idx="46">
                  <c:v>1.1866666666666672</c:v>
                </c:pt>
                <c:pt idx="47">
                  <c:v>3.0133333333333217</c:v>
                </c:pt>
                <c:pt idx="48">
                  <c:v>4.0399999999999965</c:v>
                </c:pt>
                <c:pt idx="49">
                  <c:v>4.8400000000000105</c:v>
                </c:pt>
                <c:pt idx="50">
                  <c:v>3.0199999999999996</c:v>
                </c:pt>
                <c:pt idx="51">
                  <c:v>2.0000000000000013</c:v>
                </c:pt>
                <c:pt idx="52">
                  <c:v>0.84222222222221033</c:v>
                </c:pt>
                <c:pt idx="53">
                  <c:v>0.70444444444444032</c:v>
                </c:pt>
                <c:pt idx="54">
                  <c:v>0.59444444444443034</c:v>
                </c:pt>
                <c:pt idx="55">
                  <c:v>0.62222222222221268</c:v>
                </c:pt>
                <c:pt idx="56">
                  <c:v>0.55833333333332735</c:v>
                </c:pt>
                <c:pt idx="57">
                  <c:v>0.46666666666665968</c:v>
                </c:pt>
                <c:pt idx="58">
                  <c:v>0.37499999999999201</c:v>
                </c:pt>
                <c:pt idx="59">
                  <c:v>0.37499999999999201</c:v>
                </c:pt>
                <c:pt idx="60">
                  <c:v>0.37499999999999201</c:v>
                </c:pt>
                <c:pt idx="61">
                  <c:v>0.37499999999999201</c:v>
                </c:pt>
                <c:pt idx="62">
                  <c:v>0.37499999999999201</c:v>
                </c:pt>
                <c:pt idx="63">
                  <c:v>0.37499999999999201</c:v>
                </c:pt>
                <c:pt idx="64">
                  <c:v>0.30916666666664899</c:v>
                </c:pt>
                <c:pt idx="65">
                  <c:v>0.24333333333330601</c:v>
                </c:pt>
                <c:pt idx="66">
                  <c:v>0.17749999999996299</c:v>
                </c:pt>
                <c:pt idx="67">
                  <c:v>0.17749999999998534</c:v>
                </c:pt>
                <c:pt idx="68">
                  <c:v>0.17750000000000765</c:v>
                </c:pt>
                <c:pt idx="69">
                  <c:v>0.17750000000002999</c:v>
                </c:pt>
                <c:pt idx="70">
                  <c:v>0.17750000000002999</c:v>
                </c:pt>
                <c:pt idx="71">
                  <c:v>0.17750000000002999</c:v>
                </c:pt>
                <c:pt idx="72">
                  <c:v>0.17750000000000765</c:v>
                </c:pt>
                <c:pt idx="73">
                  <c:v>0.17749999999998534</c:v>
                </c:pt>
                <c:pt idx="74">
                  <c:v>0.17749999999996299</c:v>
                </c:pt>
                <c:pt idx="75">
                  <c:v>0.17749999999996299</c:v>
                </c:pt>
                <c:pt idx="76">
                  <c:v>0.17749999999998534</c:v>
                </c:pt>
                <c:pt idx="77">
                  <c:v>0.17750000000000765</c:v>
                </c:pt>
                <c:pt idx="78">
                  <c:v>0.17750000000002999</c:v>
                </c:pt>
                <c:pt idx="79">
                  <c:v>0.17750000000002999</c:v>
                </c:pt>
                <c:pt idx="80">
                  <c:v>0.154166666666677</c:v>
                </c:pt>
                <c:pt idx="81">
                  <c:v>0.13083333333334635</c:v>
                </c:pt>
                <c:pt idx="82">
                  <c:v>0.10749999999999334</c:v>
                </c:pt>
                <c:pt idx="83">
                  <c:v>0.10750000000001568</c:v>
                </c:pt>
                <c:pt idx="84">
                  <c:v>0.10749999999999334</c:v>
                </c:pt>
                <c:pt idx="85">
                  <c:v>0.10750000000001568</c:v>
                </c:pt>
                <c:pt idx="86">
                  <c:v>0.10749999999999334</c:v>
                </c:pt>
                <c:pt idx="87">
                  <c:v>0.10749999999999334</c:v>
                </c:pt>
                <c:pt idx="88">
                  <c:v>0.10749999999999334</c:v>
                </c:pt>
                <c:pt idx="89">
                  <c:v>0.10749999999999334</c:v>
                </c:pt>
                <c:pt idx="90">
                  <c:v>0.10750000000001568</c:v>
                </c:pt>
                <c:pt idx="91">
                  <c:v>0.10749999999999334</c:v>
                </c:pt>
                <c:pt idx="92">
                  <c:v>0.10750000000001568</c:v>
                </c:pt>
                <c:pt idx="93">
                  <c:v>0.10749999999999334</c:v>
                </c:pt>
                <c:pt idx="94">
                  <c:v>0.10750000000001568</c:v>
                </c:pt>
                <c:pt idx="95">
                  <c:v>0.10749999999999334</c:v>
                </c:pt>
                <c:pt idx="96">
                  <c:v>0.10749999999999334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A1-4545-B49A-E3EF1196EC09}"/>
            </c:ext>
          </c:extLst>
        </c:ser>
        <c:ser>
          <c:idx val="1"/>
          <c:order val="2"/>
          <c:tx>
            <c:strRef>
              <c:f>'ES2-6'!$F$4</c:f>
              <c:strCache>
                <c:ptCount val="1"/>
                <c:pt idx="0">
                  <c:v>i(t) in/hr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'ES2-6'!$B$5:$B$101</c:f>
              <c:numCache>
                <c:formatCode>General</c:formatCode>
                <c:ptCount val="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</c:numCache>
            </c:numRef>
          </c:xVal>
          <c:yVal>
            <c:numRef>
              <c:f>'ES2-6'!$F$5:$F$101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9.9999999999999895E-2</c:v>
                </c:pt>
                <c:pt idx="3">
                  <c:v>9.9999999999999895E-2</c:v>
                </c:pt>
                <c:pt idx="4">
                  <c:v>0.1</c:v>
                </c:pt>
                <c:pt idx="5">
                  <c:v>9.9999999999999395E-2</c:v>
                </c:pt>
                <c:pt idx="6">
                  <c:v>0.1</c:v>
                </c:pt>
                <c:pt idx="7">
                  <c:v>9.9999999999999395E-2</c:v>
                </c:pt>
                <c:pt idx="8">
                  <c:v>0.100000000000001</c:v>
                </c:pt>
                <c:pt idx="9">
                  <c:v>0.11499999999999899</c:v>
                </c:pt>
                <c:pt idx="10">
                  <c:v>0.11499999999999899</c:v>
                </c:pt>
                <c:pt idx="11">
                  <c:v>0.11499999999999899</c:v>
                </c:pt>
                <c:pt idx="12">
                  <c:v>0.11499999999999899</c:v>
                </c:pt>
                <c:pt idx="13">
                  <c:v>0.115000000000003</c:v>
                </c:pt>
                <c:pt idx="14">
                  <c:v>0.11499999999999899</c:v>
                </c:pt>
                <c:pt idx="15">
                  <c:v>0.114999999999995</c:v>
                </c:pt>
                <c:pt idx="16">
                  <c:v>0.11499999999999899</c:v>
                </c:pt>
                <c:pt idx="17">
                  <c:v>0.14500000000000002</c:v>
                </c:pt>
                <c:pt idx="18">
                  <c:v>0.14500000000000002</c:v>
                </c:pt>
                <c:pt idx="19">
                  <c:v>0.14500000000000002</c:v>
                </c:pt>
                <c:pt idx="20">
                  <c:v>0.14500000000000002</c:v>
                </c:pt>
                <c:pt idx="21">
                  <c:v>0.14500000000000002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0.17000000000000601</c:v>
                </c:pt>
                <c:pt idx="26">
                  <c:v>0.16999999999999699</c:v>
                </c:pt>
                <c:pt idx="27">
                  <c:v>0.16999999999999699</c:v>
                </c:pt>
                <c:pt idx="28">
                  <c:v>0.16999999999999699</c:v>
                </c:pt>
                <c:pt idx="29">
                  <c:v>0.26000000000000401</c:v>
                </c:pt>
                <c:pt idx="30">
                  <c:v>0.26000000000000401</c:v>
                </c:pt>
                <c:pt idx="31">
                  <c:v>0.25999999999999601</c:v>
                </c:pt>
                <c:pt idx="32">
                  <c:v>0.25999999999999601</c:v>
                </c:pt>
                <c:pt idx="33">
                  <c:v>0.299999999999991</c:v>
                </c:pt>
                <c:pt idx="34">
                  <c:v>0.3</c:v>
                </c:pt>
                <c:pt idx="35">
                  <c:v>0.36000000000001003</c:v>
                </c:pt>
                <c:pt idx="36">
                  <c:v>0.35999999999999305</c:v>
                </c:pt>
                <c:pt idx="37">
                  <c:v>0.380000000000008</c:v>
                </c:pt>
                <c:pt idx="38">
                  <c:v>0.380000000000008</c:v>
                </c:pt>
                <c:pt idx="39">
                  <c:v>0.440000000000001</c:v>
                </c:pt>
                <c:pt idx="40">
                  <c:v>0.440000000000001</c:v>
                </c:pt>
                <c:pt idx="41">
                  <c:v>0.54000000000000703</c:v>
                </c:pt>
                <c:pt idx="42">
                  <c:v>0.54000000000000703</c:v>
                </c:pt>
                <c:pt idx="43">
                  <c:v>0.67999999999999106</c:v>
                </c:pt>
                <c:pt idx="44">
                  <c:v>0.67999999999999106</c:v>
                </c:pt>
                <c:pt idx="45">
                  <c:v>0.96000000000002694</c:v>
                </c:pt>
                <c:pt idx="46">
                  <c:v>0.95999999999999408</c:v>
                </c:pt>
                <c:pt idx="47">
                  <c:v>1.6399999999999801</c:v>
                </c:pt>
                <c:pt idx="48">
                  <c:v>6.4399999999999906</c:v>
                </c:pt>
                <c:pt idx="49">
                  <c:v>4.0400000000000205</c:v>
                </c:pt>
                <c:pt idx="50">
                  <c:v>4.0400000000000205</c:v>
                </c:pt>
                <c:pt idx="51">
                  <c:v>0.97999999999995802</c:v>
                </c:pt>
                <c:pt idx="52">
                  <c:v>0.98000000000002507</c:v>
                </c:pt>
                <c:pt idx="53">
                  <c:v>0.566666666666648</c:v>
                </c:pt>
                <c:pt idx="54">
                  <c:v>0.566666666666648</c:v>
                </c:pt>
                <c:pt idx="55">
                  <c:v>0.64999999999999503</c:v>
                </c:pt>
                <c:pt idx="56">
                  <c:v>0.64999999999999503</c:v>
                </c:pt>
                <c:pt idx="57">
                  <c:v>0.37499999999999201</c:v>
                </c:pt>
                <c:pt idx="58">
                  <c:v>0.37499999999999201</c:v>
                </c:pt>
                <c:pt idx="59">
                  <c:v>0.37499999999999201</c:v>
                </c:pt>
                <c:pt idx="60">
                  <c:v>0.37499999999999201</c:v>
                </c:pt>
                <c:pt idx="61">
                  <c:v>0.37499999999999201</c:v>
                </c:pt>
                <c:pt idx="62">
                  <c:v>0.37499999999999201</c:v>
                </c:pt>
                <c:pt idx="63">
                  <c:v>0.37499999999999201</c:v>
                </c:pt>
                <c:pt idx="64">
                  <c:v>0.37499999999999201</c:v>
                </c:pt>
                <c:pt idx="65">
                  <c:v>0.17749999999996299</c:v>
                </c:pt>
                <c:pt idx="66">
                  <c:v>0.17749999999996299</c:v>
                </c:pt>
                <c:pt idx="67">
                  <c:v>0.17749999999996299</c:v>
                </c:pt>
                <c:pt idx="68">
                  <c:v>0.17750000000002999</c:v>
                </c:pt>
                <c:pt idx="69">
                  <c:v>0.17750000000002999</c:v>
                </c:pt>
                <c:pt idx="70">
                  <c:v>0.17750000000002999</c:v>
                </c:pt>
                <c:pt idx="71">
                  <c:v>0.17750000000002999</c:v>
                </c:pt>
                <c:pt idx="72">
                  <c:v>0.17750000000002999</c:v>
                </c:pt>
                <c:pt idx="73">
                  <c:v>0.17749999999996299</c:v>
                </c:pt>
                <c:pt idx="74">
                  <c:v>0.17749999999996299</c:v>
                </c:pt>
                <c:pt idx="75">
                  <c:v>0.17749999999996299</c:v>
                </c:pt>
                <c:pt idx="76">
                  <c:v>0.17749999999996299</c:v>
                </c:pt>
                <c:pt idx="77">
                  <c:v>0.17750000000002999</c:v>
                </c:pt>
                <c:pt idx="78">
                  <c:v>0.17750000000002999</c:v>
                </c:pt>
                <c:pt idx="79">
                  <c:v>0.17750000000002999</c:v>
                </c:pt>
                <c:pt idx="80">
                  <c:v>0.17750000000002999</c:v>
                </c:pt>
                <c:pt idx="81">
                  <c:v>0.10749999999997101</c:v>
                </c:pt>
                <c:pt idx="82">
                  <c:v>0.107500000000038</c:v>
                </c:pt>
                <c:pt idx="83">
                  <c:v>0.10749999999997101</c:v>
                </c:pt>
                <c:pt idx="84">
                  <c:v>0.107500000000038</c:v>
                </c:pt>
                <c:pt idx="85">
                  <c:v>0.10749999999997101</c:v>
                </c:pt>
                <c:pt idx="86">
                  <c:v>0.107500000000038</c:v>
                </c:pt>
                <c:pt idx="87">
                  <c:v>0.10749999999997101</c:v>
                </c:pt>
                <c:pt idx="88">
                  <c:v>0.10749999999997101</c:v>
                </c:pt>
                <c:pt idx="89">
                  <c:v>0.107500000000038</c:v>
                </c:pt>
                <c:pt idx="90">
                  <c:v>0.10749999999997101</c:v>
                </c:pt>
                <c:pt idx="91">
                  <c:v>0.107500000000038</c:v>
                </c:pt>
                <c:pt idx="92">
                  <c:v>0.10749999999997101</c:v>
                </c:pt>
                <c:pt idx="93">
                  <c:v>0.107500000000038</c:v>
                </c:pt>
                <c:pt idx="94">
                  <c:v>0.10749999999997101</c:v>
                </c:pt>
                <c:pt idx="95">
                  <c:v>0.107500000000038</c:v>
                </c:pt>
                <c:pt idx="96">
                  <c:v>0.10749999999997101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1-4545-B49A-E3EF1196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53999"/>
        <c:axId val="1108458575"/>
      </c:scatterChart>
      <c:valAx>
        <c:axId val="1154124303"/>
        <c:scaling>
          <c:orientation val="minMax"/>
          <c:max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27215"/>
        <c:crosses val="autoZero"/>
        <c:crossBetween val="midCat"/>
        <c:majorUnit val="120"/>
      </c:valAx>
      <c:valAx>
        <c:axId val="11541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Depth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24303"/>
        <c:crosses val="autoZero"/>
        <c:crossBetween val="midCat"/>
      </c:valAx>
      <c:valAx>
        <c:axId val="1108458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(inches/hour)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53999"/>
        <c:crosses val="max"/>
        <c:crossBetween val="midCat"/>
      </c:valAx>
      <c:valAx>
        <c:axId val="1108453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45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Duration-Intensity for Somewhere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'ES2-7'!$B$3</c:f>
              <c:strCache>
                <c:ptCount val="1"/>
                <c:pt idx="0">
                  <c:v>Intensity (inches/hour)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'ES2-7'!$A$4:$A$10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'ES2-7'!$B$4:$B$10</c:f>
              <c:numCache>
                <c:formatCode>General</c:formatCode>
                <c:ptCount val="7"/>
                <c:pt idx="0">
                  <c:v>4</c:v>
                </c:pt>
                <c:pt idx="1">
                  <c:v>3.2</c:v>
                </c:pt>
                <c:pt idx="2">
                  <c:v>2.7</c:v>
                </c:pt>
                <c:pt idx="3">
                  <c:v>1.9</c:v>
                </c:pt>
                <c:pt idx="4">
                  <c:v>1.2</c:v>
                </c:pt>
                <c:pt idx="5">
                  <c:v>0.8</c:v>
                </c:pt>
                <c:pt idx="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E-4283-AF18-4B13F774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328703"/>
        <c:axId val="1364327871"/>
      </c:scatterChart>
      <c:valAx>
        <c:axId val="136432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27871"/>
        <c:crosses val="autoZero"/>
        <c:crossBetween val="midCat"/>
      </c:valAx>
      <c:valAx>
        <c:axId val="13643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(in/hr)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2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Duration-Intensity for Somewhere USA (log-log)</a:t>
            </a:r>
          </a:p>
        </c:rich>
      </c:tx>
      <c:layout>
        <c:manualLayout>
          <c:xMode val="edge"/>
          <c:yMode val="edge"/>
          <c:x val="0.1128471128608924"/>
          <c:y val="1.978239366963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'ES2-7'!$B$3</c:f>
              <c:strCache>
                <c:ptCount val="1"/>
                <c:pt idx="0">
                  <c:v>Intensity (inches/hour)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6579986876640421"/>
                  <c:y val="-0.35398552925691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'ES2-7'!$A$4:$A$10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</c:numCache>
            </c:numRef>
          </c:xVal>
          <c:yVal>
            <c:numRef>
              <c:f>'ES2-7'!$B$4:$B$10</c:f>
              <c:numCache>
                <c:formatCode>General</c:formatCode>
                <c:ptCount val="7"/>
                <c:pt idx="0">
                  <c:v>4</c:v>
                </c:pt>
                <c:pt idx="1">
                  <c:v>3.2</c:v>
                </c:pt>
                <c:pt idx="2">
                  <c:v>2.7</c:v>
                </c:pt>
                <c:pt idx="3">
                  <c:v>1.9</c:v>
                </c:pt>
                <c:pt idx="4">
                  <c:v>1.2</c:v>
                </c:pt>
                <c:pt idx="5">
                  <c:v>0.8</c:v>
                </c:pt>
                <c:pt idx="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A-4D49-80B3-746EABAC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328703"/>
        <c:axId val="1364327871"/>
      </c:scatterChart>
      <c:valAx>
        <c:axId val="13643287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27871"/>
        <c:crosses val="autoZero"/>
        <c:crossBetween val="midCat"/>
      </c:valAx>
      <c:valAx>
        <c:axId val="13643278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(in/hr)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2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4762</xdr:rowOff>
    </xdr:from>
    <xdr:to>
      <xdr:col>11</xdr:col>
      <xdr:colOff>428625</xdr:colOff>
      <xdr:row>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266700</xdr:colOff>
      <xdr:row>12</xdr:row>
      <xdr:rowOff>66675</xdr:rowOff>
    </xdr:from>
    <xdr:ext cx="184731" cy="264560"/>
    <xdr:sp macro="" textlink="">
      <xdr:nvSpPr>
        <xdr:cNvPr id="3" name="TextBox 2"/>
        <xdr:cNvSpPr txBox="1"/>
      </xdr:nvSpPr>
      <xdr:spPr>
        <a:xfrm>
          <a:off x="1485900" y="437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47625</xdr:colOff>
      <xdr:row>6</xdr:row>
      <xdr:rowOff>180975</xdr:rowOff>
    </xdr:from>
    <xdr:to>
      <xdr:col>1</xdr:col>
      <xdr:colOff>552450</xdr:colOff>
      <xdr:row>13</xdr:row>
      <xdr:rowOff>190500</xdr:rowOff>
    </xdr:to>
    <xdr:cxnSp macro="">
      <xdr:nvCxnSpPr>
        <xdr:cNvPr id="5" name="Straight Arrow Connector 4"/>
        <xdr:cNvCxnSpPr/>
      </xdr:nvCxnSpPr>
      <xdr:spPr>
        <a:xfrm flipH="1" flipV="1">
          <a:off x="657225" y="3343275"/>
          <a:ext cx="504825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7</xdr:row>
      <xdr:rowOff>19050</xdr:rowOff>
    </xdr:from>
    <xdr:to>
      <xdr:col>11</xdr:col>
      <xdr:colOff>438150</xdr:colOff>
      <xdr:row>21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127598</xdr:colOff>
      <xdr:row>18</xdr:row>
      <xdr:rowOff>57150</xdr:rowOff>
    </xdr:from>
    <xdr:to>
      <xdr:col>9</xdr:col>
      <xdr:colOff>144491</xdr:colOff>
      <xdr:row>40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98" y="3486150"/>
          <a:ext cx="5560443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279400</xdr:colOff>
      <xdr:row>25</xdr:row>
      <xdr:rowOff>50800</xdr:rowOff>
    </xdr:from>
    <xdr:to>
      <xdr:col>22</xdr:col>
      <xdr:colOff>61592</xdr:colOff>
      <xdr:row>57</xdr:row>
      <xdr:rowOff>61177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0800" y="6108700"/>
          <a:ext cx="9078592" cy="6106377"/>
        </a:xfrm>
        <a:prstGeom prst="rect">
          <a:avLst/>
        </a:prstGeom>
      </xdr:spPr>
    </xdr:pic>
    <xdr:clientData/>
  </xdr:twoCellAnchor>
  <xdr:twoCellAnchor>
    <xdr:from>
      <xdr:col>7</xdr:col>
      <xdr:colOff>292100</xdr:colOff>
      <xdr:row>3</xdr:row>
      <xdr:rowOff>203200</xdr:rowOff>
    </xdr:from>
    <xdr:to>
      <xdr:col>17</xdr:col>
      <xdr:colOff>330200</xdr:colOff>
      <xdr:row>25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0</xdr:row>
      <xdr:rowOff>4762</xdr:rowOff>
    </xdr:from>
    <xdr:to>
      <xdr:col>8</xdr:col>
      <xdr:colOff>590549</xdr:colOff>
      <xdr:row>10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10</xdr:row>
      <xdr:rowOff>47624</xdr:rowOff>
    </xdr:from>
    <xdr:to>
      <xdr:col>9</xdr:col>
      <xdr:colOff>9525</xdr:colOff>
      <xdr:row>28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10028</xdr:colOff>
      <xdr:row>1</xdr:row>
      <xdr:rowOff>114300</xdr:rowOff>
    </xdr:from>
    <xdr:to>
      <xdr:col>14</xdr:col>
      <xdr:colOff>448839</xdr:colOff>
      <xdr:row>19</xdr:row>
      <xdr:rowOff>144030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728" y="304800"/>
          <a:ext cx="4706011" cy="4668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28574</xdr:rowOff>
    </xdr:from>
    <xdr:to>
      <xdr:col>9</xdr:col>
      <xdr:colOff>374367</xdr:colOff>
      <xdr:row>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5" y="28574"/>
          <a:ext cx="2755617" cy="251460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13</xdr:row>
      <xdr:rowOff>47626</xdr:rowOff>
    </xdr:from>
    <xdr:to>
      <xdr:col>9</xdr:col>
      <xdr:colOff>381000</xdr:colOff>
      <xdr:row>21</xdr:row>
      <xdr:rowOff>167403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3390901"/>
          <a:ext cx="2771775" cy="25105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81034</xdr:colOff>
      <xdr:row>1</xdr:row>
      <xdr:rowOff>28574</xdr:rowOff>
    </xdr:from>
    <xdr:to>
      <xdr:col>12</xdr:col>
      <xdr:colOff>10014</xdr:colOff>
      <xdr:row>28</xdr:row>
      <xdr:rowOff>58317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9034" y="28574"/>
          <a:ext cx="4196180" cy="61066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108531</xdr:colOff>
      <xdr:row>0</xdr:row>
      <xdr:rowOff>76199</xdr:rowOff>
    </xdr:from>
    <xdr:to>
      <xdr:col>11</xdr:col>
      <xdr:colOff>123825</xdr:colOff>
      <xdr:row>30</xdr:row>
      <xdr:rowOff>136791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6531" y="76199"/>
          <a:ext cx="3672894" cy="6642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4" sqref="D24"/>
    </sheetView>
  </sheetViews>
  <sheetFormatPr defaultRowHeight="15" x14ac:dyDescent="0.25"/>
  <sheetData>
    <row r="1" spans="1:3" x14ac:dyDescent="0.25">
      <c r="A1" t="s">
        <v>1</v>
      </c>
    </row>
    <row r="4" spans="1:3" x14ac:dyDescent="0.25">
      <c r="A4" t="s">
        <v>2</v>
      </c>
    </row>
    <row r="5" spans="1:3" x14ac:dyDescent="0.25">
      <c r="A5" t="s">
        <v>18</v>
      </c>
      <c r="B5" t="s">
        <v>19</v>
      </c>
      <c r="C5" t="s">
        <v>20</v>
      </c>
    </row>
    <row r="6" spans="1:3" x14ac:dyDescent="0.25">
      <c r="A6" t="s">
        <v>3</v>
      </c>
      <c r="B6">
        <v>2.5</v>
      </c>
      <c r="C6" t="s">
        <v>17</v>
      </c>
    </row>
    <row r="7" spans="1:3" x14ac:dyDescent="0.25">
      <c r="A7" t="s">
        <v>4</v>
      </c>
      <c r="B7">
        <v>1</v>
      </c>
      <c r="C7" t="s">
        <v>16</v>
      </c>
    </row>
    <row r="8" spans="1:3" x14ac:dyDescent="0.25">
      <c r="A8" t="s">
        <v>5</v>
      </c>
      <c r="B8">
        <v>2.4</v>
      </c>
      <c r="C8" t="s">
        <v>21</v>
      </c>
    </row>
    <row r="9" spans="1:3" x14ac:dyDescent="0.25">
      <c r="A9" t="s">
        <v>6</v>
      </c>
      <c r="B9">
        <v>10</v>
      </c>
      <c r="C9" t="s">
        <v>22</v>
      </c>
    </row>
    <row r="12" spans="1:3" x14ac:dyDescent="0.25">
      <c r="A12" t="s">
        <v>8</v>
      </c>
    </row>
    <row r="13" spans="1:3" x14ac:dyDescent="0.25">
      <c r="A13" t="s">
        <v>9</v>
      </c>
    </row>
    <row r="14" spans="1:3" x14ac:dyDescent="0.25">
      <c r="A14" t="s">
        <v>10</v>
      </c>
    </row>
    <row r="16" spans="1:3" x14ac:dyDescent="0.25">
      <c r="A16" t="s">
        <v>7</v>
      </c>
    </row>
    <row r="17" spans="1:4" x14ac:dyDescent="0.25">
      <c r="A17" t="s">
        <v>11</v>
      </c>
      <c r="B17">
        <f>B7/12</f>
        <v>8.3333333333333329E-2</v>
      </c>
      <c r="C17" t="s">
        <v>12</v>
      </c>
      <c r="D17" t="s">
        <v>13</v>
      </c>
    </row>
    <row r="18" spans="1:4" x14ac:dyDescent="0.25">
      <c r="A18" t="s">
        <v>3</v>
      </c>
      <c r="B18">
        <f>43560*B6</f>
        <v>108900</v>
      </c>
      <c r="C18" t="s">
        <v>23</v>
      </c>
      <c r="D18" t="s">
        <v>13</v>
      </c>
    </row>
    <row r="19" spans="1:4" x14ac:dyDescent="0.25">
      <c r="A19" t="s">
        <v>15</v>
      </c>
      <c r="B19">
        <f>B17*B18</f>
        <v>9075</v>
      </c>
      <c r="C19" t="s">
        <v>14</v>
      </c>
      <c r="D19" t="s">
        <v>24</v>
      </c>
    </row>
    <row r="21" spans="1:4" x14ac:dyDescent="0.25">
      <c r="A21" t="s">
        <v>25</v>
      </c>
      <c r="B21">
        <v>1</v>
      </c>
      <c r="C21" t="s">
        <v>26</v>
      </c>
      <c r="D21" t="s">
        <v>27</v>
      </c>
    </row>
    <row r="22" spans="1:4" x14ac:dyDescent="0.25">
      <c r="A22" t="s">
        <v>28</v>
      </c>
      <c r="B22">
        <v>10</v>
      </c>
      <c r="C22" t="s">
        <v>29</v>
      </c>
      <c r="D22" t="s">
        <v>30</v>
      </c>
    </row>
    <row r="23" spans="1:4" x14ac:dyDescent="0.25">
      <c r="A23" t="s">
        <v>31</v>
      </c>
      <c r="B23">
        <f>B8</f>
        <v>2.4</v>
      </c>
      <c r="C23" t="s">
        <v>32</v>
      </c>
      <c r="D23" t="s">
        <v>30</v>
      </c>
    </row>
    <row r="24" spans="1:4" x14ac:dyDescent="0.25">
      <c r="A24" t="s">
        <v>33</v>
      </c>
      <c r="B24">
        <f>B21*B23*B6</f>
        <v>6</v>
      </c>
      <c r="C24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M7" sqref="M7"/>
    </sheetView>
  </sheetViews>
  <sheetFormatPr defaultRowHeight="15" x14ac:dyDescent="0.25"/>
  <sheetData>
    <row r="1" spans="1:5" x14ac:dyDescent="0.25">
      <c r="A1" s="19" t="s">
        <v>141</v>
      </c>
    </row>
    <row r="2" spans="1:5" x14ac:dyDescent="0.25">
      <c r="A2" t="s">
        <v>142</v>
      </c>
    </row>
    <row r="3" spans="1:5" ht="83.25" x14ac:dyDescent="0.25">
      <c r="A3" s="1" t="s">
        <v>123</v>
      </c>
      <c r="B3" s="1" t="s">
        <v>143</v>
      </c>
      <c r="C3" s="1" t="s">
        <v>103</v>
      </c>
      <c r="D3" s="1" t="s">
        <v>131</v>
      </c>
      <c r="E3" s="1" t="s">
        <v>146</v>
      </c>
    </row>
    <row r="4" spans="1:5" x14ac:dyDescent="0.25">
      <c r="A4">
        <v>2.5</v>
      </c>
      <c r="B4">
        <v>0.53600000000000003</v>
      </c>
      <c r="C4">
        <f>B4/$B$17</f>
        <v>1.4846822890698578E-2</v>
      </c>
      <c r="D4">
        <v>2.5</v>
      </c>
      <c r="E4">
        <f>D4*C4</f>
        <v>3.7117057226746443E-2</v>
      </c>
    </row>
    <row r="5" spans="1:5" x14ac:dyDescent="0.25">
      <c r="A5">
        <v>0</v>
      </c>
      <c r="B5">
        <v>0.04</v>
      </c>
      <c r="C5">
        <f t="shared" ref="C5:C15" si="0">B5/$B$17</f>
        <v>1.1079718575148193E-3</v>
      </c>
      <c r="D5">
        <v>0</v>
      </c>
      <c r="E5">
        <f t="shared" ref="E5:E15" si="1">D5*C5</f>
        <v>0</v>
      </c>
    </row>
    <row r="6" spans="1:5" x14ac:dyDescent="0.25">
      <c r="A6">
        <v>1.1000000000000001</v>
      </c>
      <c r="B6">
        <v>3.294</v>
      </c>
      <c r="C6">
        <f t="shared" si="0"/>
        <v>9.1241482466345364E-2</v>
      </c>
      <c r="D6">
        <v>1.1000000000000001</v>
      </c>
      <c r="E6">
        <f t="shared" si="1"/>
        <v>0.10036563071297991</v>
      </c>
    </row>
    <row r="7" spans="1:5" x14ac:dyDescent="0.25">
      <c r="A7">
        <v>2.75</v>
      </c>
      <c r="B7">
        <v>9.3279999999999994</v>
      </c>
      <c r="C7">
        <f t="shared" si="0"/>
        <v>0.25837903717245581</v>
      </c>
      <c r="D7">
        <v>2.75</v>
      </c>
      <c r="E7">
        <f t="shared" si="1"/>
        <v>0.71054235222425344</v>
      </c>
    </row>
    <row r="8" spans="1:5" x14ac:dyDescent="0.25">
      <c r="A8">
        <v>0.75</v>
      </c>
      <c r="B8">
        <v>5.72</v>
      </c>
      <c r="C8">
        <f t="shared" si="0"/>
        <v>0.15843997562461914</v>
      </c>
      <c r="D8">
        <v>0.75</v>
      </c>
      <c r="E8">
        <f t="shared" si="1"/>
        <v>0.11882998171846436</v>
      </c>
    </row>
    <row r="9" spans="1:5" x14ac:dyDescent="0.25">
      <c r="A9">
        <v>0.5</v>
      </c>
      <c r="B9">
        <v>0</v>
      </c>
      <c r="C9">
        <f t="shared" si="0"/>
        <v>0</v>
      </c>
      <c r="D9">
        <v>0.5</v>
      </c>
      <c r="E9">
        <f t="shared" si="1"/>
        <v>0</v>
      </c>
    </row>
    <row r="10" spans="1:5" x14ac:dyDescent="0.25">
      <c r="A10">
        <v>4</v>
      </c>
      <c r="B10">
        <v>5.649</v>
      </c>
      <c r="C10">
        <f t="shared" si="0"/>
        <v>0.15647332557753035</v>
      </c>
      <c r="D10">
        <v>4</v>
      </c>
      <c r="E10">
        <f t="shared" si="1"/>
        <v>0.62589330231012141</v>
      </c>
    </row>
    <row r="11" spans="1:5" x14ac:dyDescent="0.25">
      <c r="A11">
        <v>2</v>
      </c>
      <c r="B11">
        <v>2.1640000000000001</v>
      </c>
      <c r="C11">
        <f t="shared" si="0"/>
        <v>5.9941277491551724E-2</v>
      </c>
      <c r="D11">
        <v>2</v>
      </c>
      <c r="E11">
        <f t="shared" si="1"/>
        <v>0.11988255498310345</v>
      </c>
    </row>
    <row r="12" spans="1:5" x14ac:dyDescent="0.25">
      <c r="A12">
        <v>3.5</v>
      </c>
      <c r="B12">
        <v>1.2010000000000001</v>
      </c>
      <c r="C12">
        <f t="shared" si="0"/>
        <v>3.3266855021882452E-2</v>
      </c>
      <c r="D12">
        <v>3.5</v>
      </c>
      <c r="E12">
        <f t="shared" si="1"/>
        <v>0.11643399257658858</v>
      </c>
    </row>
    <row r="13" spans="1:5" x14ac:dyDescent="0.25">
      <c r="A13">
        <v>2.25</v>
      </c>
      <c r="B13">
        <v>4.5919999999999996</v>
      </c>
      <c r="C13">
        <f t="shared" si="0"/>
        <v>0.12719516924270124</v>
      </c>
      <c r="D13">
        <v>2.25</v>
      </c>
      <c r="E13">
        <f t="shared" si="1"/>
        <v>0.28618913079607777</v>
      </c>
    </row>
    <row r="14" spans="1:5" x14ac:dyDescent="0.25">
      <c r="A14">
        <v>0.5</v>
      </c>
      <c r="B14">
        <v>1.5309999999999999</v>
      </c>
      <c r="C14">
        <f t="shared" si="0"/>
        <v>4.2407622846379701E-2</v>
      </c>
      <c r="D14">
        <v>0.5</v>
      </c>
      <c r="E14">
        <f t="shared" si="1"/>
        <v>2.1203811423189851E-2</v>
      </c>
    </row>
    <row r="15" spans="1:5" x14ac:dyDescent="0.25">
      <c r="A15">
        <v>2.76</v>
      </c>
      <c r="B15">
        <v>2.0470000000000002</v>
      </c>
      <c r="C15">
        <f t="shared" si="0"/>
        <v>5.6700459808320877E-2</v>
      </c>
      <c r="D15">
        <v>2.76</v>
      </c>
      <c r="E15">
        <f t="shared" si="1"/>
        <v>0.15649326907096561</v>
      </c>
    </row>
    <row r="17" spans="1:5" x14ac:dyDescent="0.25">
      <c r="A17" t="s">
        <v>144</v>
      </c>
      <c r="B17">
        <f>SUM(B4:B15)</f>
        <v>36.101999999999997</v>
      </c>
      <c r="C17" t="s">
        <v>54</v>
      </c>
    </row>
    <row r="18" spans="1:5" x14ac:dyDescent="0.25">
      <c r="C18">
        <f>SUM(C4:C15)</f>
        <v>1</v>
      </c>
      <c r="D18" t="s">
        <v>145</v>
      </c>
    </row>
    <row r="19" spans="1:5" x14ac:dyDescent="0.25">
      <c r="B19" t="s">
        <v>147</v>
      </c>
      <c r="E19">
        <f>SUM(E4:E15)</f>
        <v>2.2929510830424906</v>
      </c>
    </row>
    <row r="20" spans="1:5" x14ac:dyDescent="0.25">
      <c r="B20" t="s">
        <v>148</v>
      </c>
      <c r="E20">
        <f>AVERAGE(D4:D15)</f>
        <v>1.8841666666666665</v>
      </c>
    </row>
    <row r="22" spans="1:5" x14ac:dyDescent="0.25">
      <c r="A22" t="s">
        <v>135</v>
      </c>
    </row>
    <row r="23" spans="1:5" x14ac:dyDescent="0.25">
      <c r="A23">
        <v>1</v>
      </c>
      <c r="B23" t="s">
        <v>149</v>
      </c>
    </row>
    <row r="24" spans="1:5" x14ac:dyDescent="0.25">
      <c r="A24">
        <v>2</v>
      </c>
      <c r="B24" t="s">
        <v>136</v>
      </c>
    </row>
    <row r="25" spans="1:5" x14ac:dyDescent="0.25">
      <c r="A25">
        <v>3</v>
      </c>
      <c r="B25" t="s">
        <v>137</v>
      </c>
    </row>
    <row r="26" spans="1:5" x14ac:dyDescent="0.25">
      <c r="A26">
        <v>4</v>
      </c>
      <c r="B26" t="s">
        <v>138</v>
      </c>
    </row>
    <row r="27" spans="1:5" x14ac:dyDescent="0.25">
      <c r="A27">
        <v>5</v>
      </c>
      <c r="B27" t="s">
        <v>139</v>
      </c>
    </row>
    <row r="28" spans="1:5" x14ac:dyDescent="0.25">
      <c r="A28">
        <v>6</v>
      </c>
      <c r="B28" t="s">
        <v>140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75" zoomScaleNormal="75" workbookViewId="0">
      <selection activeCell="H31" sqref="H31"/>
    </sheetView>
  </sheetViews>
  <sheetFormatPr defaultRowHeight="15" x14ac:dyDescent="0.25"/>
  <sheetData>
    <row r="1" spans="1:5" x14ac:dyDescent="0.25">
      <c r="A1" t="s">
        <v>0</v>
      </c>
    </row>
    <row r="4" spans="1:5" ht="174" x14ac:dyDescent="0.25">
      <c r="A4" s="1" t="s">
        <v>35</v>
      </c>
      <c r="B4" s="1" t="s">
        <v>36</v>
      </c>
      <c r="C4" s="1" t="s">
        <v>37</v>
      </c>
      <c r="D4" s="1" t="s">
        <v>38</v>
      </c>
      <c r="E4" s="1"/>
    </row>
    <row r="5" spans="1:5" x14ac:dyDescent="0.25">
      <c r="A5">
        <v>0</v>
      </c>
      <c r="B5">
        <v>0</v>
      </c>
      <c r="C5">
        <f>B6-B5</f>
        <v>0.04</v>
      </c>
      <c r="D5">
        <f>0</f>
        <v>0</v>
      </c>
    </row>
    <row r="6" spans="1:5" x14ac:dyDescent="0.25">
      <c r="A6">
        <v>30</v>
      </c>
      <c r="B6">
        <v>0.04</v>
      </c>
      <c r="C6">
        <f t="shared" ref="C6:C10" si="0">B7-B6</f>
        <v>0.34</v>
      </c>
      <c r="D6">
        <f>C5+D5</f>
        <v>0.04</v>
      </c>
    </row>
    <row r="7" spans="1:5" x14ac:dyDescent="0.25">
      <c r="A7">
        <v>60</v>
      </c>
      <c r="B7">
        <v>0.38</v>
      </c>
      <c r="C7" s="3">
        <f t="shared" si="0"/>
        <v>0.69000000000000006</v>
      </c>
      <c r="D7" s="4">
        <f>C6+D6</f>
        <v>0.38</v>
      </c>
    </row>
    <row r="8" spans="1:5" x14ac:dyDescent="0.25">
      <c r="A8">
        <v>90</v>
      </c>
      <c r="B8">
        <v>1.07</v>
      </c>
      <c r="C8">
        <f t="shared" si="0"/>
        <v>0.36999999999999988</v>
      </c>
      <c r="D8">
        <f t="shared" ref="D8:D11" si="1">C7+D7</f>
        <v>1.07</v>
      </c>
    </row>
    <row r="9" spans="1:5" x14ac:dyDescent="0.25">
      <c r="A9">
        <v>120</v>
      </c>
      <c r="B9">
        <v>1.44</v>
      </c>
      <c r="C9">
        <f t="shared" si="0"/>
        <v>0.18000000000000016</v>
      </c>
      <c r="D9">
        <f t="shared" si="1"/>
        <v>1.44</v>
      </c>
    </row>
    <row r="10" spans="1:5" x14ac:dyDescent="0.25">
      <c r="A10">
        <v>150</v>
      </c>
      <c r="B10">
        <v>1.62</v>
      </c>
      <c r="C10">
        <f t="shared" si="0"/>
        <v>7.9999999999999849E-2</v>
      </c>
      <c r="D10">
        <f t="shared" si="1"/>
        <v>1.62</v>
      </c>
    </row>
    <row r="11" spans="1:5" x14ac:dyDescent="0.25">
      <c r="A11">
        <v>180</v>
      </c>
      <c r="B11">
        <v>1.7</v>
      </c>
      <c r="C11" s="2"/>
      <c r="D11">
        <f t="shared" si="1"/>
        <v>1.7</v>
      </c>
    </row>
    <row r="14" spans="1:5" ht="15.75" thickBot="1" x14ac:dyDescent="0.3">
      <c r="A14" t="s">
        <v>41</v>
      </c>
    </row>
    <row r="15" spans="1:5" ht="15.75" thickBot="1" x14ac:dyDescent="0.3">
      <c r="A15" s="5">
        <v>60</v>
      </c>
      <c r="B15" s="6">
        <v>0.38</v>
      </c>
      <c r="C15" s="7" t="s">
        <v>39</v>
      </c>
      <c r="D15" s="8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G46" sqref="G46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42</v>
      </c>
    </row>
    <row r="3" spans="1:3" x14ac:dyDescent="0.25">
      <c r="A3" t="s">
        <v>43</v>
      </c>
    </row>
    <row r="4" spans="1:3" x14ac:dyDescent="0.25">
      <c r="A4" t="s">
        <v>44</v>
      </c>
      <c r="B4">
        <v>55</v>
      </c>
      <c r="C4" t="s">
        <v>47</v>
      </c>
    </row>
    <row r="5" spans="1:3" x14ac:dyDescent="0.25">
      <c r="A5" t="s">
        <v>45</v>
      </c>
      <c r="B5">
        <v>45</v>
      </c>
      <c r="C5" t="s">
        <v>47</v>
      </c>
    </row>
    <row r="6" spans="1:3" x14ac:dyDescent="0.25">
      <c r="A6" t="s">
        <v>3</v>
      </c>
      <c r="B6">
        <v>10</v>
      </c>
      <c r="C6" t="s">
        <v>46</v>
      </c>
    </row>
    <row r="9" spans="1:3" x14ac:dyDescent="0.25">
      <c r="A9" t="s">
        <v>48</v>
      </c>
      <c r="B9" s="9">
        <f>B5/B4</f>
        <v>0.81818181818181823</v>
      </c>
      <c r="C9" t="s">
        <v>49</v>
      </c>
    </row>
    <row r="11" spans="1:3" x14ac:dyDescent="0.25">
      <c r="A11" t="s">
        <v>50</v>
      </c>
    </row>
    <row r="12" spans="1:3" x14ac:dyDescent="0.25">
      <c r="A12" t="s">
        <v>51</v>
      </c>
    </row>
    <row r="14" spans="1:3" x14ac:dyDescent="0.25">
      <c r="A14" t="s">
        <v>3</v>
      </c>
      <c r="B14">
        <f>B6*1000*1000</f>
        <v>10000000</v>
      </c>
      <c r="C14" t="s">
        <v>52</v>
      </c>
    </row>
    <row r="15" spans="1:3" x14ac:dyDescent="0.25">
      <c r="A15" t="s">
        <v>3</v>
      </c>
      <c r="B15">
        <f>3.28*3.28*B14</f>
        <v>107583999.99999999</v>
      </c>
      <c r="C15" t="s">
        <v>53</v>
      </c>
    </row>
    <row r="16" spans="1:3" x14ac:dyDescent="0.25">
      <c r="A16" t="s">
        <v>3</v>
      </c>
      <c r="B16">
        <f>B15/43560</f>
        <v>2469.7887970615238</v>
      </c>
      <c r="C16" t="s">
        <v>17</v>
      </c>
    </row>
    <row r="17" spans="1:3" x14ac:dyDescent="0.25">
      <c r="A17" t="s">
        <v>3</v>
      </c>
      <c r="B17">
        <f>B16/640</f>
        <v>3.859044995408631</v>
      </c>
      <c r="C17" t="s">
        <v>54</v>
      </c>
    </row>
    <row r="43" spans="1:1" x14ac:dyDescent="0.25">
      <c r="A43" t="s">
        <v>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5"/>
  <sheetViews>
    <sheetView workbookViewId="0">
      <selection activeCell="F38" sqref="F38"/>
    </sheetView>
  </sheetViews>
  <sheetFormatPr defaultRowHeight="15" x14ac:dyDescent="0.25"/>
  <sheetData>
    <row r="4" spans="1:10" ht="134.25" x14ac:dyDescent="0.25">
      <c r="A4" s="1" t="s">
        <v>56</v>
      </c>
      <c r="B4" s="1" t="s">
        <v>57</v>
      </c>
      <c r="C4" s="1" t="s">
        <v>58</v>
      </c>
      <c r="D4" s="1" t="s">
        <v>59</v>
      </c>
      <c r="E4" s="1"/>
      <c r="F4" s="1"/>
      <c r="G4" s="1"/>
      <c r="H4" s="1"/>
      <c r="I4" s="1"/>
      <c r="J4" s="10"/>
    </row>
    <row r="5" spans="1:10" x14ac:dyDescent="0.25">
      <c r="A5">
        <v>0</v>
      </c>
      <c r="B5">
        <v>0</v>
      </c>
      <c r="C5">
        <f>B6-B5</f>
        <v>0.1</v>
      </c>
      <c r="D5">
        <f>C5/(A6-A5)</f>
        <v>0.4</v>
      </c>
    </row>
    <row r="6" spans="1:10" x14ac:dyDescent="0.25">
      <c r="A6">
        <v>0.25</v>
      </c>
      <c r="B6">
        <v>0.1</v>
      </c>
      <c r="C6">
        <f t="shared" ref="C6:C28" si="0">B7-B6</f>
        <v>0.10999999999999999</v>
      </c>
      <c r="D6">
        <f t="shared" ref="D6:D29" si="1">C6/(A7-A6)</f>
        <v>0.43999999999999995</v>
      </c>
    </row>
    <row r="7" spans="1:10" x14ac:dyDescent="0.25">
      <c r="A7">
        <v>0.5</v>
      </c>
      <c r="B7">
        <v>0.21</v>
      </c>
      <c r="C7">
        <f t="shared" si="0"/>
        <v>0.12000000000000002</v>
      </c>
      <c r="D7">
        <f t="shared" si="1"/>
        <v>0.48000000000000009</v>
      </c>
    </row>
    <row r="8" spans="1:10" x14ac:dyDescent="0.25">
      <c r="A8">
        <v>0.75</v>
      </c>
      <c r="B8">
        <v>0.33</v>
      </c>
      <c r="C8">
        <f t="shared" si="0"/>
        <v>0.14999999999999997</v>
      </c>
      <c r="D8">
        <f t="shared" si="1"/>
        <v>0.59999999999999987</v>
      </c>
    </row>
    <row r="9" spans="1:10" x14ac:dyDescent="0.25">
      <c r="A9">
        <v>1</v>
      </c>
      <c r="B9">
        <v>0.48</v>
      </c>
      <c r="C9">
        <f t="shared" si="0"/>
        <v>0.16000000000000003</v>
      </c>
      <c r="D9">
        <f t="shared" si="1"/>
        <v>0.64000000000000012</v>
      </c>
    </row>
    <row r="10" spans="1:10" x14ac:dyDescent="0.25">
      <c r="A10">
        <v>1.25</v>
      </c>
      <c r="B10">
        <v>0.64</v>
      </c>
      <c r="C10">
        <f t="shared" si="0"/>
        <v>0.17000000000000004</v>
      </c>
      <c r="D10">
        <f t="shared" si="1"/>
        <v>0.68000000000000016</v>
      </c>
    </row>
    <row r="11" spans="1:10" x14ac:dyDescent="0.25">
      <c r="A11">
        <v>1.5</v>
      </c>
      <c r="B11">
        <v>0.81</v>
      </c>
      <c r="C11">
        <f t="shared" si="0"/>
        <v>0.27</v>
      </c>
      <c r="D11">
        <f t="shared" si="1"/>
        <v>1.08</v>
      </c>
    </row>
    <row r="12" spans="1:10" x14ac:dyDescent="0.25">
      <c r="A12">
        <v>1.75</v>
      </c>
      <c r="B12">
        <v>1.08</v>
      </c>
      <c r="C12">
        <f t="shared" si="0"/>
        <v>0.29999999999999982</v>
      </c>
      <c r="D12" s="12">
        <f t="shared" si="1"/>
        <v>1.1999999999999993</v>
      </c>
    </row>
    <row r="13" spans="1:10" x14ac:dyDescent="0.25">
      <c r="A13">
        <v>2</v>
      </c>
      <c r="B13">
        <v>1.38</v>
      </c>
      <c r="C13">
        <f t="shared" si="0"/>
        <v>1.08</v>
      </c>
      <c r="D13" s="12">
        <f t="shared" si="1"/>
        <v>4.32</v>
      </c>
    </row>
    <row r="14" spans="1:10" ht="15.75" thickBot="1" x14ac:dyDescent="0.3">
      <c r="A14">
        <v>2.25</v>
      </c>
      <c r="B14">
        <v>2.46</v>
      </c>
      <c r="C14">
        <f t="shared" si="0"/>
        <v>1.1400000000000001</v>
      </c>
      <c r="D14" s="14">
        <f t="shared" si="1"/>
        <v>4.5600000000000005</v>
      </c>
    </row>
    <row r="15" spans="1:10" ht="15.75" thickTop="1" x14ac:dyDescent="0.25">
      <c r="A15">
        <v>2.5</v>
      </c>
      <c r="B15">
        <v>3.6</v>
      </c>
      <c r="C15">
        <f t="shared" si="0"/>
        <v>0.29999999999999982</v>
      </c>
      <c r="D15" s="12">
        <f t="shared" si="1"/>
        <v>1.1999999999999993</v>
      </c>
    </row>
    <row r="16" spans="1:10" x14ac:dyDescent="0.25">
      <c r="A16">
        <v>2.75</v>
      </c>
      <c r="B16">
        <v>3.9</v>
      </c>
      <c r="C16">
        <f t="shared" si="0"/>
        <v>0.30000000000000027</v>
      </c>
      <c r="D16" s="12">
        <f t="shared" si="1"/>
        <v>1.2000000000000011</v>
      </c>
    </row>
    <row r="17" spans="1:8" x14ac:dyDescent="0.25">
      <c r="A17">
        <v>3</v>
      </c>
      <c r="B17">
        <v>4.2</v>
      </c>
      <c r="C17">
        <f t="shared" si="0"/>
        <v>0.24000000000000021</v>
      </c>
      <c r="D17" s="4">
        <f t="shared" si="1"/>
        <v>0.96000000000000085</v>
      </c>
    </row>
    <row r="18" spans="1:8" x14ac:dyDescent="0.25">
      <c r="A18">
        <v>3.25</v>
      </c>
      <c r="B18">
        <v>4.4400000000000004</v>
      </c>
      <c r="C18">
        <f t="shared" si="0"/>
        <v>0.23999999999999932</v>
      </c>
      <c r="D18" s="4">
        <f t="shared" si="1"/>
        <v>0.9599999999999973</v>
      </c>
    </row>
    <row r="19" spans="1:8" x14ac:dyDescent="0.25">
      <c r="A19">
        <v>3.5</v>
      </c>
      <c r="B19">
        <v>4.68</v>
      </c>
      <c r="C19">
        <f t="shared" si="0"/>
        <v>0.1800000000000006</v>
      </c>
      <c r="D19" s="4">
        <f t="shared" si="1"/>
        <v>0.72000000000000242</v>
      </c>
    </row>
    <row r="20" spans="1:8" x14ac:dyDescent="0.25">
      <c r="A20">
        <v>3.75</v>
      </c>
      <c r="B20">
        <v>4.8600000000000003</v>
      </c>
      <c r="C20">
        <f t="shared" si="0"/>
        <v>0.14999999999999947</v>
      </c>
      <c r="D20" s="4">
        <f t="shared" si="1"/>
        <v>0.59999999999999787</v>
      </c>
    </row>
    <row r="21" spans="1:8" x14ac:dyDescent="0.25">
      <c r="A21">
        <v>4</v>
      </c>
      <c r="B21">
        <v>5.01</v>
      </c>
      <c r="C21">
        <f t="shared" si="0"/>
        <v>0.15000000000000036</v>
      </c>
      <c r="D21" s="4">
        <f t="shared" si="1"/>
        <v>0.60000000000000142</v>
      </c>
    </row>
    <row r="22" spans="1:8" x14ac:dyDescent="0.25">
      <c r="A22">
        <v>4.25</v>
      </c>
      <c r="B22">
        <v>5.16</v>
      </c>
      <c r="C22">
        <f t="shared" si="0"/>
        <v>0.12000000000000011</v>
      </c>
      <c r="D22">
        <f t="shared" si="1"/>
        <v>0.48000000000000043</v>
      </c>
    </row>
    <row r="23" spans="1:8" x14ac:dyDescent="0.25">
      <c r="A23">
        <v>4.5</v>
      </c>
      <c r="B23">
        <v>5.28</v>
      </c>
      <c r="C23">
        <f t="shared" si="0"/>
        <v>0.12000000000000011</v>
      </c>
      <c r="D23">
        <f t="shared" si="1"/>
        <v>0.48000000000000043</v>
      </c>
    </row>
    <row r="24" spans="1:8" x14ac:dyDescent="0.25">
      <c r="A24">
        <v>4.75</v>
      </c>
      <c r="B24">
        <v>5.4</v>
      </c>
      <c r="C24">
        <f t="shared" si="0"/>
        <v>0.11999999999999922</v>
      </c>
      <c r="D24">
        <f t="shared" si="1"/>
        <v>0.47999999999999687</v>
      </c>
    </row>
    <row r="25" spans="1:8" x14ac:dyDescent="0.25">
      <c r="A25">
        <v>5</v>
      </c>
      <c r="B25">
        <v>5.52</v>
      </c>
      <c r="C25">
        <f t="shared" si="0"/>
        <v>0.12000000000000011</v>
      </c>
      <c r="D25">
        <f t="shared" si="1"/>
        <v>0.48000000000000043</v>
      </c>
    </row>
    <row r="26" spans="1:8" x14ac:dyDescent="0.25">
      <c r="A26">
        <v>5.25</v>
      </c>
      <c r="B26">
        <v>5.64</v>
      </c>
      <c r="C26">
        <f t="shared" si="0"/>
        <v>0.12000000000000011</v>
      </c>
      <c r="D26">
        <f t="shared" si="1"/>
        <v>0.48000000000000043</v>
      </c>
    </row>
    <row r="27" spans="1:8" x14ac:dyDescent="0.25">
      <c r="A27">
        <v>5.5</v>
      </c>
      <c r="B27">
        <v>5.76</v>
      </c>
      <c r="C27">
        <f t="shared" si="0"/>
        <v>0.12000000000000011</v>
      </c>
      <c r="D27" s="13">
        <f t="shared" si="1"/>
        <v>0.48000000000000043</v>
      </c>
    </row>
    <row r="28" spans="1:8" x14ac:dyDescent="0.25">
      <c r="A28">
        <v>5.75</v>
      </c>
      <c r="B28">
        <v>5.88</v>
      </c>
      <c r="C28">
        <f t="shared" si="0"/>
        <v>0.12000000000000011</v>
      </c>
      <c r="D28" s="13">
        <f t="shared" si="1"/>
        <v>0.48000000000000043</v>
      </c>
    </row>
    <row r="29" spans="1:8" x14ac:dyDescent="0.25">
      <c r="A29">
        <v>6</v>
      </c>
      <c r="B29">
        <v>6</v>
      </c>
      <c r="C29">
        <v>0</v>
      </c>
      <c r="D29" s="13">
        <f t="shared" si="1"/>
        <v>0</v>
      </c>
    </row>
    <row r="30" spans="1:8" x14ac:dyDescent="0.25">
      <c r="H30" t="s">
        <v>61</v>
      </c>
    </row>
    <row r="31" spans="1:8" ht="15.75" thickBot="1" x14ac:dyDescent="0.3">
      <c r="A31" t="s">
        <v>60</v>
      </c>
      <c r="E31" s="4">
        <f>AVERAGE(D17:D21)</f>
        <v>0.76800000000000002</v>
      </c>
      <c r="F31" t="s">
        <v>32</v>
      </c>
      <c r="H31" s="2" t="s">
        <v>62</v>
      </c>
    </row>
    <row r="32" spans="1:8" ht="15.75" thickBot="1" x14ac:dyDescent="0.3">
      <c r="A32" t="s">
        <v>63</v>
      </c>
      <c r="E32" s="11">
        <f>AVERAGE(D5:D17)</f>
        <v>1.3661538461538463</v>
      </c>
      <c r="F32" t="s">
        <v>32</v>
      </c>
      <c r="H32" s="2" t="s">
        <v>64</v>
      </c>
    </row>
    <row r="33" spans="1:8" ht="15.75" thickBot="1" x14ac:dyDescent="0.3">
      <c r="A33" t="s">
        <v>65</v>
      </c>
      <c r="E33" s="15">
        <f>AVERAGE(D12:D16)</f>
        <v>2.496</v>
      </c>
      <c r="F33" t="s">
        <v>32</v>
      </c>
      <c r="H33" s="2" t="s">
        <v>66</v>
      </c>
    </row>
    <row r="34" spans="1:8" ht="15.75" thickTop="1" x14ac:dyDescent="0.25">
      <c r="A34" t="s">
        <v>67</v>
      </c>
      <c r="E34">
        <f>D14</f>
        <v>4.5600000000000005</v>
      </c>
      <c r="F34" t="s">
        <v>32</v>
      </c>
      <c r="H34" t="s">
        <v>70</v>
      </c>
    </row>
    <row r="35" spans="1:8" x14ac:dyDescent="0.25">
      <c r="A35" t="s">
        <v>68</v>
      </c>
      <c r="E35" s="13">
        <f>AVERAGE(D27:D29)</f>
        <v>0.32000000000000028</v>
      </c>
      <c r="F35" t="s">
        <v>32</v>
      </c>
      <c r="H35" s="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1"/>
  <sheetViews>
    <sheetView zoomScale="75" zoomScaleNormal="75" workbookViewId="0">
      <selection activeCell="L1" sqref="L1"/>
    </sheetView>
  </sheetViews>
  <sheetFormatPr defaultRowHeight="15" x14ac:dyDescent="0.25"/>
  <cols>
    <col min="1" max="1" width="9.42578125" customWidth="1"/>
    <col min="2" max="2" width="9.7109375" customWidth="1"/>
    <col min="3" max="3" width="6.5703125" customWidth="1"/>
    <col min="4" max="4" width="12.140625" customWidth="1"/>
    <col min="5" max="5" width="11.7109375" customWidth="1"/>
    <col min="6" max="6" width="9.85546875" customWidth="1"/>
    <col min="7" max="7" width="12.85546875" customWidth="1"/>
    <col min="8" max="8" width="7.42578125" customWidth="1"/>
    <col min="9" max="9" width="13.140625" customWidth="1"/>
  </cols>
  <sheetData>
    <row r="2" spans="1:15" x14ac:dyDescent="0.25">
      <c r="E2" t="s">
        <v>72</v>
      </c>
      <c r="F2">
        <v>10</v>
      </c>
      <c r="G2" t="s">
        <v>16</v>
      </c>
    </row>
    <row r="3" spans="1:15" x14ac:dyDescent="0.25">
      <c r="B3" s="18" t="s">
        <v>75</v>
      </c>
      <c r="C3" s="18"/>
      <c r="D3" s="18"/>
      <c r="E3" s="18" t="s">
        <v>76</v>
      </c>
      <c r="F3" s="18"/>
      <c r="G3" s="18"/>
    </row>
    <row r="4" spans="1:15" ht="117" x14ac:dyDescent="0.25">
      <c r="A4" s="1" t="s">
        <v>73</v>
      </c>
      <c r="B4" s="1" t="s">
        <v>74</v>
      </c>
      <c r="C4" s="1" t="s">
        <v>71</v>
      </c>
      <c r="D4" s="1" t="s">
        <v>77</v>
      </c>
      <c r="E4" s="1" t="s">
        <v>78</v>
      </c>
      <c r="F4" s="1" t="s">
        <v>79</v>
      </c>
      <c r="G4" s="1" t="s">
        <v>80</v>
      </c>
      <c r="H4" s="1"/>
      <c r="I4" s="1"/>
    </row>
    <row r="5" spans="1:15" x14ac:dyDescent="0.25">
      <c r="A5">
        <v>1</v>
      </c>
      <c r="B5">
        <v>0</v>
      </c>
      <c r="C5">
        <v>0</v>
      </c>
      <c r="D5">
        <v>0</v>
      </c>
      <c r="E5">
        <f>$F$2*C5</f>
        <v>0</v>
      </c>
      <c r="F5">
        <f>$F$2*D5</f>
        <v>0</v>
      </c>
      <c r="G5">
        <f>AVERAGE(F5:F7)</f>
        <v>6.6666666666666638E-2</v>
      </c>
    </row>
    <row r="6" spans="1:15" x14ac:dyDescent="0.25">
      <c r="A6">
        <v>2</v>
      </c>
      <c r="B6">
        <v>15</v>
      </c>
      <c r="C6">
        <v>2.5000000000000001E-3</v>
      </c>
      <c r="D6">
        <v>0.01</v>
      </c>
      <c r="E6">
        <f t="shared" ref="E6:E69" si="0">$F$2*C6</f>
        <v>2.5000000000000001E-2</v>
      </c>
      <c r="F6">
        <f t="shared" ref="F6:F69" si="1">$F$2*D6</f>
        <v>0.1</v>
      </c>
      <c r="G6">
        <f>AVERAGE(F5:F7)</f>
        <v>6.6666666666666638E-2</v>
      </c>
    </row>
    <row r="7" spans="1:15" x14ac:dyDescent="0.25">
      <c r="A7" s="16">
        <v>3</v>
      </c>
      <c r="B7" s="16">
        <v>30</v>
      </c>
      <c r="C7" s="16">
        <v>5.0000000000000001E-3</v>
      </c>
      <c r="D7" s="16">
        <v>9.9999999999999898E-3</v>
      </c>
      <c r="E7">
        <f t="shared" si="0"/>
        <v>0.05</v>
      </c>
      <c r="F7">
        <f t="shared" si="1"/>
        <v>9.9999999999999895E-2</v>
      </c>
      <c r="G7">
        <f t="shared" ref="G7:G70" si="2">AVERAGE(F6:F8)</f>
        <v>9.9999999999999936E-2</v>
      </c>
      <c r="H7" s="16"/>
      <c r="I7" s="17"/>
      <c r="J7" s="16"/>
      <c r="K7" s="16"/>
      <c r="L7" s="16"/>
      <c r="M7" s="16"/>
      <c r="N7" s="16"/>
      <c r="O7" s="16"/>
    </row>
    <row r="8" spans="1:15" x14ac:dyDescent="0.25">
      <c r="A8">
        <v>4</v>
      </c>
      <c r="B8">
        <v>45</v>
      </c>
      <c r="C8">
        <v>7.4999999999999997E-3</v>
      </c>
      <c r="D8">
        <v>9.9999999999999898E-3</v>
      </c>
      <c r="E8">
        <f t="shared" si="0"/>
        <v>7.4999999999999997E-2</v>
      </c>
      <c r="F8">
        <f t="shared" si="1"/>
        <v>9.9999999999999895E-2</v>
      </c>
      <c r="G8">
        <f t="shared" si="2"/>
        <v>9.9999999999999936E-2</v>
      </c>
    </row>
    <row r="9" spans="1:15" x14ac:dyDescent="0.25">
      <c r="A9">
        <v>5</v>
      </c>
      <c r="B9">
        <v>60</v>
      </c>
      <c r="C9">
        <v>0.01</v>
      </c>
      <c r="D9">
        <v>0.01</v>
      </c>
      <c r="E9">
        <f t="shared" si="0"/>
        <v>0.1</v>
      </c>
      <c r="F9">
        <f t="shared" si="1"/>
        <v>0.1</v>
      </c>
      <c r="G9">
        <f t="shared" si="2"/>
        <v>9.9999999999999756E-2</v>
      </c>
    </row>
    <row r="10" spans="1:15" x14ac:dyDescent="0.25">
      <c r="A10">
        <v>6</v>
      </c>
      <c r="B10">
        <v>75</v>
      </c>
      <c r="C10">
        <v>1.24999999999999E-2</v>
      </c>
      <c r="D10">
        <v>9.9999999999999395E-3</v>
      </c>
      <c r="E10">
        <f t="shared" si="0"/>
        <v>0.124999999999999</v>
      </c>
      <c r="F10">
        <f t="shared" si="1"/>
        <v>9.9999999999999395E-2</v>
      </c>
      <c r="G10">
        <f t="shared" si="2"/>
        <v>9.9999999999999797E-2</v>
      </c>
    </row>
    <row r="11" spans="1:15" x14ac:dyDescent="0.25">
      <c r="A11">
        <v>7</v>
      </c>
      <c r="B11">
        <v>90</v>
      </c>
      <c r="C11">
        <v>1.4999999999999999E-2</v>
      </c>
      <c r="D11">
        <v>0.01</v>
      </c>
      <c r="E11">
        <f t="shared" si="0"/>
        <v>0.15</v>
      </c>
      <c r="F11">
        <f t="shared" si="1"/>
        <v>0.1</v>
      </c>
      <c r="G11">
        <f t="shared" si="2"/>
        <v>9.9999999999999603E-2</v>
      </c>
    </row>
    <row r="12" spans="1:15" x14ac:dyDescent="0.25">
      <c r="A12">
        <v>8</v>
      </c>
      <c r="B12">
        <v>105</v>
      </c>
      <c r="C12">
        <v>1.7499999999999901E-2</v>
      </c>
      <c r="D12">
        <v>9.9999999999999395E-3</v>
      </c>
      <c r="E12">
        <f t="shared" si="0"/>
        <v>0.17499999999999902</v>
      </c>
      <c r="F12">
        <f t="shared" si="1"/>
        <v>9.9999999999999395E-2</v>
      </c>
      <c r="G12">
        <f t="shared" si="2"/>
        <v>0.10000000000000013</v>
      </c>
    </row>
    <row r="13" spans="1:15" x14ac:dyDescent="0.25">
      <c r="A13">
        <v>9</v>
      </c>
      <c r="B13">
        <v>120</v>
      </c>
      <c r="C13">
        <v>0.02</v>
      </c>
      <c r="D13">
        <v>1.0000000000000101E-2</v>
      </c>
      <c r="E13">
        <f t="shared" si="0"/>
        <v>0.2</v>
      </c>
      <c r="F13">
        <f t="shared" si="1"/>
        <v>0.100000000000001</v>
      </c>
      <c r="G13">
        <f t="shared" si="2"/>
        <v>0.1049999999999998</v>
      </c>
    </row>
    <row r="14" spans="1:15" x14ac:dyDescent="0.25">
      <c r="A14">
        <v>10</v>
      </c>
      <c r="B14">
        <v>135</v>
      </c>
      <c r="C14">
        <v>2.2875E-2</v>
      </c>
      <c r="D14">
        <v>1.1499999999999899E-2</v>
      </c>
      <c r="E14">
        <f t="shared" si="0"/>
        <v>0.22875000000000001</v>
      </c>
      <c r="F14">
        <f t="shared" si="1"/>
        <v>0.11499999999999899</v>
      </c>
      <c r="G14">
        <f t="shared" si="2"/>
        <v>0.10999999999999965</v>
      </c>
    </row>
    <row r="15" spans="1:15" x14ac:dyDescent="0.25">
      <c r="A15">
        <v>11</v>
      </c>
      <c r="B15">
        <v>150</v>
      </c>
      <c r="C15">
        <v>2.5749999999999999E-2</v>
      </c>
      <c r="D15">
        <v>1.1499999999999899E-2</v>
      </c>
      <c r="E15">
        <f t="shared" si="0"/>
        <v>0.25750000000000001</v>
      </c>
      <c r="F15">
        <f t="shared" si="1"/>
        <v>0.11499999999999899</v>
      </c>
      <c r="G15">
        <f t="shared" si="2"/>
        <v>0.11499999999999899</v>
      </c>
    </row>
    <row r="16" spans="1:15" x14ac:dyDescent="0.25">
      <c r="A16">
        <v>12</v>
      </c>
      <c r="B16">
        <v>165</v>
      </c>
      <c r="C16">
        <v>2.8624999999999901E-2</v>
      </c>
      <c r="D16">
        <v>1.1499999999999899E-2</v>
      </c>
      <c r="E16">
        <f t="shared" si="0"/>
        <v>0.28624999999999901</v>
      </c>
      <c r="F16">
        <f t="shared" si="1"/>
        <v>0.11499999999999899</v>
      </c>
      <c r="G16">
        <f t="shared" si="2"/>
        <v>0.11499999999999899</v>
      </c>
    </row>
    <row r="17" spans="1:7" x14ac:dyDescent="0.25">
      <c r="A17">
        <v>13</v>
      </c>
      <c r="B17">
        <v>180</v>
      </c>
      <c r="C17">
        <v>3.15E-2</v>
      </c>
      <c r="D17">
        <v>1.1499999999999899E-2</v>
      </c>
      <c r="E17">
        <f t="shared" si="0"/>
        <v>0.315</v>
      </c>
      <c r="F17">
        <f t="shared" si="1"/>
        <v>0.11499999999999899</v>
      </c>
      <c r="G17">
        <f t="shared" si="2"/>
        <v>0.11500000000000032</v>
      </c>
    </row>
    <row r="18" spans="1:7" x14ac:dyDescent="0.25">
      <c r="A18">
        <v>14</v>
      </c>
      <c r="B18">
        <v>195</v>
      </c>
      <c r="C18">
        <v>3.4375000000000003E-2</v>
      </c>
      <c r="D18">
        <v>1.15000000000003E-2</v>
      </c>
      <c r="E18">
        <f t="shared" si="0"/>
        <v>0.34375</v>
      </c>
      <c r="F18">
        <f t="shared" si="1"/>
        <v>0.115000000000003</v>
      </c>
      <c r="G18">
        <f t="shared" si="2"/>
        <v>0.11500000000000032</v>
      </c>
    </row>
    <row r="19" spans="1:7" x14ac:dyDescent="0.25">
      <c r="A19">
        <v>15</v>
      </c>
      <c r="B19">
        <v>210</v>
      </c>
      <c r="C19">
        <v>3.7249999999999998E-2</v>
      </c>
      <c r="D19">
        <v>1.1499999999999899E-2</v>
      </c>
      <c r="E19">
        <f t="shared" si="0"/>
        <v>0.3725</v>
      </c>
      <c r="F19">
        <f t="shared" si="1"/>
        <v>0.11499999999999899</v>
      </c>
      <c r="G19">
        <f t="shared" si="2"/>
        <v>0.11499999999999899</v>
      </c>
    </row>
    <row r="20" spans="1:7" x14ac:dyDescent="0.25">
      <c r="A20">
        <v>16</v>
      </c>
      <c r="B20">
        <v>225</v>
      </c>
      <c r="C20">
        <v>4.0124999999999897E-2</v>
      </c>
      <c r="D20">
        <v>1.14999999999995E-2</v>
      </c>
      <c r="E20">
        <f t="shared" si="0"/>
        <v>0.401249999999999</v>
      </c>
      <c r="F20">
        <f t="shared" si="1"/>
        <v>0.114999999999995</v>
      </c>
      <c r="G20">
        <f t="shared" si="2"/>
        <v>0.11499999999999766</v>
      </c>
    </row>
    <row r="21" spans="1:7" x14ac:dyDescent="0.25">
      <c r="A21">
        <v>17</v>
      </c>
      <c r="B21">
        <v>240</v>
      </c>
      <c r="C21">
        <v>4.2999999999999997E-2</v>
      </c>
      <c r="D21">
        <v>1.1499999999999899E-2</v>
      </c>
      <c r="E21">
        <f t="shared" si="0"/>
        <v>0.42999999999999994</v>
      </c>
      <c r="F21">
        <f t="shared" si="1"/>
        <v>0.11499999999999899</v>
      </c>
      <c r="G21">
        <f t="shared" si="2"/>
        <v>0.124999999999998</v>
      </c>
    </row>
    <row r="22" spans="1:7" x14ac:dyDescent="0.25">
      <c r="A22">
        <v>18</v>
      </c>
      <c r="B22">
        <v>255</v>
      </c>
      <c r="C22">
        <v>4.6625E-2</v>
      </c>
      <c r="D22">
        <v>1.4500000000000001E-2</v>
      </c>
      <c r="E22">
        <f t="shared" si="0"/>
        <v>0.46625</v>
      </c>
      <c r="F22">
        <f t="shared" si="1"/>
        <v>0.14500000000000002</v>
      </c>
      <c r="G22">
        <f t="shared" si="2"/>
        <v>0.13499999999999968</v>
      </c>
    </row>
    <row r="23" spans="1:7" x14ac:dyDescent="0.25">
      <c r="A23">
        <v>19</v>
      </c>
      <c r="B23">
        <v>270</v>
      </c>
      <c r="C23">
        <v>5.0249999999999899E-2</v>
      </c>
      <c r="D23">
        <v>1.4500000000000001E-2</v>
      </c>
      <c r="E23">
        <f t="shared" si="0"/>
        <v>0.50249999999999895</v>
      </c>
      <c r="F23">
        <f t="shared" si="1"/>
        <v>0.14500000000000002</v>
      </c>
      <c r="G23">
        <f t="shared" si="2"/>
        <v>0.14500000000000002</v>
      </c>
    </row>
    <row r="24" spans="1:7" x14ac:dyDescent="0.25">
      <c r="A24">
        <v>20</v>
      </c>
      <c r="B24">
        <v>285</v>
      </c>
      <c r="C24">
        <v>5.3874999999999902E-2</v>
      </c>
      <c r="D24">
        <v>1.4500000000000001E-2</v>
      </c>
      <c r="E24">
        <f t="shared" si="0"/>
        <v>0.53874999999999906</v>
      </c>
      <c r="F24">
        <f t="shared" si="1"/>
        <v>0.14500000000000002</v>
      </c>
      <c r="G24">
        <f t="shared" si="2"/>
        <v>0.14500000000000002</v>
      </c>
    </row>
    <row r="25" spans="1:7" x14ac:dyDescent="0.25">
      <c r="A25">
        <v>21</v>
      </c>
      <c r="B25">
        <v>300</v>
      </c>
      <c r="C25">
        <v>5.7499999999999898E-2</v>
      </c>
      <c r="D25">
        <v>1.4500000000000001E-2</v>
      </c>
      <c r="E25">
        <f t="shared" si="0"/>
        <v>0.57499999999999896</v>
      </c>
      <c r="F25">
        <f t="shared" si="1"/>
        <v>0.14500000000000002</v>
      </c>
      <c r="G25">
        <f t="shared" si="2"/>
        <v>0.14500000000000002</v>
      </c>
    </row>
    <row r="26" spans="1:7" x14ac:dyDescent="0.25">
      <c r="A26">
        <v>22</v>
      </c>
      <c r="B26">
        <v>315</v>
      </c>
      <c r="C26">
        <v>6.1124999999999999E-2</v>
      </c>
      <c r="D26">
        <v>1.4500000000000001E-2</v>
      </c>
      <c r="E26">
        <f t="shared" si="0"/>
        <v>0.61124999999999996</v>
      </c>
      <c r="F26">
        <f t="shared" si="1"/>
        <v>0.14500000000000002</v>
      </c>
      <c r="G26">
        <f t="shared" si="2"/>
        <v>0.14500000000000002</v>
      </c>
    </row>
    <row r="27" spans="1:7" x14ac:dyDescent="0.25">
      <c r="A27">
        <v>23</v>
      </c>
      <c r="B27">
        <v>330</v>
      </c>
      <c r="C27">
        <v>6.4750000000000002E-2</v>
      </c>
      <c r="D27">
        <v>1.4500000000000001E-2</v>
      </c>
      <c r="E27">
        <f t="shared" si="0"/>
        <v>0.64749999999999996</v>
      </c>
      <c r="F27">
        <f t="shared" si="1"/>
        <v>0.14500000000000002</v>
      </c>
      <c r="G27">
        <f t="shared" si="2"/>
        <v>0.14500000000000002</v>
      </c>
    </row>
    <row r="28" spans="1:7" x14ac:dyDescent="0.25">
      <c r="A28">
        <v>24</v>
      </c>
      <c r="B28">
        <v>345</v>
      </c>
      <c r="C28">
        <v>6.8374999999999894E-2</v>
      </c>
      <c r="D28">
        <v>1.4500000000000001E-2</v>
      </c>
      <c r="E28">
        <f t="shared" si="0"/>
        <v>0.68374999999999897</v>
      </c>
      <c r="F28">
        <f t="shared" si="1"/>
        <v>0.14500000000000002</v>
      </c>
      <c r="G28">
        <f t="shared" si="2"/>
        <v>0.14500000000000002</v>
      </c>
    </row>
    <row r="29" spans="1:7" x14ac:dyDescent="0.25">
      <c r="A29">
        <v>25</v>
      </c>
      <c r="B29">
        <v>360</v>
      </c>
      <c r="C29">
        <v>7.1999999999999995E-2</v>
      </c>
      <c r="D29">
        <v>1.4500000000000001E-2</v>
      </c>
      <c r="E29">
        <f t="shared" si="0"/>
        <v>0.72</v>
      </c>
      <c r="F29">
        <f t="shared" si="1"/>
        <v>0.14500000000000002</v>
      </c>
      <c r="G29">
        <f t="shared" si="2"/>
        <v>0.15333333333333535</v>
      </c>
    </row>
    <row r="30" spans="1:7" x14ac:dyDescent="0.25">
      <c r="A30">
        <v>26</v>
      </c>
      <c r="B30">
        <v>375</v>
      </c>
      <c r="C30">
        <v>7.6249999999999998E-2</v>
      </c>
      <c r="D30">
        <v>1.7000000000000601E-2</v>
      </c>
      <c r="E30">
        <f t="shared" si="0"/>
        <v>0.76249999999999996</v>
      </c>
      <c r="F30">
        <f t="shared" si="1"/>
        <v>0.17000000000000601</v>
      </c>
      <c r="G30">
        <f t="shared" si="2"/>
        <v>0.16166666666666768</v>
      </c>
    </row>
    <row r="31" spans="1:7" x14ac:dyDescent="0.25">
      <c r="A31">
        <v>27</v>
      </c>
      <c r="B31">
        <v>390</v>
      </c>
      <c r="C31">
        <v>8.0499999999999905E-2</v>
      </c>
      <c r="D31">
        <v>1.6999999999999699E-2</v>
      </c>
      <c r="E31">
        <f t="shared" si="0"/>
        <v>0.80499999999999905</v>
      </c>
      <c r="F31">
        <f t="shared" si="1"/>
        <v>0.16999999999999699</v>
      </c>
      <c r="G31">
        <f t="shared" si="2"/>
        <v>0.17</v>
      </c>
    </row>
    <row r="32" spans="1:7" x14ac:dyDescent="0.25">
      <c r="A32">
        <v>28</v>
      </c>
      <c r="B32">
        <v>405</v>
      </c>
      <c r="C32">
        <v>8.4749999999999895E-2</v>
      </c>
      <c r="D32">
        <v>1.6999999999999699E-2</v>
      </c>
      <c r="E32">
        <f t="shared" si="0"/>
        <v>0.84749999999999892</v>
      </c>
      <c r="F32">
        <f t="shared" si="1"/>
        <v>0.16999999999999699</v>
      </c>
      <c r="G32">
        <f t="shared" si="2"/>
        <v>0.16999999999999696</v>
      </c>
    </row>
    <row r="33" spans="1:7" x14ac:dyDescent="0.25">
      <c r="A33">
        <v>29</v>
      </c>
      <c r="B33">
        <v>420</v>
      </c>
      <c r="C33">
        <v>8.8999999999999996E-2</v>
      </c>
      <c r="D33">
        <v>1.6999999999999699E-2</v>
      </c>
      <c r="E33">
        <f t="shared" si="0"/>
        <v>0.8899999999999999</v>
      </c>
      <c r="F33">
        <f t="shared" si="1"/>
        <v>0.16999999999999699</v>
      </c>
      <c r="G33">
        <f t="shared" si="2"/>
        <v>0.19999999999999932</v>
      </c>
    </row>
    <row r="34" spans="1:7" x14ac:dyDescent="0.25">
      <c r="A34">
        <v>30</v>
      </c>
      <c r="B34">
        <v>435</v>
      </c>
      <c r="C34">
        <v>9.5500000000000002E-2</v>
      </c>
      <c r="D34">
        <v>2.6000000000000401E-2</v>
      </c>
      <c r="E34">
        <f t="shared" si="0"/>
        <v>0.95500000000000007</v>
      </c>
      <c r="F34">
        <f t="shared" si="1"/>
        <v>0.26000000000000401</v>
      </c>
      <c r="G34">
        <f t="shared" si="2"/>
        <v>0.23000000000000168</v>
      </c>
    </row>
    <row r="35" spans="1:7" x14ac:dyDescent="0.25">
      <c r="A35">
        <v>31</v>
      </c>
      <c r="B35">
        <v>450</v>
      </c>
      <c r="C35">
        <v>0.10199999999999999</v>
      </c>
      <c r="D35">
        <v>2.6000000000000401E-2</v>
      </c>
      <c r="E35">
        <f t="shared" si="0"/>
        <v>1.02</v>
      </c>
      <c r="F35">
        <f t="shared" si="1"/>
        <v>0.26000000000000401</v>
      </c>
      <c r="G35">
        <f t="shared" si="2"/>
        <v>0.26000000000000134</v>
      </c>
    </row>
    <row r="36" spans="1:7" x14ac:dyDescent="0.25">
      <c r="A36">
        <v>32</v>
      </c>
      <c r="B36">
        <v>465</v>
      </c>
      <c r="C36">
        <v>0.1085</v>
      </c>
      <c r="D36">
        <v>2.59999999999996E-2</v>
      </c>
      <c r="E36">
        <f t="shared" si="0"/>
        <v>1.085</v>
      </c>
      <c r="F36">
        <f t="shared" si="1"/>
        <v>0.25999999999999601</v>
      </c>
      <c r="G36">
        <f t="shared" si="2"/>
        <v>0.25999999999999868</v>
      </c>
    </row>
    <row r="37" spans="1:7" x14ac:dyDescent="0.25">
      <c r="A37">
        <v>33</v>
      </c>
      <c r="B37">
        <v>480</v>
      </c>
      <c r="C37">
        <v>0.115</v>
      </c>
      <c r="D37">
        <v>2.59999999999996E-2</v>
      </c>
      <c r="E37">
        <f t="shared" si="0"/>
        <v>1.1500000000000001</v>
      </c>
      <c r="F37">
        <f t="shared" si="1"/>
        <v>0.25999999999999601</v>
      </c>
      <c r="G37">
        <f t="shared" si="2"/>
        <v>0.27333333333332765</v>
      </c>
    </row>
    <row r="38" spans="1:7" x14ac:dyDescent="0.25">
      <c r="A38">
        <v>34</v>
      </c>
      <c r="B38">
        <v>495</v>
      </c>
      <c r="C38">
        <v>0.1225</v>
      </c>
      <c r="D38">
        <v>2.99999999999991E-2</v>
      </c>
      <c r="E38">
        <f t="shared" si="0"/>
        <v>1.2250000000000001</v>
      </c>
      <c r="F38">
        <f t="shared" si="1"/>
        <v>0.299999999999991</v>
      </c>
      <c r="G38">
        <f t="shared" si="2"/>
        <v>0.28666666666666235</v>
      </c>
    </row>
    <row r="39" spans="1:7" x14ac:dyDescent="0.25">
      <c r="A39">
        <v>35</v>
      </c>
      <c r="B39">
        <v>510</v>
      </c>
      <c r="C39">
        <v>0.13</v>
      </c>
      <c r="D39">
        <v>0.03</v>
      </c>
      <c r="E39">
        <f t="shared" si="0"/>
        <v>1.3</v>
      </c>
      <c r="F39">
        <f t="shared" si="1"/>
        <v>0.3</v>
      </c>
      <c r="G39">
        <f t="shared" si="2"/>
        <v>0.32000000000000034</v>
      </c>
    </row>
    <row r="40" spans="1:7" x14ac:dyDescent="0.25">
      <c r="A40">
        <v>36</v>
      </c>
      <c r="B40">
        <v>525</v>
      </c>
      <c r="C40">
        <v>0.13900000000000001</v>
      </c>
      <c r="D40">
        <v>3.6000000000001003E-2</v>
      </c>
      <c r="E40">
        <f t="shared" si="0"/>
        <v>1.3900000000000001</v>
      </c>
      <c r="F40">
        <f t="shared" si="1"/>
        <v>0.36000000000001003</v>
      </c>
      <c r="G40">
        <f t="shared" si="2"/>
        <v>0.34000000000000102</v>
      </c>
    </row>
    <row r="41" spans="1:7" x14ac:dyDescent="0.25">
      <c r="A41">
        <v>37</v>
      </c>
      <c r="B41">
        <v>540</v>
      </c>
      <c r="C41">
        <v>0.14799999999999999</v>
      </c>
      <c r="D41">
        <v>3.5999999999999303E-2</v>
      </c>
      <c r="E41">
        <f t="shared" si="0"/>
        <v>1.48</v>
      </c>
      <c r="F41">
        <f t="shared" si="1"/>
        <v>0.35999999999999305</v>
      </c>
      <c r="G41">
        <f t="shared" si="2"/>
        <v>0.36666666666667042</v>
      </c>
    </row>
    <row r="42" spans="1:7" x14ac:dyDescent="0.25">
      <c r="A42">
        <v>38</v>
      </c>
      <c r="B42">
        <v>555</v>
      </c>
      <c r="C42">
        <v>0.1575</v>
      </c>
      <c r="D42">
        <v>3.8000000000000797E-2</v>
      </c>
      <c r="E42">
        <f t="shared" si="0"/>
        <v>1.575</v>
      </c>
      <c r="F42">
        <f t="shared" si="1"/>
        <v>0.380000000000008</v>
      </c>
      <c r="G42">
        <f t="shared" si="2"/>
        <v>0.37333333333333635</v>
      </c>
    </row>
    <row r="43" spans="1:7" x14ac:dyDescent="0.25">
      <c r="A43">
        <v>39</v>
      </c>
      <c r="B43">
        <v>570</v>
      </c>
      <c r="C43">
        <v>0.16700000000000001</v>
      </c>
      <c r="D43">
        <v>3.8000000000000797E-2</v>
      </c>
      <c r="E43">
        <f t="shared" si="0"/>
        <v>1.6700000000000002</v>
      </c>
      <c r="F43">
        <f t="shared" si="1"/>
        <v>0.380000000000008</v>
      </c>
      <c r="G43">
        <f t="shared" si="2"/>
        <v>0.40000000000000568</v>
      </c>
    </row>
    <row r="44" spans="1:7" x14ac:dyDescent="0.25">
      <c r="A44">
        <v>40</v>
      </c>
      <c r="B44">
        <v>585</v>
      </c>
      <c r="C44">
        <v>0.17799999999999999</v>
      </c>
      <c r="D44">
        <v>4.4000000000000102E-2</v>
      </c>
      <c r="E44">
        <f t="shared" si="0"/>
        <v>1.7799999999999998</v>
      </c>
      <c r="F44">
        <f t="shared" si="1"/>
        <v>0.440000000000001</v>
      </c>
      <c r="G44">
        <f t="shared" si="2"/>
        <v>0.42000000000000332</v>
      </c>
    </row>
    <row r="45" spans="1:7" x14ac:dyDescent="0.25">
      <c r="A45">
        <v>41</v>
      </c>
      <c r="B45">
        <v>600</v>
      </c>
      <c r="C45">
        <v>0.189</v>
      </c>
      <c r="D45">
        <v>4.4000000000000102E-2</v>
      </c>
      <c r="E45">
        <f t="shared" si="0"/>
        <v>1.8900000000000001</v>
      </c>
      <c r="F45">
        <f t="shared" si="1"/>
        <v>0.440000000000001</v>
      </c>
      <c r="G45">
        <f t="shared" si="2"/>
        <v>0.47333333333333633</v>
      </c>
    </row>
    <row r="46" spans="1:7" x14ac:dyDescent="0.25">
      <c r="A46">
        <v>42</v>
      </c>
      <c r="B46">
        <v>615</v>
      </c>
      <c r="C46">
        <v>0.20250000000000001</v>
      </c>
      <c r="D46">
        <v>5.40000000000007E-2</v>
      </c>
      <c r="E46">
        <f t="shared" si="0"/>
        <v>2.0250000000000004</v>
      </c>
      <c r="F46">
        <f t="shared" si="1"/>
        <v>0.54000000000000703</v>
      </c>
      <c r="G46">
        <f t="shared" si="2"/>
        <v>0.50666666666667171</v>
      </c>
    </row>
    <row r="47" spans="1:7" x14ac:dyDescent="0.25">
      <c r="A47">
        <v>43</v>
      </c>
      <c r="B47">
        <v>630</v>
      </c>
      <c r="C47">
        <v>0.216</v>
      </c>
      <c r="D47">
        <v>5.40000000000007E-2</v>
      </c>
      <c r="E47">
        <f t="shared" si="0"/>
        <v>2.16</v>
      </c>
      <c r="F47">
        <f t="shared" si="1"/>
        <v>0.54000000000000703</v>
      </c>
      <c r="G47">
        <f t="shared" si="2"/>
        <v>0.58666666666666833</v>
      </c>
    </row>
    <row r="48" spans="1:7" x14ac:dyDescent="0.25">
      <c r="A48">
        <v>44</v>
      </c>
      <c r="B48">
        <v>645</v>
      </c>
      <c r="C48">
        <v>0.23299999999999901</v>
      </c>
      <c r="D48">
        <v>6.7999999999999103E-2</v>
      </c>
      <c r="E48">
        <f t="shared" si="0"/>
        <v>2.3299999999999903</v>
      </c>
      <c r="F48">
        <f t="shared" si="1"/>
        <v>0.67999999999999106</v>
      </c>
      <c r="G48">
        <f t="shared" si="2"/>
        <v>0.63333333333332964</v>
      </c>
    </row>
    <row r="49" spans="1:7" x14ac:dyDescent="0.25">
      <c r="A49">
        <v>45</v>
      </c>
      <c r="B49">
        <v>660</v>
      </c>
      <c r="C49">
        <v>0.25</v>
      </c>
      <c r="D49">
        <v>6.7999999999999103E-2</v>
      </c>
      <c r="E49">
        <f t="shared" si="0"/>
        <v>2.5</v>
      </c>
      <c r="F49">
        <f t="shared" si="1"/>
        <v>0.67999999999999106</v>
      </c>
      <c r="G49">
        <f t="shared" si="2"/>
        <v>0.77333333333333643</v>
      </c>
    </row>
    <row r="50" spans="1:7" x14ac:dyDescent="0.25">
      <c r="A50">
        <v>46</v>
      </c>
      <c r="B50">
        <v>675</v>
      </c>
      <c r="C50">
        <v>0.27400000000000002</v>
      </c>
      <c r="D50">
        <v>9.6000000000002694E-2</v>
      </c>
      <c r="E50">
        <f t="shared" si="0"/>
        <v>2.74</v>
      </c>
      <c r="F50">
        <f t="shared" si="1"/>
        <v>0.96000000000002694</v>
      </c>
      <c r="G50">
        <f t="shared" si="2"/>
        <v>0.86666666666667069</v>
      </c>
    </row>
    <row r="51" spans="1:7" x14ac:dyDescent="0.25">
      <c r="A51">
        <v>47</v>
      </c>
      <c r="B51">
        <v>690</v>
      </c>
      <c r="C51">
        <v>0.29799999999999999</v>
      </c>
      <c r="D51">
        <v>9.5999999999999405E-2</v>
      </c>
      <c r="E51">
        <f t="shared" si="0"/>
        <v>2.98</v>
      </c>
      <c r="F51">
        <f t="shared" si="1"/>
        <v>0.95999999999999408</v>
      </c>
      <c r="G51">
        <f t="shared" si="2"/>
        <v>1.1866666666666672</v>
      </c>
    </row>
    <row r="52" spans="1:7" x14ac:dyDescent="0.25">
      <c r="A52">
        <v>48</v>
      </c>
      <c r="B52">
        <v>705</v>
      </c>
      <c r="C52">
        <v>0.33900000000000002</v>
      </c>
      <c r="D52">
        <v>0.16399999999999801</v>
      </c>
      <c r="E52">
        <f t="shared" si="0"/>
        <v>3.39</v>
      </c>
      <c r="F52">
        <f t="shared" si="1"/>
        <v>1.6399999999999801</v>
      </c>
      <c r="G52">
        <f t="shared" si="2"/>
        <v>3.0133333333333217</v>
      </c>
    </row>
    <row r="53" spans="1:7" x14ac:dyDescent="0.25">
      <c r="A53">
        <v>49</v>
      </c>
      <c r="B53">
        <v>720</v>
      </c>
      <c r="C53">
        <v>0.5</v>
      </c>
      <c r="D53">
        <v>0.64399999999999902</v>
      </c>
      <c r="E53">
        <f t="shared" si="0"/>
        <v>5</v>
      </c>
      <c r="F53">
        <f t="shared" si="1"/>
        <v>6.4399999999999906</v>
      </c>
      <c r="G53">
        <f t="shared" si="2"/>
        <v>4.0399999999999965</v>
      </c>
    </row>
    <row r="54" spans="1:7" x14ac:dyDescent="0.25">
      <c r="A54">
        <v>50</v>
      </c>
      <c r="B54">
        <v>735</v>
      </c>
      <c r="C54">
        <v>0.60099999999999998</v>
      </c>
      <c r="D54">
        <v>0.40400000000000202</v>
      </c>
      <c r="E54">
        <f t="shared" si="0"/>
        <v>6.01</v>
      </c>
      <c r="F54">
        <f t="shared" si="1"/>
        <v>4.0400000000000205</v>
      </c>
      <c r="G54">
        <f t="shared" si="2"/>
        <v>4.8400000000000105</v>
      </c>
    </row>
    <row r="55" spans="1:7" x14ac:dyDescent="0.25">
      <c r="A55">
        <v>51</v>
      </c>
      <c r="B55">
        <v>750</v>
      </c>
      <c r="C55">
        <v>0.70199999999999996</v>
      </c>
      <c r="D55">
        <v>0.40400000000000202</v>
      </c>
      <c r="E55">
        <f t="shared" si="0"/>
        <v>7.02</v>
      </c>
      <c r="F55">
        <f t="shared" si="1"/>
        <v>4.0400000000000205</v>
      </c>
      <c r="G55">
        <f t="shared" si="2"/>
        <v>3.0199999999999996</v>
      </c>
    </row>
    <row r="56" spans="1:7" x14ac:dyDescent="0.25">
      <c r="A56">
        <v>52</v>
      </c>
      <c r="B56">
        <v>765</v>
      </c>
      <c r="C56">
        <v>0.72649999999999904</v>
      </c>
      <c r="D56">
        <v>9.7999999999995799E-2</v>
      </c>
      <c r="E56">
        <f t="shared" si="0"/>
        <v>7.2649999999999899</v>
      </c>
      <c r="F56">
        <f t="shared" si="1"/>
        <v>0.97999999999995802</v>
      </c>
      <c r="G56">
        <f t="shared" si="2"/>
        <v>2.0000000000000013</v>
      </c>
    </row>
    <row r="57" spans="1:7" x14ac:dyDescent="0.25">
      <c r="A57">
        <v>53</v>
      </c>
      <c r="B57">
        <v>780</v>
      </c>
      <c r="C57">
        <v>0.751</v>
      </c>
      <c r="D57">
        <v>9.8000000000002502E-2</v>
      </c>
      <c r="E57">
        <f t="shared" si="0"/>
        <v>7.51</v>
      </c>
      <c r="F57">
        <f t="shared" si="1"/>
        <v>0.98000000000002507</v>
      </c>
      <c r="G57">
        <f t="shared" si="2"/>
        <v>0.84222222222221033</v>
      </c>
    </row>
    <row r="58" spans="1:7" x14ac:dyDescent="0.25">
      <c r="A58">
        <v>54</v>
      </c>
      <c r="B58">
        <v>795</v>
      </c>
      <c r="C58">
        <v>0.765166666666666</v>
      </c>
      <c r="D58">
        <v>5.6666666666664797E-2</v>
      </c>
      <c r="E58">
        <f t="shared" si="0"/>
        <v>7.6516666666666602</v>
      </c>
      <c r="F58">
        <f t="shared" si="1"/>
        <v>0.566666666666648</v>
      </c>
      <c r="G58">
        <f t="shared" si="2"/>
        <v>0.70444444444444032</v>
      </c>
    </row>
    <row r="59" spans="1:7" x14ac:dyDescent="0.25">
      <c r="A59">
        <v>55</v>
      </c>
      <c r="B59">
        <v>810</v>
      </c>
      <c r="C59">
        <v>0.77933333333333299</v>
      </c>
      <c r="D59">
        <v>5.6666666666664797E-2</v>
      </c>
      <c r="E59">
        <f t="shared" si="0"/>
        <v>7.7933333333333294</v>
      </c>
      <c r="F59">
        <f t="shared" si="1"/>
        <v>0.566666666666648</v>
      </c>
      <c r="G59">
        <f t="shared" si="2"/>
        <v>0.59444444444443034</v>
      </c>
    </row>
    <row r="60" spans="1:7" x14ac:dyDescent="0.25">
      <c r="A60">
        <v>56</v>
      </c>
      <c r="B60">
        <v>825</v>
      </c>
      <c r="C60">
        <v>0.79474999999999996</v>
      </c>
      <c r="D60">
        <v>6.4999999999999503E-2</v>
      </c>
      <c r="E60">
        <f t="shared" si="0"/>
        <v>7.9474999999999998</v>
      </c>
      <c r="F60">
        <f t="shared" si="1"/>
        <v>0.64999999999999503</v>
      </c>
      <c r="G60">
        <f t="shared" si="2"/>
        <v>0.62222222222221268</v>
      </c>
    </row>
    <row r="61" spans="1:7" x14ac:dyDescent="0.25">
      <c r="A61">
        <v>57</v>
      </c>
      <c r="B61">
        <v>840</v>
      </c>
      <c r="C61">
        <v>0.81100000000000005</v>
      </c>
      <c r="D61">
        <v>6.4999999999999503E-2</v>
      </c>
      <c r="E61">
        <f t="shared" si="0"/>
        <v>8.1100000000000012</v>
      </c>
      <c r="F61">
        <f t="shared" si="1"/>
        <v>0.64999999999999503</v>
      </c>
      <c r="G61">
        <f t="shared" si="2"/>
        <v>0.55833333333332735</v>
      </c>
    </row>
    <row r="62" spans="1:7" x14ac:dyDescent="0.25">
      <c r="A62">
        <v>58</v>
      </c>
      <c r="B62">
        <v>855</v>
      </c>
      <c r="C62">
        <v>0.82037499999999997</v>
      </c>
      <c r="D62">
        <v>3.7499999999999201E-2</v>
      </c>
      <c r="E62">
        <f t="shared" si="0"/>
        <v>8.2037499999999994</v>
      </c>
      <c r="F62">
        <f t="shared" si="1"/>
        <v>0.37499999999999201</v>
      </c>
      <c r="G62">
        <f t="shared" si="2"/>
        <v>0.46666666666665968</v>
      </c>
    </row>
    <row r="63" spans="1:7" x14ac:dyDescent="0.25">
      <c r="A63">
        <v>59</v>
      </c>
      <c r="B63">
        <v>870</v>
      </c>
      <c r="C63">
        <v>0.82974999999999999</v>
      </c>
      <c r="D63">
        <v>3.7499999999999201E-2</v>
      </c>
      <c r="E63">
        <f t="shared" si="0"/>
        <v>8.2974999999999994</v>
      </c>
      <c r="F63">
        <f t="shared" si="1"/>
        <v>0.37499999999999201</v>
      </c>
      <c r="G63">
        <f t="shared" si="2"/>
        <v>0.37499999999999201</v>
      </c>
    </row>
    <row r="64" spans="1:7" x14ac:dyDescent="0.25">
      <c r="A64">
        <v>60</v>
      </c>
      <c r="B64">
        <v>885</v>
      </c>
      <c r="C64">
        <v>0.83912500000000001</v>
      </c>
      <c r="D64">
        <v>3.7499999999999201E-2</v>
      </c>
      <c r="E64">
        <f t="shared" si="0"/>
        <v>8.3912499999999994</v>
      </c>
      <c r="F64">
        <f t="shared" si="1"/>
        <v>0.37499999999999201</v>
      </c>
      <c r="G64">
        <f t="shared" si="2"/>
        <v>0.37499999999999201</v>
      </c>
    </row>
    <row r="65" spans="1:7" x14ac:dyDescent="0.25">
      <c r="A65">
        <v>61</v>
      </c>
      <c r="B65">
        <v>900</v>
      </c>
      <c r="C65">
        <v>0.84850000000000003</v>
      </c>
      <c r="D65">
        <v>3.7499999999999201E-2</v>
      </c>
      <c r="E65">
        <f t="shared" si="0"/>
        <v>8.4849999999999994</v>
      </c>
      <c r="F65">
        <f t="shared" si="1"/>
        <v>0.37499999999999201</v>
      </c>
      <c r="G65">
        <f t="shared" si="2"/>
        <v>0.37499999999999201</v>
      </c>
    </row>
    <row r="66" spans="1:7" x14ac:dyDescent="0.25">
      <c r="A66">
        <v>62</v>
      </c>
      <c r="B66">
        <v>915</v>
      </c>
      <c r="C66">
        <v>0.85787500000000005</v>
      </c>
      <c r="D66">
        <v>3.7499999999999201E-2</v>
      </c>
      <c r="E66">
        <f t="shared" si="0"/>
        <v>8.5787500000000012</v>
      </c>
      <c r="F66">
        <f t="shared" si="1"/>
        <v>0.37499999999999201</v>
      </c>
      <c r="G66">
        <f t="shared" si="2"/>
        <v>0.37499999999999201</v>
      </c>
    </row>
    <row r="67" spans="1:7" x14ac:dyDescent="0.25">
      <c r="A67">
        <v>63</v>
      </c>
      <c r="B67">
        <v>930</v>
      </c>
      <c r="C67">
        <v>0.86724999999999997</v>
      </c>
      <c r="D67">
        <v>3.7499999999999201E-2</v>
      </c>
      <c r="E67">
        <f t="shared" si="0"/>
        <v>8.6724999999999994</v>
      </c>
      <c r="F67">
        <f t="shared" si="1"/>
        <v>0.37499999999999201</v>
      </c>
      <c r="G67">
        <f t="shared" si="2"/>
        <v>0.37499999999999201</v>
      </c>
    </row>
    <row r="68" spans="1:7" x14ac:dyDescent="0.25">
      <c r="A68">
        <v>64</v>
      </c>
      <c r="B68">
        <v>945</v>
      </c>
      <c r="C68">
        <v>0.87662499999999999</v>
      </c>
      <c r="D68">
        <v>3.7499999999999201E-2</v>
      </c>
      <c r="E68">
        <f t="shared" si="0"/>
        <v>8.7662499999999994</v>
      </c>
      <c r="F68">
        <f t="shared" si="1"/>
        <v>0.37499999999999201</v>
      </c>
      <c r="G68">
        <f t="shared" si="2"/>
        <v>0.37499999999999201</v>
      </c>
    </row>
    <row r="69" spans="1:7" x14ac:dyDescent="0.25">
      <c r="A69">
        <v>65</v>
      </c>
      <c r="B69">
        <v>960</v>
      </c>
      <c r="C69">
        <v>0.88600000000000001</v>
      </c>
      <c r="D69">
        <v>3.7499999999999201E-2</v>
      </c>
      <c r="E69">
        <f t="shared" si="0"/>
        <v>8.86</v>
      </c>
      <c r="F69">
        <f t="shared" si="1"/>
        <v>0.37499999999999201</v>
      </c>
      <c r="G69">
        <f t="shared" si="2"/>
        <v>0.30916666666664899</v>
      </c>
    </row>
    <row r="70" spans="1:7" x14ac:dyDescent="0.25">
      <c r="A70">
        <v>66</v>
      </c>
      <c r="B70">
        <v>975</v>
      </c>
      <c r="C70">
        <v>0.89043749999999999</v>
      </c>
      <c r="D70">
        <v>1.77499999999963E-2</v>
      </c>
      <c r="E70">
        <f t="shared" ref="E70:E100" si="3">$F$2*C70</f>
        <v>8.9043749999999999</v>
      </c>
      <c r="F70">
        <f t="shared" ref="F70:F100" si="4">$F$2*D70</f>
        <v>0.17749999999996299</v>
      </c>
      <c r="G70">
        <f t="shared" si="2"/>
        <v>0.24333333333330601</v>
      </c>
    </row>
    <row r="71" spans="1:7" x14ac:dyDescent="0.25">
      <c r="A71">
        <v>67</v>
      </c>
      <c r="B71">
        <v>990</v>
      </c>
      <c r="C71">
        <v>0.89487499999999998</v>
      </c>
      <c r="D71">
        <v>1.77499999999963E-2</v>
      </c>
      <c r="E71">
        <f t="shared" si="3"/>
        <v>8.9487500000000004</v>
      </c>
      <c r="F71">
        <f t="shared" si="4"/>
        <v>0.17749999999996299</v>
      </c>
      <c r="G71">
        <f t="shared" ref="G71:G100" si="5">AVERAGE(F70:F72)</f>
        <v>0.17749999999996299</v>
      </c>
    </row>
    <row r="72" spans="1:7" x14ac:dyDescent="0.25">
      <c r="A72">
        <v>68</v>
      </c>
      <c r="B72">
        <v>1005</v>
      </c>
      <c r="C72">
        <v>0.89931249999999996</v>
      </c>
      <c r="D72">
        <v>1.77499999999963E-2</v>
      </c>
      <c r="E72">
        <f t="shared" si="3"/>
        <v>8.9931249999999991</v>
      </c>
      <c r="F72">
        <f t="shared" si="4"/>
        <v>0.17749999999996299</v>
      </c>
      <c r="G72">
        <f t="shared" si="5"/>
        <v>0.17749999999998534</v>
      </c>
    </row>
    <row r="73" spans="1:7" x14ac:dyDescent="0.25">
      <c r="A73">
        <v>69</v>
      </c>
      <c r="B73">
        <v>1020</v>
      </c>
      <c r="C73">
        <v>0.90375000000000005</v>
      </c>
      <c r="D73">
        <v>1.7750000000002999E-2</v>
      </c>
      <c r="E73">
        <f t="shared" si="3"/>
        <v>9.0375000000000014</v>
      </c>
      <c r="F73">
        <f t="shared" si="4"/>
        <v>0.17750000000002999</v>
      </c>
      <c r="G73">
        <f t="shared" si="5"/>
        <v>0.17750000000000765</v>
      </c>
    </row>
    <row r="74" spans="1:7" x14ac:dyDescent="0.25">
      <c r="A74">
        <v>70</v>
      </c>
      <c r="B74">
        <v>1035</v>
      </c>
      <c r="C74">
        <v>0.90818750000000004</v>
      </c>
      <c r="D74">
        <v>1.7750000000002999E-2</v>
      </c>
      <c r="E74">
        <f t="shared" si="3"/>
        <v>9.0818750000000001</v>
      </c>
      <c r="F74">
        <f t="shared" si="4"/>
        <v>0.17750000000002999</v>
      </c>
      <c r="G74">
        <f t="shared" si="5"/>
        <v>0.17750000000002999</v>
      </c>
    </row>
    <row r="75" spans="1:7" x14ac:dyDescent="0.25">
      <c r="A75">
        <v>71</v>
      </c>
      <c r="B75">
        <v>1050</v>
      </c>
      <c r="C75">
        <v>0.91262500000000002</v>
      </c>
      <c r="D75">
        <v>1.7750000000002999E-2</v>
      </c>
      <c r="E75">
        <f t="shared" si="3"/>
        <v>9.1262500000000006</v>
      </c>
      <c r="F75">
        <f t="shared" si="4"/>
        <v>0.17750000000002999</v>
      </c>
      <c r="G75">
        <f t="shared" si="5"/>
        <v>0.17750000000002999</v>
      </c>
    </row>
    <row r="76" spans="1:7" x14ac:dyDescent="0.25">
      <c r="A76">
        <v>72</v>
      </c>
      <c r="B76">
        <v>1065</v>
      </c>
      <c r="C76">
        <v>0.9170625</v>
      </c>
      <c r="D76">
        <v>1.7750000000002999E-2</v>
      </c>
      <c r="E76">
        <f t="shared" si="3"/>
        <v>9.1706249999999994</v>
      </c>
      <c r="F76">
        <f t="shared" si="4"/>
        <v>0.17750000000002999</v>
      </c>
      <c r="G76">
        <f t="shared" si="5"/>
        <v>0.17750000000002999</v>
      </c>
    </row>
    <row r="77" spans="1:7" x14ac:dyDescent="0.25">
      <c r="A77">
        <v>73</v>
      </c>
      <c r="B77">
        <v>1080</v>
      </c>
      <c r="C77">
        <v>0.92149999999999999</v>
      </c>
      <c r="D77">
        <v>1.7750000000002999E-2</v>
      </c>
      <c r="E77">
        <f t="shared" si="3"/>
        <v>9.2149999999999999</v>
      </c>
      <c r="F77">
        <f t="shared" si="4"/>
        <v>0.17750000000002999</v>
      </c>
      <c r="G77">
        <f t="shared" si="5"/>
        <v>0.17750000000000765</v>
      </c>
    </row>
    <row r="78" spans="1:7" x14ac:dyDescent="0.25">
      <c r="A78">
        <v>74</v>
      </c>
      <c r="B78">
        <v>1095</v>
      </c>
      <c r="C78">
        <v>0.92593749999999997</v>
      </c>
      <c r="D78">
        <v>1.77499999999963E-2</v>
      </c>
      <c r="E78">
        <f t="shared" si="3"/>
        <v>9.2593750000000004</v>
      </c>
      <c r="F78">
        <f t="shared" si="4"/>
        <v>0.17749999999996299</v>
      </c>
      <c r="G78">
        <f t="shared" si="5"/>
        <v>0.17749999999998534</v>
      </c>
    </row>
    <row r="79" spans="1:7" x14ac:dyDescent="0.25">
      <c r="A79">
        <v>75</v>
      </c>
      <c r="B79">
        <v>1110</v>
      </c>
      <c r="C79">
        <v>0.93037499999999995</v>
      </c>
      <c r="D79">
        <v>1.77499999999963E-2</v>
      </c>
      <c r="E79">
        <f t="shared" si="3"/>
        <v>9.3037499999999991</v>
      </c>
      <c r="F79">
        <f t="shared" si="4"/>
        <v>0.17749999999996299</v>
      </c>
      <c r="G79">
        <f t="shared" si="5"/>
        <v>0.17749999999996299</v>
      </c>
    </row>
    <row r="80" spans="1:7" x14ac:dyDescent="0.25">
      <c r="A80">
        <v>76</v>
      </c>
      <c r="B80">
        <v>1125</v>
      </c>
      <c r="C80">
        <v>0.93481249999999905</v>
      </c>
      <c r="D80">
        <v>1.77499999999963E-2</v>
      </c>
      <c r="E80">
        <f t="shared" si="3"/>
        <v>9.3481249999999907</v>
      </c>
      <c r="F80">
        <f t="shared" si="4"/>
        <v>0.17749999999996299</v>
      </c>
      <c r="G80">
        <f t="shared" si="5"/>
        <v>0.17749999999996299</v>
      </c>
    </row>
    <row r="81" spans="1:7" x14ac:dyDescent="0.25">
      <c r="A81">
        <v>77</v>
      </c>
      <c r="B81">
        <v>1140</v>
      </c>
      <c r="C81">
        <v>0.93924999999999903</v>
      </c>
      <c r="D81">
        <v>1.77499999999963E-2</v>
      </c>
      <c r="E81">
        <f t="shared" si="3"/>
        <v>9.3924999999999912</v>
      </c>
      <c r="F81">
        <f t="shared" si="4"/>
        <v>0.17749999999996299</v>
      </c>
      <c r="G81">
        <f t="shared" si="5"/>
        <v>0.17749999999998534</v>
      </c>
    </row>
    <row r="82" spans="1:7" x14ac:dyDescent="0.25">
      <c r="A82">
        <v>78</v>
      </c>
      <c r="B82">
        <v>1155</v>
      </c>
      <c r="C82">
        <v>0.94368750000000001</v>
      </c>
      <c r="D82">
        <v>1.7750000000002999E-2</v>
      </c>
      <c r="E82">
        <f t="shared" si="3"/>
        <v>9.4368750000000006</v>
      </c>
      <c r="F82">
        <f t="shared" si="4"/>
        <v>0.17750000000002999</v>
      </c>
      <c r="G82">
        <f t="shared" si="5"/>
        <v>0.17750000000000765</v>
      </c>
    </row>
    <row r="83" spans="1:7" x14ac:dyDescent="0.25">
      <c r="A83">
        <v>79</v>
      </c>
      <c r="B83">
        <v>1170</v>
      </c>
      <c r="C83">
        <v>0.948125</v>
      </c>
      <c r="D83">
        <v>1.7750000000002999E-2</v>
      </c>
      <c r="E83">
        <f t="shared" si="3"/>
        <v>9.4812499999999993</v>
      </c>
      <c r="F83">
        <f t="shared" si="4"/>
        <v>0.17750000000002999</v>
      </c>
      <c r="G83">
        <f t="shared" si="5"/>
        <v>0.17750000000002999</v>
      </c>
    </row>
    <row r="84" spans="1:7" x14ac:dyDescent="0.25">
      <c r="A84">
        <v>80</v>
      </c>
      <c r="B84">
        <v>1185</v>
      </c>
      <c r="C84">
        <v>0.95256249999999998</v>
      </c>
      <c r="D84">
        <v>1.7750000000002999E-2</v>
      </c>
      <c r="E84">
        <f t="shared" si="3"/>
        <v>9.5256249999999998</v>
      </c>
      <c r="F84">
        <f t="shared" si="4"/>
        <v>0.17750000000002999</v>
      </c>
      <c r="G84">
        <f t="shared" si="5"/>
        <v>0.17750000000002999</v>
      </c>
    </row>
    <row r="85" spans="1:7" x14ac:dyDescent="0.25">
      <c r="A85">
        <v>81</v>
      </c>
      <c r="B85">
        <v>1200</v>
      </c>
      <c r="C85">
        <v>0.95699999999999996</v>
      </c>
      <c r="D85">
        <v>1.7750000000002999E-2</v>
      </c>
      <c r="E85">
        <f t="shared" si="3"/>
        <v>9.57</v>
      </c>
      <c r="F85">
        <f t="shared" si="4"/>
        <v>0.17750000000002999</v>
      </c>
      <c r="G85">
        <f t="shared" si="5"/>
        <v>0.154166666666677</v>
      </c>
    </row>
    <row r="86" spans="1:7" x14ac:dyDescent="0.25">
      <c r="A86">
        <v>82</v>
      </c>
      <c r="B86">
        <v>1215</v>
      </c>
      <c r="C86">
        <v>0.95968749999999903</v>
      </c>
      <c r="D86">
        <v>1.07499999999971E-2</v>
      </c>
      <c r="E86">
        <f t="shared" si="3"/>
        <v>9.5968749999999901</v>
      </c>
      <c r="F86">
        <f t="shared" si="4"/>
        <v>0.10749999999997101</v>
      </c>
      <c r="G86">
        <f t="shared" si="5"/>
        <v>0.13083333333334635</v>
      </c>
    </row>
    <row r="87" spans="1:7" x14ac:dyDescent="0.25">
      <c r="A87">
        <v>83</v>
      </c>
      <c r="B87">
        <v>1230</v>
      </c>
      <c r="C87">
        <v>0.96237499999999998</v>
      </c>
      <c r="D87">
        <v>1.07500000000038E-2</v>
      </c>
      <c r="E87">
        <f t="shared" si="3"/>
        <v>9.6237499999999994</v>
      </c>
      <c r="F87">
        <f t="shared" si="4"/>
        <v>0.107500000000038</v>
      </c>
      <c r="G87">
        <f t="shared" si="5"/>
        <v>0.10749999999999334</v>
      </c>
    </row>
    <row r="88" spans="1:7" x14ac:dyDescent="0.25">
      <c r="A88">
        <v>84</v>
      </c>
      <c r="B88">
        <v>1245</v>
      </c>
      <c r="C88">
        <v>0.96506249999999905</v>
      </c>
      <c r="D88">
        <v>1.07499999999971E-2</v>
      </c>
      <c r="E88">
        <f t="shared" si="3"/>
        <v>9.6506249999999909</v>
      </c>
      <c r="F88">
        <f t="shared" si="4"/>
        <v>0.10749999999997101</v>
      </c>
      <c r="G88">
        <f t="shared" si="5"/>
        <v>0.10750000000001568</v>
      </c>
    </row>
    <row r="89" spans="1:7" x14ac:dyDescent="0.25">
      <c r="A89">
        <v>85</v>
      </c>
      <c r="B89">
        <v>1260</v>
      </c>
      <c r="C89">
        <v>0.96775</v>
      </c>
      <c r="D89">
        <v>1.07500000000038E-2</v>
      </c>
      <c r="E89">
        <f t="shared" si="3"/>
        <v>9.6775000000000002</v>
      </c>
      <c r="F89">
        <f t="shared" si="4"/>
        <v>0.107500000000038</v>
      </c>
      <c r="G89">
        <f t="shared" si="5"/>
        <v>0.10749999999999334</v>
      </c>
    </row>
    <row r="90" spans="1:7" x14ac:dyDescent="0.25">
      <c r="A90">
        <v>86</v>
      </c>
      <c r="B90">
        <v>1275</v>
      </c>
      <c r="C90">
        <v>0.97043749999999995</v>
      </c>
      <c r="D90">
        <v>1.07499999999971E-2</v>
      </c>
      <c r="E90">
        <f t="shared" si="3"/>
        <v>9.7043749999999989</v>
      </c>
      <c r="F90">
        <f t="shared" si="4"/>
        <v>0.10749999999997101</v>
      </c>
      <c r="G90">
        <f t="shared" si="5"/>
        <v>0.10750000000001568</v>
      </c>
    </row>
    <row r="91" spans="1:7" x14ac:dyDescent="0.25">
      <c r="A91">
        <v>87</v>
      </c>
      <c r="B91">
        <v>1290</v>
      </c>
      <c r="C91">
        <v>0.97312500000000002</v>
      </c>
      <c r="D91">
        <v>1.07500000000038E-2</v>
      </c>
      <c r="E91">
        <f t="shared" si="3"/>
        <v>9.7312499999999993</v>
      </c>
      <c r="F91">
        <f t="shared" si="4"/>
        <v>0.107500000000038</v>
      </c>
      <c r="G91">
        <f t="shared" si="5"/>
        <v>0.10749999999999334</v>
      </c>
    </row>
    <row r="92" spans="1:7" x14ac:dyDescent="0.25">
      <c r="A92">
        <v>88</v>
      </c>
      <c r="B92">
        <v>1305</v>
      </c>
      <c r="C92">
        <v>0.97581249999999997</v>
      </c>
      <c r="D92">
        <v>1.07499999999971E-2</v>
      </c>
      <c r="E92">
        <f t="shared" si="3"/>
        <v>9.7581249999999997</v>
      </c>
      <c r="F92">
        <f t="shared" si="4"/>
        <v>0.10749999999997101</v>
      </c>
      <c r="G92">
        <f t="shared" si="5"/>
        <v>0.10749999999999334</v>
      </c>
    </row>
    <row r="93" spans="1:7" x14ac:dyDescent="0.25">
      <c r="A93">
        <v>89</v>
      </c>
      <c r="B93">
        <v>1320</v>
      </c>
      <c r="C93">
        <v>0.97849999999999904</v>
      </c>
      <c r="D93">
        <v>1.07499999999971E-2</v>
      </c>
      <c r="E93">
        <f t="shared" si="3"/>
        <v>9.7849999999999895</v>
      </c>
      <c r="F93">
        <f t="shared" si="4"/>
        <v>0.10749999999997101</v>
      </c>
      <c r="G93">
        <f t="shared" si="5"/>
        <v>0.10749999999999334</v>
      </c>
    </row>
    <row r="94" spans="1:7" x14ac:dyDescent="0.25">
      <c r="A94">
        <v>90</v>
      </c>
      <c r="B94">
        <v>1335</v>
      </c>
      <c r="C94">
        <v>0.98118749999999999</v>
      </c>
      <c r="D94">
        <v>1.07500000000038E-2</v>
      </c>
      <c r="E94">
        <f t="shared" si="3"/>
        <v>9.8118750000000006</v>
      </c>
      <c r="F94">
        <f t="shared" si="4"/>
        <v>0.107500000000038</v>
      </c>
      <c r="G94">
        <f t="shared" si="5"/>
        <v>0.10749999999999334</v>
      </c>
    </row>
    <row r="95" spans="1:7" x14ac:dyDescent="0.25">
      <c r="A95">
        <v>91</v>
      </c>
      <c r="B95">
        <v>1350</v>
      </c>
      <c r="C95">
        <v>0.98387499999999894</v>
      </c>
      <c r="D95">
        <v>1.07499999999971E-2</v>
      </c>
      <c r="E95">
        <f t="shared" si="3"/>
        <v>9.8387499999999903</v>
      </c>
      <c r="F95">
        <f t="shared" si="4"/>
        <v>0.10749999999997101</v>
      </c>
      <c r="G95">
        <f t="shared" si="5"/>
        <v>0.10750000000001568</v>
      </c>
    </row>
    <row r="96" spans="1:7" x14ac:dyDescent="0.25">
      <c r="A96">
        <v>92</v>
      </c>
      <c r="B96">
        <v>1365</v>
      </c>
      <c r="C96">
        <v>0.98656250000000001</v>
      </c>
      <c r="D96">
        <v>1.07500000000038E-2</v>
      </c>
      <c r="E96">
        <f t="shared" si="3"/>
        <v>9.8656249999999996</v>
      </c>
      <c r="F96">
        <f t="shared" si="4"/>
        <v>0.107500000000038</v>
      </c>
      <c r="G96">
        <f t="shared" si="5"/>
        <v>0.10749999999999334</v>
      </c>
    </row>
    <row r="97" spans="1:7" x14ac:dyDescent="0.25">
      <c r="A97">
        <v>93</v>
      </c>
      <c r="B97">
        <v>1380</v>
      </c>
      <c r="C97">
        <v>0.98924999999999996</v>
      </c>
      <c r="D97">
        <v>1.07499999999971E-2</v>
      </c>
      <c r="E97">
        <f t="shared" si="3"/>
        <v>9.8925000000000001</v>
      </c>
      <c r="F97">
        <f t="shared" si="4"/>
        <v>0.10749999999997101</v>
      </c>
      <c r="G97">
        <f t="shared" si="5"/>
        <v>0.10750000000001568</v>
      </c>
    </row>
    <row r="98" spans="1:7" x14ac:dyDescent="0.25">
      <c r="A98">
        <v>94</v>
      </c>
      <c r="B98">
        <v>1395</v>
      </c>
      <c r="C98">
        <v>0.99193750000000003</v>
      </c>
      <c r="D98">
        <v>1.07500000000038E-2</v>
      </c>
      <c r="E98">
        <f t="shared" si="3"/>
        <v>9.9193750000000005</v>
      </c>
      <c r="F98">
        <f t="shared" si="4"/>
        <v>0.107500000000038</v>
      </c>
      <c r="G98">
        <f t="shared" si="5"/>
        <v>0.10749999999999334</v>
      </c>
    </row>
    <row r="99" spans="1:7" x14ac:dyDescent="0.25">
      <c r="A99">
        <v>95</v>
      </c>
      <c r="B99">
        <v>1410</v>
      </c>
      <c r="C99">
        <v>0.99462499999999998</v>
      </c>
      <c r="D99">
        <v>1.07499999999971E-2</v>
      </c>
      <c r="E99">
        <f t="shared" si="3"/>
        <v>9.9462499999999991</v>
      </c>
      <c r="F99">
        <f t="shared" si="4"/>
        <v>0.10749999999997101</v>
      </c>
      <c r="G99">
        <f t="shared" si="5"/>
        <v>0.10750000000001568</v>
      </c>
    </row>
    <row r="100" spans="1:7" x14ac:dyDescent="0.25">
      <c r="A100">
        <v>96</v>
      </c>
      <c r="B100">
        <v>1425</v>
      </c>
      <c r="C100">
        <v>0.99731250000000005</v>
      </c>
      <c r="D100">
        <v>1.07500000000038E-2</v>
      </c>
      <c r="E100">
        <f t="shared" si="3"/>
        <v>9.9731249999999996</v>
      </c>
      <c r="F100">
        <f t="shared" si="4"/>
        <v>0.107500000000038</v>
      </c>
      <c r="G100">
        <f t="shared" si="5"/>
        <v>0.10749999999999334</v>
      </c>
    </row>
    <row r="101" spans="1:7" x14ac:dyDescent="0.25">
      <c r="A101">
        <v>97</v>
      </c>
      <c r="B101">
        <v>1440</v>
      </c>
      <c r="C101">
        <v>1</v>
      </c>
      <c r="D101">
        <v>1.07499999999971E-2</v>
      </c>
      <c r="E101">
        <f t="shared" ref="E101" si="6">$F$2*C101</f>
        <v>10</v>
      </c>
      <c r="F101">
        <f t="shared" ref="F101" si="7">$F$2*D101</f>
        <v>0.10749999999997101</v>
      </c>
      <c r="G101">
        <f>AVERAGE(F99:F101)</f>
        <v>0.10749999999999334</v>
      </c>
    </row>
  </sheetData>
  <mergeCells count="2">
    <mergeCell ref="B3:D3"/>
    <mergeCell ref="E3:G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L12" sqref="L12"/>
    </sheetView>
  </sheetViews>
  <sheetFormatPr defaultRowHeight="15" x14ac:dyDescent="0.25"/>
  <sheetData>
    <row r="3" spans="1:2" ht="114.75" x14ac:dyDescent="0.25">
      <c r="A3" s="1" t="s">
        <v>81</v>
      </c>
      <c r="B3" s="1" t="s">
        <v>82</v>
      </c>
    </row>
    <row r="4" spans="1:2" x14ac:dyDescent="0.25">
      <c r="A4">
        <v>10</v>
      </c>
      <c r="B4">
        <v>4</v>
      </c>
    </row>
    <row r="5" spans="1:2" x14ac:dyDescent="0.25">
      <c r="A5">
        <v>15</v>
      </c>
      <c r="B5">
        <v>3.2</v>
      </c>
    </row>
    <row r="6" spans="1:2" x14ac:dyDescent="0.25">
      <c r="A6">
        <v>20</v>
      </c>
      <c r="B6">
        <v>2.7</v>
      </c>
    </row>
    <row r="7" spans="1:2" x14ac:dyDescent="0.25">
      <c r="A7">
        <v>30</v>
      </c>
      <c r="B7">
        <v>1.9</v>
      </c>
    </row>
    <row r="8" spans="1:2" x14ac:dyDescent="0.25">
      <c r="A8">
        <v>60</v>
      </c>
      <c r="B8">
        <v>1.2</v>
      </c>
    </row>
    <row r="9" spans="1:2" x14ac:dyDescent="0.25">
      <c r="A9">
        <v>120</v>
      </c>
      <c r="B9">
        <v>0.8</v>
      </c>
    </row>
    <row r="10" spans="1:2" x14ac:dyDescent="0.25">
      <c r="A10">
        <v>180</v>
      </c>
      <c r="B10">
        <v>0.6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6" sqref="E26"/>
    </sheetView>
  </sheetViews>
  <sheetFormatPr defaultRowHeight="15" x14ac:dyDescent="0.25"/>
  <cols>
    <col min="1" max="6" width="7.7109375" customWidth="1"/>
  </cols>
  <sheetData>
    <row r="1" spans="1:7" x14ac:dyDescent="0.25">
      <c r="A1" t="s">
        <v>96</v>
      </c>
    </row>
    <row r="2" spans="1:7" ht="110.25" x14ac:dyDescent="0.25">
      <c r="A2" s="1" t="s">
        <v>83</v>
      </c>
      <c r="B2" s="1" t="s">
        <v>84</v>
      </c>
      <c r="C2" s="1" t="s">
        <v>85</v>
      </c>
      <c r="D2" s="1" t="s">
        <v>86</v>
      </c>
      <c r="E2" s="1" t="s">
        <v>87</v>
      </c>
      <c r="F2" s="1" t="s">
        <v>88</v>
      </c>
    </row>
    <row r="3" spans="1:7" x14ac:dyDescent="0.25">
      <c r="A3">
        <v>0</v>
      </c>
      <c r="B3">
        <v>10</v>
      </c>
      <c r="C3">
        <f>AVERAGE(A3:B3)</f>
        <v>5</v>
      </c>
      <c r="D3">
        <v>2</v>
      </c>
      <c r="E3">
        <f>D3*(B3-A3)/60</f>
        <v>0.33333333333333331</v>
      </c>
      <c r="F3">
        <f>E3</f>
        <v>0.33333333333333331</v>
      </c>
    </row>
    <row r="4" spans="1:7" x14ac:dyDescent="0.25">
      <c r="A4">
        <v>10</v>
      </c>
      <c r="B4">
        <v>20</v>
      </c>
      <c r="C4">
        <f t="shared" ref="C4:C8" si="0">AVERAGE(A4:B4)</f>
        <v>15</v>
      </c>
      <c r="D4">
        <v>6</v>
      </c>
      <c r="E4">
        <f t="shared" ref="E4:E8" si="1">D4*(B4-A4)/60</f>
        <v>1</v>
      </c>
      <c r="F4">
        <f>F3+E4</f>
        <v>1.3333333333333333</v>
      </c>
    </row>
    <row r="5" spans="1:7" x14ac:dyDescent="0.25">
      <c r="A5">
        <v>20</v>
      </c>
      <c r="B5">
        <v>30</v>
      </c>
      <c r="C5">
        <f t="shared" si="0"/>
        <v>25</v>
      </c>
      <c r="D5">
        <v>12</v>
      </c>
      <c r="E5">
        <f t="shared" si="1"/>
        <v>2</v>
      </c>
      <c r="F5">
        <f t="shared" ref="F5:F8" si="2">F4+E5</f>
        <v>3.333333333333333</v>
      </c>
    </row>
    <row r="6" spans="1:7" x14ac:dyDescent="0.25">
      <c r="A6">
        <v>30</v>
      </c>
      <c r="B6">
        <v>40</v>
      </c>
      <c r="C6">
        <f t="shared" si="0"/>
        <v>35</v>
      </c>
      <c r="D6">
        <v>8</v>
      </c>
      <c r="E6">
        <f t="shared" si="1"/>
        <v>1.3333333333333333</v>
      </c>
      <c r="F6">
        <f t="shared" si="2"/>
        <v>4.6666666666666661</v>
      </c>
    </row>
    <row r="7" spans="1:7" x14ac:dyDescent="0.25">
      <c r="A7">
        <v>40</v>
      </c>
      <c r="B7">
        <v>50</v>
      </c>
      <c r="C7">
        <f t="shared" si="0"/>
        <v>45</v>
      </c>
      <c r="D7">
        <v>6</v>
      </c>
      <c r="E7">
        <f t="shared" si="1"/>
        <v>1</v>
      </c>
      <c r="F7">
        <f t="shared" si="2"/>
        <v>5.6666666666666661</v>
      </c>
    </row>
    <row r="8" spans="1:7" x14ac:dyDescent="0.25">
      <c r="A8">
        <v>50</v>
      </c>
      <c r="B8">
        <v>60</v>
      </c>
      <c r="C8">
        <f t="shared" si="0"/>
        <v>55</v>
      </c>
      <c r="D8">
        <v>3</v>
      </c>
      <c r="E8">
        <f t="shared" si="1"/>
        <v>0.5</v>
      </c>
      <c r="F8">
        <f t="shared" si="2"/>
        <v>6.1666666666666661</v>
      </c>
    </row>
    <row r="11" spans="1:7" x14ac:dyDescent="0.25">
      <c r="A11" t="s">
        <v>89</v>
      </c>
      <c r="F11">
        <f>F8</f>
        <v>6.1666666666666661</v>
      </c>
      <c r="G11" t="s">
        <v>90</v>
      </c>
    </row>
    <row r="12" spans="1:7" x14ac:dyDescent="0.25">
      <c r="A12" t="s">
        <v>91</v>
      </c>
      <c r="F12">
        <f>AVERAGE(D3:D8)</f>
        <v>6.166666666666667</v>
      </c>
      <c r="G12" t="s">
        <v>90</v>
      </c>
    </row>
    <row r="13" spans="1:7" x14ac:dyDescent="0.25">
      <c r="A13" t="s">
        <v>92</v>
      </c>
      <c r="F13">
        <v>4000</v>
      </c>
      <c r="G13" t="s">
        <v>52</v>
      </c>
    </row>
    <row r="14" spans="1:7" x14ac:dyDescent="0.25">
      <c r="A14" t="s">
        <v>93</v>
      </c>
      <c r="F14">
        <f>F13*F8/100</f>
        <v>246.66666666666663</v>
      </c>
      <c r="G14" t="s">
        <v>94</v>
      </c>
    </row>
    <row r="16" spans="1:7" x14ac:dyDescent="0.25">
      <c r="A16" t="s">
        <v>95</v>
      </c>
      <c r="F16">
        <f>F8/2.54</f>
        <v>2.4278215223097108</v>
      </c>
      <c r="G16" t="s">
        <v>32</v>
      </c>
    </row>
    <row r="18" spans="1:7" x14ac:dyDescent="0.25">
      <c r="A18" t="s">
        <v>99</v>
      </c>
      <c r="F18">
        <v>25</v>
      </c>
      <c r="G18" s="2" t="s">
        <v>97</v>
      </c>
    </row>
    <row r="19" spans="1:7" x14ac:dyDescent="0.25">
      <c r="F19">
        <f>1/25</f>
        <v>0.04</v>
      </c>
      <c r="G19" s="2" t="s">
        <v>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C15" sqref="C15:E15"/>
    </sheetView>
  </sheetViews>
  <sheetFormatPr defaultRowHeight="15" x14ac:dyDescent="0.25"/>
  <cols>
    <col min="2" max="2" width="9.140625" customWidth="1"/>
    <col min="3" max="3" width="9.5703125" customWidth="1"/>
  </cols>
  <sheetData>
    <row r="1" spans="1:5" x14ac:dyDescent="0.25">
      <c r="A1" t="s">
        <v>100</v>
      </c>
    </row>
    <row r="2" spans="1:5" ht="83.25" x14ac:dyDescent="0.25">
      <c r="A2" s="1" t="s">
        <v>101</v>
      </c>
      <c r="B2" s="1" t="s">
        <v>102</v>
      </c>
      <c r="C2" s="1" t="s">
        <v>103</v>
      </c>
      <c r="D2" s="1" t="s">
        <v>112</v>
      </c>
      <c r="E2" s="1" t="s">
        <v>113</v>
      </c>
    </row>
    <row r="3" spans="1:5" x14ac:dyDescent="0.25">
      <c r="A3" t="s">
        <v>104</v>
      </c>
      <c r="B3" s="9">
        <v>0</v>
      </c>
      <c r="C3">
        <f>B3/$B$10</f>
        <v>0</v>
      </c>
      <c r="D3">
        <v>2.2999999999999998</v>
      </c>
      <c r="E3">
        <f>D3*C3</f>
        <v>0</v>
      </c>
    </row>
    <row r="4" spans="1:5" x14ac:dyDescent="0.25">
      <c r="A4" t="s">
        <v>105</v>
      </c>
      <c r="B4" s="9">
        <v>20.32</v>
      </c>
      <c r="C4">
        <f t="shared" ref="C4:C8" si="0">B4/$B$10</f>
        <v>0.15434278986745661</v>
      </c>
      <c r="D4">
        <v>2.8</v>
      </c>
      <c r="E4">
        <f t="shared" ref="E4:E8" si="1">D4*C4</f>
        <v>0.43215981162887851</v>
      </c>
    </row>
    <row r="5" spans="1:5" x14ac:dyDescent="0.25">
      <c r="A5" t="s">
        <v>106</v>
      </c>
      <c r="B5" s="9">
        <v>35.591000000000001</v>
      </c>
      <c r="C5">
        <f t="shared" si="0"/>
        <v>0.27033534616991378</v>
      </c>
      <c r="D5">
        <v>2.9</v>
      </c>
      <c r="E5">
        <f t="shared" si="1"/>
        <v>0.78397250389274997</v>
      </c>
    </row>
    <row r="6" spans="1:5" x14ac:dyDescent="0.25">
      <c r="A6" t="s">
        <v>107</v>
      </c>
      <c r="B6" s="9">
        <v>16.79</v>
      </c>
      <c r="C6">
        <f t="shared" si="0"/>
        <v>0.12753028749382855</v>
      </c>
      <c r="D6">
        <v>3.25</v>
      </c>
      <c r="E6">
        <f t="shared" si="1"/>
        <v>0.41447343435494277</v>
      </c>
    </row>
    <row r="7" spans="1:5" x14ac:dyDescent="0.25">
      <c r="A7" t="s">
        <v>108</v>
      </c>
      <c r="B7" s="9">
        <v>47.42</v>
      </c>
      <c r="C7">
        <f t="shared" si="0"/>
        <v>0.36018381375564923</v>
      </c>
      <c r="D7">
        <v>2.75</v>
      </c>
      <c r="E7">
        <f t="shared" si="1"/>
        <v>0.99050548782803538</v>
      </c>
    </row>
    <row r="8" spans="1:5" x14ac:dyDescent="0.25">
      <c r="A8" t="s">
        <v>109</v>
      </c>
      <c r="B8" s="9">
        <v>11.534000000000001</v>
      </c>
      <c r="C8">
        <f t="shared" si="0"/>
        <v>8.7607762713151807E-2</v>
      </c>
      <c r="D8">
        <v>1.5</v>
      </c>
      <c r="E8">
        <f t="shared" si="1"/>
        <v>0.13141164406972772</v>
      </c>
    </row>
    <row r="10" spans="1:5" x14ac:dyDescent="0.25">
      <c r="A10" t="s">
        <v>110</v>
      </c>
      <c r="B10" s="9">
        <f>SUM(B3:B8)</f>
        <v>131.655</v>
      </c>
      <c r="C10" s="9">
        <f>SUM(E3:E8)</f>
        <v>2.7525228817743344</v>
      </c>
      <c r="D10" t="s">
        <v>122</v>
      </c>
    </row>
    <row r="11" spans="1:5" x14ac:dyDescent="0.25">
      <c r="C11" s="9">
        <f>SUM(C3:C8)</f>
        <v>1</v>
      </c>
      <c r="D11" t="s">
        <v>111</v>
      </c>
    </row>
    <row r="13" spans="1:5" x14ac:dyDescent="0.25">
      <c r="A13" t="s">
        <v>114</v>
      </c>
    </row>
    <row r="15" spans="1:5" ht="83.25" x14ac:dyDescent="0.25">
      <c r="A15" s="1" t="s">
        <v>115</v>
      </c>
      <c r="B15" s="1" t="s">
        <v>102</v>
      </c>
      <c r="C15" s="1" t="s">
        <v>103</v>
      </c>
      <c r="D15" s="1" t="s">
        <v>112</v>
      </c>
      <c r="E15" s="1" t="s">
        <v>113</v>
      </c>
    </row>
    <row r="16" spans="1:5" x14ac:dyDescent="0.25">
      <c r="A16" t="s">
        <v>116</v>
      </c>
      <c r="B16" s="9">
        <v>5.9562160000000004</v>
      </c>
      <c r="C16">
        <f>B16/$B$23</f>
        <v>4.5247744600239136E-2</v>
      </c>
      <c r="D16">
        <v>1.75</v>
      </c>
      <c r="E16">
        <f>D16*C16</f>
        <v>7.9183553050418493E-2</v>
      </c>
    </row>
    <row r="17" spans="1:5" x14ac:dyDescent="0.25">
      <c r="A17" t="s">
        <v>117</v>
      </c>
      <c r="B17" s="9">
        <v>20.705720000000003</v>
      </c>
      <c r="C17">
        <f t="shared" ref="C17:C21" si="2">B17/$B$10</f>
        <v>0.15727256845543278</v>
      </c>
      <c r="D17">
        <v>2.25</v>
      </c>
      <c r="E17">
        <f t="shared" ref="E17:E21" si="3">D17*C17</f>
        <v>0.35386327902472375</v>
      </c>
    </row>
    <row r="18" spans="1:5" x14ac:dyDescent="0.25">
      <c r="A18" t="s">
        <v>118</v>
      </c>
      <c r="B18" s="9">
        <v>81.254109999999997</v>
      </c>
      <c r="C18">
        <f t="shared" si="2"/>
        <v>0.61717450913372063</v>
      </c>
      <c r="D18">
        <v>2.75</v>
      </c>
      <c r="E18">
        <f t="shared" si="3"/>
        <v>1.6972299001177318</v>
      </c>
    </row>
    <row r="19" spans="1:5" x14ac:dyDescent="0.25">
      <c r="A19" t="s">
        <v>119</v>
      </c>
      <c r="B19" s="9">
        <v>23.719598000000001</v>
      </c>
      <c r="C19">
        <f t="shared" si="2"/>
        <v>0.18016480954008585</v>
      </c>
      <c r="D19">
        <v>3.25</v>
      </c>
      <c r="E19">
        <f t="shared" si="3"/>
        <v>0.58553563100527906</v>
      </c>
    </row>
    <row r="20" spans="1:5" x14ac:dyDescent="0.25">
      <c r="B20" s="9"/>
    </row>
    <row r="21" spans="1:5" x14ac:dyDescent="0.25">
      <c r="B21" s="9"/>
    </row>
    <row r="23" spans="1:5" x14ac:dyDescent="0.25">
      <c r="A23" t="s">
        <v>110</v>
      </c>
      <c r="B23" s="9">
        <f>SUM(B16:B21)</f>
        <v>131.63564399999998</v>
      </c>
      <c r="C23" s="9">
        <f>SUM(E16:E21)</f>
        <v>2.715812363198153</v>
      </c>
      <c r="D23" t="s">
        <v>121</v>
      </c>
    </row>
    <row r="24" spans="1:5" x14ac:dyDescent="0.25">
      <c r="C24" s="9">
        <f>SUM(C16:C21)</f>
        <v>0.99985963172947834</v>
      </c>
      <c r="D24" t="s">
        <v>111</v>
      </c>
    </row>
    <row r="26" spans="1:5" x14ac:dyDescent="0.25">
      <c r="C26" s="9">
        <f>AVERAGE(D3:D8)</f>
        <v>2.5833333333333335</v>
      </c>
      <c r="D26" t="s">
        <v>120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A16" sqref="A16:B21"/>
    </sheetView>
  </sheetViews>
  <sheetFormatPr defaultRowHeight="15" x14ac:dyDescent="0.25"/>
  <sheetData>
    <row r="2" spans="1:5" ht="88.5" x14ac:dyDescent="0.25">
      <c r="A2" s="1" t="s">
        <v>123</v>
      </c>
      <c r="B2" s="1" t="s">
        <v>132</v>
      </c>
      <c r="C2" s="1" t="s">
        <v>103</v>
      </c>
      <c r="D2" s="1" t="s">
        <v>112</v>
      </c>
      <c r="E2" s="1" t="s">
        <v>113</v>
      </c>
    </row>
    <row r="3" spans="1:5" x14ac:dyDescent="0.25">
      <c r="A3" t="s">
        <v>124</v>
      </c>
      <c r="B3">
        <v>17.161999999999999</v>
      </c>
      <c r="C3">
        <f>B3/$B$12</f>
        <v>3.0937350153406859E-2</v>
      </c>
      <c r="D3">
        <v>25</v>
      </c>
      <c r="E3">
        <f>C3*D3</f>
        <v>0.77343375383517143</v>
      </c>
    </row>
    <row r="4" spans="1:5" x14ac:dyDescent="0.25">
      <c r="A4" t="s">
        <v>125</v>
      </c>
      <c r="B4">
        <v>86.087000000000003</v>
      </c>
      <c r="C4">
        <f>B4/$B$12</f>
        <v>0.15518608918869226</v>
      </c>
      <c r="D4">
        <v>18</v>
      </c>
      <c r="E4">
        <f t="shared" ref="E4:E10" si="0">C4*D4</f>
        <v>2.7933496053964606</v>
      </c>
    </row>
    <row r="5" spans="1:5" x14ac:dyDescent="0.25">
      <c r="A5" t="s">
        <v>25</v>
      </c>
      <c r="B5">
        <v>114.437</v>
      </c>
      <c r="C5">
        <f>B5/$B$12</f>
        <v>0.20629166411289016</v>
      </c>
      <c r="D5">
        <v>92</v>
      </c>
      <c r="E5">
        <f t="shared" si="0"/>
        <v>18.978833098385895</v>
      </c>
    </row>
    <row r="6" spans="1:5" x14ac:dyDescent="0.25">
      <c r="A6" t="s">
        <v>126</v>
      </c>
      <c r="B6">
        <v>36.21</v>
      </c>
      <c r="C6">
        <f>B6/$B$12</f>
        <v>6.5274527971964952E-2</v>
      </c>
      <c r="D6">
        <v>95</v>
      </c>
      <c r="E6">
        <f t="shared" si="0"/>
        <v>6.2010801573366701</v>
      </c>
    </row>
    <row r="7" spans="1:5" x14ac:dyDescent="0.25">
      <c r="A7" t="s">
        <v>127</v>
      </c>
      <c r="B7">
        <v>87.441000000000003</v>
      </c>
      <c r="C7">
        <f>B7/$B$12</f>
        <v>0.15762689865773508</v>
      </c>
      <c r="D7">
        <v>192</v>
      </c>
      <c r="E7">
        <f t="shared" si="0"/>
        <v>30.264364542285136</v>
      </c>
    </row>
    <row r="8" spans="1:5" x14ac:dyDescent="0.25">
      <c r="A8" t="s">
        <v>128</v>
      </c>
      <c r="B8">
        <v>126.62</v>
      </c>
      <c r="C8">
        <f>B8/$B$12</f>
        <v>0.2282535413369291</v>
      </c>
      <c r="D8">
        <v>175</v>
      </c>
      <c r="E8">
        <f t="shared" si="0"/>
        <v>39.944369733962596</v>
      </c>
    </row>
    <row r="9" spans="1:5" x14ac:dyDescent="0.25">
      <c r="A9" t="s">
        <v>129</v>
      </c>
      <c r="B9">
        <v>34.235999999999997</v>
      </c>
      <c r="C9">
        <f>B9/$B$12</f>
        <v>6.1716065717983756E-2</v>
      </c>
      <c r="D9">
        <v>152</v>
      </c>
      <c r="E9">
        <f t="shared" si="0"/>
        <v>9.3808419891335308</v>
      </c>
    </row>
    <row r="10" spans="1:5" x14ac:dyDescent="0.25">
      <c r="A10" t="s">
        <v>130</v>
      </c>
      <c r="B10">
        <v>52.540999999999997</v>
      </c>
      <c r="C10">
        <f>B10/$B$12</f>
        <v>9.4713862860397957E-2</v>
      </c>
      <c r="D10">
        <v>168</v>
      </c>
      <c r="E10">
        <f t="shared" si="0"/>
        <v>15.911928960546856</v>
      </c>
    </row>
    <row r="12" spans="1:5" x14ac:dyDescent="0.25">
      <c r="B12">
        <f>SUM(B3:B10)</f>
        <v>554.73399999999992</v>
      </c>
      <c r="C12">
        <f>SUM(C3:C10)</f>
        <v>1</v>
      </c>
    </row>
    <row r="13" spans="1:5" x14ac:dyDescent="0.25">
      <c r="B13" t="s">
        <v>133</v>
      </c>
      <c r="E13">
        <f>SUM(E3:E10)</f>
        <v>124.24820184088232</v>
      </c>
    </row>
    <row r="14" spans="1:5" x14ac:dyDescent="0.25">
      <c r="B14" t="s">
        <v>134</v>
      </c>
      <c r="E14">
        <f>AVERAGE(D3:D10)</f>
        <v>114.625</v>
      </c>
    </row>
    <row r="16" spans="1:5" x14ac:dyDescent="0.25">
      <c r="A16" t="s">
        <v>135</v>
      </c>
    </row>
    <row r="17" spans="1:2" x14ac:dyDescent="0.25">
      <c r="A17">
        <v>1</v>
      </c>
      <c r="B17" t="s">
        <v>136</v>
      </c>
    </row>
    <row r="18" spans="1:2" x14ac:dyDescent="0.25">
      <c r="A18">
        <v>2</v>
      </c>
      <c r="B18" t="s">
        <v>137</v>
      </c>
    </row>
    <row r="19" spans="1:2" x14ac:dyDescent="0.25">
      <c r="A19">
        <v>3</v>
      </c>
      <c r="B19" t="s">
        <v>138</v>
      </c>
    </row>
    <row r="20" spans="1:2" x14ac:dyDescent="0.25">
      <c r="A20">
        <v>4</v>
      </c>
      <c r="B20" t="s">
        <v>139</v>
      </c>
    </row>
    <row r="21" spans="1:2" x14ac:dyDescent="0.25">
      <c r="A21">
        <v>5</v>
      </c>
      <c r="B21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ES2-1</vt:lpstr>
      <vt:lpstr>ES2-2</vt:lpstr>
      <vt:lpstr>ES2-4</vt:lpstr>
      <vt:lpstr>ES2-5</vt:lpstr>
      <vt:lpstr>ES2-6</vt:lpstr>
      <vt:lpstr>ES2-7</vt:lpstr>
      <vt:lpstr>ES2-8</vt:lpstr>
      <vt:lpstr>ES2-9</vt:lpstr>
      <vt:lpstr>ES2-10</vt:lpstr>
      <vt:lpstr>ES2-11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2025-06-16T16:54:05Z</dcterms:created>
  <dcterms:modified xsi:type="dcterms:W3CDTF">2025-06-19T20:34:54Z</dcterms:modified>
</cp:coreProperties>
</file>