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clevel\Desktop\"/>
    </mc:Choice>
  </mc:AlternateContent>
  <xr:revisionPtr revIDLastSave="0" documentId="13_ncr:1_{C58F3974-51B8-425C-B29D-226DE8307272}" xr6:coauthVersionLast="36" xr6:coauthVersionMax="36" xr10:uidLastSave="{00000000-0000-0000-0000-000000000000}"/>
  <bookViews>
    <workbookView xWindow="0" yWindow="0" windowWidth="13950" windowHeight="6120" activeTab="2" xr2:uid="{56A6AC6F-7450-41B9-B0FC-C22F8BC43DA6}"/>
  </bookViews>
  <sheets>
    <sheet name="PR1" sheetId="1" r:id="rId1"/>
    <sheet name="PR2" sheetId="2" r:id="rId2"/>
    <sheet name="PR3" sheetId="3" r:id="rId3"/>
    <sheet name="PR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B17" i="4"/>
  <c r="D55" i="4" s="1"/>
  <c r="B53" i="4"/>
  <c r="C53" i="4"/>
  <c r="B54" i="4"/>
  <c r="C54" i="4"/>
  <c r="B55" i="4"/>
  <c r="C55" i="4"/>
  <c r="B56" i="4"/>
  <c r="C56" i="4"/>
  <c r="D56" i="4"/>
  <c r="B57" i="4"/>
  <c r="C57" i="4"/>
  <c r="D57" i="4"/>
  <c r="B58" i="4"/>
  <c r="C58" i="4"/>
  <c r="B59" i="4"/>
  <c r="C59" i="4"/>
  <c r="B60" i="4"/>
  <c r="C60" i="4"/>
  <c r="D60" i="4"/>
  <c r="B36" i="4"/>
  <c r="C36" i="4"/>
  <c r="D36" i="4"/>
  <c r="B37" i="4"/>
  <c r="C37" i="4"/>
  <c r="D37" i="4"/>
  <c r="B38" i="4"/>
  <c r="C38" i="4"/>
  <c r="B39" i="4"/>
  <c r="C39" i="4"/>
  <c r="D39" i="4"/>
  <c r="B40" i="4"/>
  <c r="C40" i="4"/>
  <c r="D40" i="4"/>
  <c r="B41" i="4"/>
  <c r="C41" i="4"/>
  <c r="B42" i="4"/>
  <c r="C42" i="4"/>
  <c r="B43" i="4"/>
  <c r="C43" i="4"/>
  <c r="D43" i="4"/>
  <c r="B44" i="4"/>
  <c r="C44" i="4"/>
  <c r="D44" i="4"/>
  <c r="B45" i="4"/>
  <c r="C45" i="4"/>
  <c r="D45" i="4"/>
  <c r="B46" i="4"/>
  <c r="C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33" i="4"/>
  <c r="C33" i="4"/>
  <c r="D33" i="4"/>
  <c r="B34" i="4"/>
  <c r="C34" i="4"/>
  <c r="D34" i="4"/>
  <c r="B35" i="4"/>
  <c r="C35" i="4"/>
  <c r="D35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B15" i="4"/>
  <c r="B16" i="4" s="1"/>
  <c r="B62" i="4" s="1"/>
  <c r="D54" i="4" l="1"/>
  <c r="D42" i="4"/>
  <c r="D59" i="4"/>
  <c r="D53" i="4"/>
  <c r="D41" i="4"/>
  <c r="D58" i="4"/>
  <c r="D46" i="4"/>
  <c r="D38" i="4"/>
  <c r="B63" i="4"/>
  <c r="D7" i="3" l="1"/>
  <c r="D8" i="3"/>
  <c r="D9" i="3"/>
  <c r="D10" i="3"/>
  <c r="D11" i="3"/>
  <c r="E11" i="3" s="1"/>
  <c r="D12" i="3"/>
  <c r="E12" i="3" s="1"/>
  <c r="D13" i="3"/>
  <c r="D14" i="3"/>
  <c r="E14" i="3" s="1"/>
  <c r="D15" i="3"/>
  <c r="D16" i="3"/>
  <c r="E16" i="3" s="1"/>
  <c r="D17" i="3"/>
  <c r="D18" i="3"/>
  <c r="D19" i="3"/>
  <c r="E19" i="3" s="1"/>
  <c r="D20" i="3"/>
  <c r="E20" i="3" s="1"/>
  <c r="D21" i="3"/>
  <c r="D22" i="3"/>
  <c r="E22" i="3" s="1"/>
  <c r="D23" i="3"/>
  <c r="D24" i="3"/>
  <c r="E24" i="3" s="1"/>
  <c r="D25" i="3"/>
  <c r="D26" i="3"/>
  <c r="D27" i="3"/>
  <c r="E27" i="3" s="1"/>
  <c r="D28" i="3"/>
  <c r="E28" i="3" s="1"/>
  <c r="D29" i="3"/>
  <c r="D30" i="3"/>
  <c r="E30" i="3" s="1"/>
  <c r="D31" i="3"/>
  <c r="D32" i="3"/>
  <c r="E32" i="3" s="1"/>
  <c r="D33" i="3"/>
  <c r="D34" i="3"/>
  <c r="D35" i="3"/>
  <c r="D36" i="3"/>
  <c r="D37" i="3"/>
  <c r="D38" i="3"/>
  <c r="E38" i="3" s="1"/>
  <c r="D39" i="3"/>
  <c r="D40" i="3"/>
  <c r="E40" i="3" s="1"/>
  <c r="D41" i="3"/>
  <c r="D42" i="3"/>
  <c r="D43" i="3"/>
  <c r="E43" i="3" s="1"/>
  <c r="D44" i="3"/>
  <c r="E44" i="3" s="1"/>
  <c r="D45" i="3"/>
  <c r="D46" i="3"/>
  <c r="E46" i="3" s="1"/>
  <c r="D47" i="3"/>
  <c r="D48" i="3"/>
  <c r="E48" i="3" s="1"/>
  <c r="D49" i="3"/>
  <c r="D50" i="3"/>
  <c r="D51" i="3"/>
  <c r="E51" i="3" s="1"/>
  <c r="D52" i="3"/>
  <c r="E52" i="3" s="1"/>
  <c r="D53" i="3"/>
  <c r="D54" i="3"/>
  <c r="E54" i="3" s="1"/>
  <c r="D55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7" i="3"/>
  <c r="B38" i="2"/>
  <c r="B37" i="2"/>
  <c r="F42" i="2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41" i="2"/>
  <c r="B36" i="2"/>
  <c r="B35" i="2"/>
  <c r="B34" i="2"/>
  <c r="C42" i="2"/>
  <c r="C105" i="2"/>
  <c r="C113" i="2"/>
  <c r="C121" i="2"/>
  <c r="C129" i="2"/>
  <c r="C137" i="2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42" i="2"/>
  <c r="B28" i="2"/>
  <c r="B32" i="2"/>
  <c r="E53" i="3" l="1"/>
  <c r="E45" i="3"/>
  <c r="E37" i="3"/>
  <c r="E29" i="3"/>
  <c r="E21" i="3"/>
  <c r="E13" i="3"/>
  <c r="E36" i="3"/>
  <c r="E50" i="3"/>
  <c r="E42" i="3"/>
  <c r="E26" i="3"/>
  <c r="E18" i="3"/>
  <c r="E10" i="3"/>
  <c r="E49" i="3"/>
  <c r="E41" i="3"/>
  <c r="E33" i="3"/>
  <c r="E25" i="3"/>
  <c r="E17" i="3"/>
  <c r="E9" i="3"/>
  <c r="E55" i="3"/>
  <c r="E47" i="3"/>
  <c r="E39" i="3"/>
  <c r="E31" i="3"/>
  <c r="E23" i="3"/>
  <c r="E15" i="3"/>
  <c r="E35" i="3"/>
  <c r="E34" i="3"/>
  <c r="E57" i="3"/>
  <c r="B39" i="2"/>
  <c r="C97" i="2"/>
  <c r="C73" i="2"/>
  <c r="C49" i="2"/>
  <c r="C136" i="2"/>
  <c r="C120" i="2"/>
  <c r="C104" i="2"/>
  <c r="C88" i="2"/>
  <c r="C72" i="2"/>
  <c r="C56" i="2"/>
  <c r="C135" i="2"/>
  <c r="C127" i="2"/>
  <c r="C119" i="2"/>
  <c r="C111" i="2"/>
  <c r="C103" i="2"/>
  <c r="C95" i="2"/>
  <c r="C87" i="2"/>
  <c r="C79" i="2"/>
  <c r="C71" i="2"/>
  <c r="C63" i="2"/>
  <c r="C55" i="2"/>
  <c r="C47" i="2"/>
  <c r="C128" i="2"/>
  <c r="C112" i="2"/>
  <c r="C96" i="2"/>
  <c r="C80" i="2"/>
  <c r="C64" i="2"/>
  <c r="C48" i="2"/>
  <c r="C134" i="2"/>
  <c r="C126" i="2"/>
  <c r="C118" i="2"/>
  <c r="C110" i="2"/>
  <c r="C102" i="2"/>
  <c r="C94" i="2"/>
  <c r="C86" i="2"/>
  <c r="C78" i="2"/>
  <c r="C70" i="2"/>
  <c r="C62" i="2"/>
  <c r="C54" i="2"/>
  <c r="C46" i="2"/>
  <c r="C85" i="2"/>
  <c r="C81" i="2"/>
  <c r="C65" i="2"/>
  <c r="C133" i="2"/>
  <c r="C117" i="2"/>
  <c r="C101" i="2"/>
  <c r="C77" i="2"/>
  <c r="C61" i="2"/>
  <c r="C53" i="2"/>
  <c r="C124" i="2"/>
  <c r="C108" i="2"/>
  <c r="C92" i="2"/>
  <c r="C76" i="2"/>
  <c r="C52" i="2"/>
  <c r="C131" i="2"/>
  <c r="C123" i="2"/>
  <c r="C115" i="2"/>
  <c r="C107" i="2"/>
  <c r="C99" i="2"/>
  <c r="C91" i="2"/>
  <c r="C83" i="2"/>
  <c r="C75" i="2"/>
  <c r="C67" i="2"/>
  <c r="C59" i="2"/>
  <c r="C51" i="2"/>
  <c r="C43" i="2"/>
  <c r="C89" i="2"/>
  <c r="C57" i="2"/>
  <c r="C125" i="2"/>
  <c r="C109" i="2"/>
  <c r="C93" i="2"/>
  <c r="C69" i="2"/>
  <c r="C45" i="2"/>
  <c r="C132" i="2"/>
  <c r="C116" i="2"/>
  <c r="C100" i="2"/>
  <c r="C84" i="2"/>
  <c r="C68" i="2"/>
  <c r="C60" i="2"/>
  <c r="C44" i="2"/>
  <c r="C41" i="2"/>
  <c r="D41" i="2" s="1"/>
  <c r="C130" i="2"/>
  <c r="C122" i="2"/>
  <c r="C114" i="2"/>
  <c r="C106" i="2"/>
  <c r="C98" i="2"/>
  <c r="C90" i="2"/>
  <c r="C82" i="2"/>
  <c r="C74" i="2"/>
  <c r="C66" i="2"/>
  <c r="C58" i="2"/>
  <c r="C50" i="2"/>
  <c r="E42" i="2" l="1"/>
  <c r="D42" i="2" l="1"/>
  <c r="E43" i="2" s="1"/>
  <c r="D43" i="2" l="1"/>
  <c r="E44" i="2" s="1"/>
  <c r="D44" i="2"/>
  <c r="E45" i="2" s="1"/>
  <c r="D45" i="2" l="1"/>
  <c r="E46" i="2" s="1"/>
  <c r="D46" i="2" s="1"/>
  <c r="E47" i="2" s="1"/>
  <c r="D47" i="2" l="1"/>
  <c r="E48" i="2" s="1"/>
  <c r="D48" i="2"/>
  <c r="E49" i="2" s="1"/>
  <c r="D49" i="2" l="1"/>
  <c r="E50" i="2" s="1"/>
  <c r="D50" i="2" l="1"/>
  <c r="E51" i="2" s="1"/>
  <c r="D51" i="2" l="1"/>
  <c r="E52" i="2" s="1"/>
  <c r="D52" i="2" l="1"/>
  <c r="E53" i="2" s="1"/>
  <c r="D53" i="2" l="1"/>
  <c r="E54" i="2" s="1"/>
  <c r="D54" i="2" l="1"/>
  <c r="E55" i="2" s="1"/>
  <c r="D55" i="2" l="1"/>
  <c r="E56" i="2" s="1"/>
  <c r="D56" i="2" l="1"/>
  <c r="E57" i="2" s="1"/>
  <c r="D57" i="2" l="1"/>
  <c r="E58" i="2" s="1"/>
  <c r="D58" i="2" l="1"/>
  <c r="E59" i="2" s="1"/>
  <c r="D59" i="2" l="1"/>
  <c r="E60" i="2" s="1"/>
  <c r="D60" i="2" l="1"/>
  <c r="E61" i="2" s="1"/>
  <c r="D61" i="2" l="1"/>
  <c r="E62" i="2" s="1"/>
  <c r="D62" i="2" l="1"/>
  <c r="E63" i="2" s="1"/>
  <c r="D63" i="2" l="1"/>
  <c r="E64" i="2" s="1"/>
  <c r="D64" i="2" l="1"/>
  <c r="E65" i="2" s="1"/>
  <c r="D65" i="2" l="1"/>
  <c r="E66" i="2" s="1"/>
  <c r="D66" i="2" l="1"/>
  <c r="E67" i="2" s="1"/>
  <c r="D67" i="2" l="1"/>
  <c r="E68" i="2" s="1"/>
  <c r="D68" i="2" l="1"/>
  <c r="E69" i="2" s="1"/>
  <c r="D69" i="2" l="1"/>
  <c r="E70" i="2" s="1"/>
  <c r="D70" i="2" l="1"/>
  <c r="E71" i="2" s="1"/>
  <c r="D71" i="2" l="1"/>
  <c r="E72" i="2" s="1"/>
  <c r="D72" i="2" l="1"/>
  <c r="E73" i="2" s="1"/>
  <c r="D73" i="2" l="1"/>
  <c r="E74" i="2" s="1"/>
  <c r="D74" i="2" l="1"/>
  <c r="E75" i="2" s="1"/>
  <c r="D75" i="2" l="1"/>
  <c r="E76" i="2" s="1"/>
  <c r="D76" i="2" l="1"/>
  <c r="E77" i="2" s="1"/>
  <c r="D77" i="2" l="1"/>
  <c r="E78" i="2" s="1"/>
  <c r="D78" i="2" l="1"/>
  <c r="E79" i="2" s="1"/>
  <c r="D79" i="2" l="1"/>
  <c r="E80" i="2" s="1"/>
  <c r="D80" i="2" l="1"/>
  <c r="E81" i="2" s="1"/>
  <c r="D81" i="2" l="1"/>
  <c r="E82" i="2" s="1"/>
  <c r="D82" i="2" l="1"/>
  <c r="E83" i="2" s="1"/>
  <c r="D83" i="2" l="1"/>
  <c r="E84" i="2" s="1"/>
  <c r="D84" i="2" l="1"/>
  <c r="E85" i="2" s="1"/>
  <c r="D85" i="2" l="1"/>
  <c r="E86" i="2" s="1"/>
  <c r="D86" i="2" l="1"/>
  <c r="E87" i="2" s="1"/>
  <c r="D87" i="2" l="1"/>
  <c r="E88" i="2" s="1"/>
  <c r="D88" i="2" l="1"/>
  <c r="E89" i="2" s="1"/>
  <c r="D89" i="2" l="1"/>
  <c r="E90" i="2" s="1"/>
  <c r="D90" i="2" l="1"/>
  <c r="E91" i="2" s="1"/>
  <c r="D91" i="2" l="1"/>
  <c r="E92" i="2" s="1"/>
  <c r="D92" i="2" l="1"/>
  <c r="E93" i="2" s="1"/>
  <c r="D93" i="2" l="1"/>
  <c r="E94" i="2" s="1"/>
  <c r="D94" i="2" l="1"/>
  <c r="E95" i="2" s="1"/>
  <c r="D95" i="2" l="1"/>
  <c r="E96" i="2" s="1"/>
  <c r="F6" i="1"/>
  <c r="F7" i="1"/>
  <c r="F8" i="1"/>
  <c r="F9" i="1"/>
  <c r="F10" i="1"/>
  <c r="F11" i="1"/>
  <c r="F12" i="1"/>
  <c r="F13" i="1"/>
  <c r="F14" i="1"/>
  <c r="F15" i="1"/>
  <c r="F16" i="1"/>
  <c r="F5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I16" i="1" s="1"/>
  <c r="D96" i="2" l="1"/>
  <c r="E97" i="2" s="1"/>
  <c r="I12" i="1"/>
  <c r="I15" i="1"/>
  <c r="I11" i="1"/>
  <c r="I7" i="1"/>
  <c r="I10" i="1"/>
  <c r="I5" i="1"/>
  <c r="I9" i="1"/>
  <c r="I8" i="1"/>
  <c r="I14" i="1"/>
  <c r="I6" i="1"/>
  <c r="I13" i="1"/>
  <c r="D97" i="2" l="1"/>
  <c r="E98" i="2" s="1"/>
  <c r="I18" i="1"/>
  <c r="D98" i="2" l="1"/>
  <c r="E99" i="2" s="1"/>
  <c r="D99" i="2" l="1"/>
  <c r="E100" i="2" s="1"/>
  <c r="D100" i="2" l="1"/>
  <c r="E101" i="2" s="1"/>
  <c r="D101" i="2" l="1"/>
  <c r="E102" i="2" s="1"/>
  <c r="D102" i="2" l="1"/>
  <c r="E103" i="2" s="1"/>
  <c r="D103" i="2" l="1"/>
  <c r="E104" i="2" s="1"/>
  <c r="D104" i="2" l="1"/>
  <c r="E105" i="2" s="1"/>
  <c r="D105" i="2" l="1"/>
  <c r="E106" i="2" s="1"/>
  <c r="D106" i="2" l="1"/>
  <c r="E107" i="2" s="1"/>
  <c r="D107" i="2" l="1"/>
  <c r="E108" i="2" s="1"/>
  <c r="D108" i="2" l="1"/>
  <c r="E109" i="2" s="1"/>
  <c r="D109" i="2" l="1"/>
  <c r="E110" i="2" s="1"/>
  <c r="D110" i="2" l="1"/>
  <c r="E111" i="2" s="1"/>
  <c r="D111" i="2" l="1"/>
  <c r="E112" i="2" s="1"/>
  <c r="D112" i="2" l="1"/>
  <c r="E113" i="2" s="1"/>
  <c r="D113" i="2" l="1"/>
  <c r="E114" i="2" s="1"/>
  <c r="D114" i="2" l="1"/>
  <c r="E115" i="2" s="1"/>
  <c r="D115" i="2" l="1"/>
  <c r="E116" i="2" s="1"/>
  <c r="D116" i="2" l="1"/>
  <c r="E117" i="2" s="1"/>
  <c r="D117" i="2" l="1"/>
  <c r="E118" i="2" s="1"/>
  <c r="D118" i="2" l="1"/>
  <c r="E119" i="2" s="1"/>
  <c r="D119" i="2" l="1"/>
  <c r="E120" i="2" s="1"/>
  <c r="D120" i="2" l="1"/>
  <c r="E121" i="2" s="1"/>
  <c r="D121" i="2" l="1"/>
  <c r="E122" i="2" s="1"/>
  <c r="D122" i="2" l="1"/>
  <c r="E123" i="2" s="1"/>
  <c r="D123" i="2" l="1"/>
  <c r="E124" i="2" s="1"/>
  <c r="D124" i="2" l="1"/>
  <c r="E125" i="2" s="1"/>
  <c r="D125" i="2" l="1"/>
  <c r="E126" i="2" s="1"/>
  <c r="D126" i="2" l="1"/>
  <c r="E127" i="2" s="1"/>
  <c r="D127" i="2" l="1"/>
  <c r="E128" i="2" s="1"/>
  <c r="D128" i="2" l="1"/>
  <c r="E129" i="2" s="1"/>
  <c r="D129" i="2" l="1"/>
  <c r="E130" i="2" s="1"/>
  <c r="D130" i="2" l="1"/>
  <c r="E131" i="2" s="1"/>
  <c r="D131" i="2" l="1"/>
  <c r="E132" i="2" s="1"/>
  <c r="D132" i="2" l="1"/>
  <c r="E133" i="2" s="1"/>
  <c r="D133" i="2" l="1"/>
  <c r="E134" i="2" s="1"/>
  <c r="D134" i="2" l="1"/>
  <c r="E135" i="2" s="1"/>
  <c r="D135" i="2" l="1"/>
  <c r="E136" i="2" s="1"/>
  <c r="D136" i="2" l="1"/>
  <c r="E137" i="2" s="1"/>
  <c r="D137" i="2" l="1"/>
</calcChain>
</file>

<file path=xl/sharedStrings.xml><?xml version="1.0" encoding="utf-8"?>
<sst xmlns="http://schemas.openxmlformats.org/spreadsheetml/2006/main" count="127" uniqueCount="113">
  <si>
    <t>ce3354-ex1-2025-2-problem1</t>
  </si>
  <si>
    <t>DATA SUPPLIED</t>
  </si>
  <si>
    <t>MONTH</t>
  </si>
  <si>
    <t>P(mm)</t>
  </si>
  <si>
    <t>E(mm)</t>
  </si>
  <si>
    <t>Q(mm)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</si>
  <si>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</si>
  <si>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</si>
  <si>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</si>
  <si>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</si>
  <si>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</si>
  <si>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</si>
  <si>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</si>
  <si>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</si>
  <si>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</si>
  <si>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</si>
  <si>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</si>
  <si>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</si>
  <si>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COMPUTED VALUES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</si>
  <si>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S(mm)</t>
    </r>
  </si>
  <si>
    <t>S(mm)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</si>
  <si>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(mm)</t>
    </r>
  </si>
  <si>
    <t>&lt;= Changed until non-negative computed storage, one can answer questions on the change in storage terms as well</t>
  </si>
  <si>
    <t>MAXIMUM VALUE</t>
  </si>
  <si>
    <t>MINIMUM VALUE</t>
  </si>
  <si>
    <t>S(m^3)</t>
  </si>
  <si>
    <t>Area (km^2)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</si>
  <si>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S(m^3)</t>
    </r>
  </si>
  <si>
    <t>ce3354-ex1-2025-3-PROBLEM_2</t>
  </si>
  <si>
    <t>SUPPLIED DATA</t>
  </si>
  <si>
    <t>ANALYSIS</t>
  </si>
  <si>
    <t>1. Build model using supplied ODE.</t>
  </si>
  <si>
    <t>2. Adjust model parameters until plots identical (or at least visually close)</t>
  </si>
  <si>
    <t>C</t>
  </si>
  <si>
    <t>k</t>
  </si>
  <si>
    <t>P(in)</t>
  </si>
  <si>
    <t>hrs</t>
  </si>
  <si>
    <t>dt</t>
  </si>
  <si>
    <t>dt/K</t>
  </si>
  <si>
    <t>t (hrs)</t>
  </si>
  <si>
    <t>Q(t)</t>
  </si>
  <si>
    <t>Area</t>
  </si>
  <si>
    <t>sq. mi.</t>
  </si>
  <si>
    <t>acres</t>
  </si>
  <si>
    <t>Precipitation to Excess Conversion Fraction (given)</t>
  </si>
  <si>
    <t>UNITS</t>
  </si>
  <si>
    <t>VALUE</t>
  </si>
  <si>
    <t>ITEM</t>
  </si>
  <si>
    <t>REMARKS</t>
  </si>
  <si>
    <t>Basin characteristic time constant</t>
  </si>
  <si>
    <t>time step (for Euler's method)</t>
  </si>
  <si>
    <t>P(t)</t>
  </si>
  <si>
    <t>P(t)AC</t>
  </si>
  <si>
    <t>P(t)AC-Q(t)</t>
  </si>
  <si>
    <t>-none-</t>
  </si>
  <si>
    <t>-none</t>
  </si>
  <si>
    <t>Computed constant for finite-difference approximation</t>
  </si>
  <si>
    <t>MAX Q</t>
  </si>
  <si>
    <t>Sum P</t>
  </si>
  <si>
    <t>watershed inches</t>
  </si>
  <si>
    <t>acre-ft</t>
  </si>
  <si>
    <t>Total P</t>
  </si>
  <si>
    <t>cu.ft.</t>
  </si>
  <si>
    <t>Total Q</t>
  </si>
  <si>
    <t>Accumulated Volume(t)</t>
  </si>
  <si>
    <t>Q/P</t>
  </si>
  <si>
    <t>should be about same as C</t>
  </si>
  <si>
    <t>acre-feet</t>
  </si>
  <si>
    <t>ce3354-ex1-2025-3-Problem3</t>
  </si>
  <si>
    <t>Time (min)</t>
  </si>
  <si>
    <t>P</t>
  </si>
  <si>
    <t>P24</t>
  </si>
  <si>
    <t>P/P24</t>
  </si>
  <si>
    <t>I(in/hr)</t>
  </si>
  <si>
    <t>Time(hr)</t>
  </si>
  <si>
    <t>Storm Depth for 50yr, 24 hr from PFDS</t>
  </si>
  <si>
    <t>Horton Infiltration Model(s)</t>
  </si>
  <si>
    <t>Formula(s)</t>
  </si>
  <si>
    <t>Rate:</t>
  </si>
  <si>
    <t>f(t) = f_c + (f_o - f_c)exp(-kt)</t>
  </si>
  <si>
    <t>Depth:</t>
  </si>
  <si>
    <t>F(t) = f_c*t - exp(-kt)(f_o -f_c)/k + C</t>
  </si>
  <si>
    <t>Input(s)</t>
  </si>
  <si>
    <t>f_o</t>
  </si>
  <si>
    <t>mm/hr</t>
  </si>
  <si>
    <t>f_c</t>
  </si>
  <si>
    <t>hr^-1</t>
  </si>
  <si>
    <t>A</t>
  </si>
  <si>
    <t>ha</t>
  </si>
  <si>
    <t>I_a</t>
  </si>
  <si>
    <t>mm</t>
  </si>
  <si>
    <t>p</t>
  </si>
  <si>
    <t>t_rain</t>
  </si>
  <si>
    <t>hr</t>
  </si>
  <si>
    <t>Computed Values</t>
  </si>
  <si>
    <t>P_e</t>
  </si>
  <si>
    <t>mm; Excess after I_a removed</t>
  </si>
  <si>
    <t xml:space="preserve">C </t>
  </si>
  <si>
    <t>mm; Constant of integration from F(0)=0</t>
  </si>
  <si>
    <t>Plot Arrays</t>
  </si>
  <si>
    <t>Time(hrs)</t>
  </si>
  <si>
    <t>Time(min)</t>
  </si>
  <si>
    <t>f(t)</t>
  </si>
  <si>
    <t>F(t)</t>
  </si>
  <si>
    <t>Total Runoff</t>
  </si>
  <si>
    <t>Q</t>
  </si>
  <si>
    <t>&lt;= as watershed depth</t>
  </si>
  <si>
    <t>V</t>
  </si>
  <si>
    <t>m^3</t>
  </si>
  <si>
    <t>&lt;=total volume</t>
  </si>
  <si>
    <t>Adjust to set intercept on overlay</t>
  </si>
  <si>
    <t>Adjust to set asymptote</t>
  </si>
  <si>
    <t>Adjust to set curvature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</si>
</sst>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textRotation="90"/>
    </xf>
    <xf numFmtId="0" fontId="0" fillId="0" borderId="0" xfId="0" quotePrefix="1"/>
    <xf numFmtId="2" fontId="0" fillId="2" borderId="0" xfId="0" applyNumberFormat="1" applyFill="1"/>
    <xf numFmtId="2" fontId="0" fillId="2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5" fillId="0" borderId="0" xfId="0" applyFon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</a:t>
            </a:r>
            <a:r>
              <a:rPr lang="en-US" baseline="0"/>
              <a:t> Solution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'PR2'!$B$40</c:f>
              <c:strCache>
                <c:ptCount val="1"/>
                <c:pt idx="0">
                  <c:v>P(t)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'PR2'!$A$41:$A$137</c:f>
              <c:numCache>
                <c:formatCode>0.00</c:formatCode>
                <c:ptCount val="9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</c:numCache>
            </c:numRef>
          </c:xVal>
          <c:yVal>
            <c:numRef>
              <c:f>'PR2'!$B$41:$B$137</c:f>
              <c:numCache>
                <c:formatCode>0.00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9-4AF8-8011-3BD6D5A8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99423"/>
        <c:axId val="472442431"/>
      </c:scatterChart>
      <c:scatterChart>
        <c:scatterStyle val="lineMarker"/>
        <c:varyColors val="0"/>
        <c:ser>
          <c:idx val="3"/>
          <c:order val="1"/>
          <c:tx>
            <c:strRef>
              <c:f>'PR2'!$E$40</c:f>
              <c:strCache>
                <c:ptCount val="1"/>
                <c:pt idx="0">
                  <c:v>Q(t)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'PR2'!$A$41:$A$137</c:f>
              <c:numCache>
                <c:formatCode>0.00</c:formatCode>
                <c:ptCount val="9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</c:numCache>
            </c:numRef>
          </c:xVal>
          <c:yVal>
            <c:numRef>
              <c:f>'PR2'!$E$41:$E$137</c:f>
              <c:numCache>
                <c:formatCode>0.00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69.75</c:v>
                </c:pt>
                <c:pt idx="8">
                  <c:v>101.390625</c:v>
                </c:pt>
                <c:pt idx="9">
                  <c:v>131.0537109375</c:v>
                </c:pt>
                <c:pt idx="10">
                  <c:v>218.86285400390625</c:v>
                </c:pt>
                <c:pt idx="11">
                  <c:v>301.18392562866211</c:v>
                </c:pt>
                <c:pt idx="12">
                  <c:v>378.35993027687073</c:v>
                </c:pt>
                <c:pt idx="13">
                  <c:v>450.71243463456631</c:v>
                </c:pt>
                <c:pt idx="14">
                  <c:v>494.54290746990591</c:v>
                </c:pt>
                <c:pt idx="15">
                  <c:v>535.63397575303679</c:v>
                </c:pt>
                <c:pt idx="16">
                  <c:v>574.15685226847199</c:v>
                </c:pt>
                <c:pt idx="17">
                  <c:v>610.27204900169249</c:v>
                </c:pt>
                <c:pt idx="18">
                  <c:v>596.1300459390867</c:v>
                </c:pt>
                <c:pt idx="19">
                  <c:v>582.87191806789383</c:v>
                </c:pt>
                <c:pt idx="20">
                  <c:v>570.44242318865042</c:v>
                </c:pt>
                <c:pt idx="21">
                  <c:v>558.78977173935982</c:v>
                </c:pt>
                <c:pt idx="22">
                  <c:v>535.86541100564978</c:v>
                </c:pt>
                <c:pt idx="23">
                  <c:v>514.37382281779662</c:v>
                </c:pt>
                <c:pt idx="24">
                  <c:v>494.22545889168435</c:v>
                </c:pt>
                <c:pt idx="25">
                  <c:v>475.33636771095411</c:v>
                </c:pt>
                <c:pt idx="26">
                  <c:v>445.6278447290195</c:v>
                </c:pt>
                <c:pt idx="27">
                  <c:v>417.77610443345577</c:v>
                </c:pt>
                <c:pt idx="28">
                  <c:v>391.66509790636479</c:v>
                </c:pt>
                <c:pt idx="29">
                  <c:v>367.18602928721697</c:v>
                </c:pt>
                <c:pt idx="30">
                  <c:v>344.2369024567659</c:v>
                </c:pt>
                <c:pt idx="31">
                  <c:v>322.72209605321802</c:v>
                </c:pt>
                <c:pt idx="32">
                  <c:v>302.55196504989192</c:v>
                </c:pt>
                <c:pt idx="33">
                  <c:v>283.64246723427368</c:v>
                </c:pt>
                <c:pt idx="34">
                  <c:v>265.91481303213158</c:v>
                </c:pt>
                <c:pt idx="35">
                  <c:v>249.29513721762336</c:v>
                </c:pt>
                <c:pt idx="36">
                  <c:v>233.71419114152189</c:v>
                </c:pt>
                <c:pt idx="37">
                  <c:v>219.10705419517677</c:v>
                </c:pt>
                <c:pt idx="38">
                  <c:v>205.41286330797823</c:v>
                </c:pt>
                <c:pt idx="39">
                  <c:v>192.5745593512296</c:v>
                </c:pt>
                <c:pt idx="40">
                  <c:v>180.53864939177774</c:v>
                </c:pt>
                <c:pt idx="41">
                  <c:v>169.25498380479164</c:v>
                </c:pt>
                <c:pt idx="42">
                  <c:v>158.67654731699216</c:v>
                </c:pt>
                <c:pt idx="43">
                  <c:v>148.75926310968015</c:v>
                </c:pt>
                <c:pt idx="44">
                  <c:v>139.46180916532515</c:v>
                </c:pt>
                <c:pt idx="45">
                  <c:v>130.74544609249233</c:v>
                </c:pt>
                <c:pt idx="46">
                  <c:v>122.57385571171156</c:v>
                </c:pt>
                <c:pt idx="47">
                  <c:v>114.91298972972959</c:v>
                </c:pt>
                <c:pt idx="48">
                  <c:v>107.73092787162149</c:v>
                </c:pt>
                <c:pt idx="49">
                  <c:v>100.99774487964514</c:v>
                </c:pt>
                <c:pt idx="50">
                  <c:v>94.685385824667321</c:v>
                </c:pt>
                <c:pt idx="51">
                  <c:v>88.767549210625617</c:v>
                </c:pt>
                <c:pt idx="52">
                  <c:v>83.219577384961511</c:v>
                </c:pt>
                <c:pt idx="53">
                  <c:v>78.018353798401421</c:v>
                </c:pt>
                <c:pt idx="54">
                  <c:v>73.14220668600133</c:v>
                </c:pt>
                <c:pt idx="55">
                  <c:v>68.570818768126244</c:v>
                </c:pt>
                <c:pt idx="56">
                  <c:v>64.285142595118359</c:v>
                </c:pt>
                <c:pt idx="57">
                  <c:v>60.26732118292346</c:v>
                </c:pt>
                <c:pt idx="58">
                  <c:v>56.500613608990747</c:v>
                </c:pt>
                <c:pt idx="59">
                  <c:v>52.969325258428825</c:v>
                </c:pt>
                <c:pt idx="60">
                  <c:v>49.658742429777021</c:v>
                </c:pt>
                <c:pt idx="61">
                  <c:v>46.555071027915957</c:v>
                </c:pt>
                <c:pt idx="62">
                  <c:v>43.645379088671213</c:v>
                </c:pt>
                <c:pt idx="63">
                  <c:v>40.917542895629261</c:v>
                </c:pt>
                <c:pt idx="64">
                  <c:v>38.360196464652432</c:v>
                </c:pt>
                <c:pt idx="65">
                  <c:v>35.962684185611657</c:v>
                </c:pt>
                <c:pt idx="66">
                  <c:v>33.715016424010926</c:v>
                </c:pt>
                <c:pt idx="67">
                  <c:v>31.607827897510244</c:v>
                </c:pt>
                <c:pt idx="68">
                  <c:v>29.632338653915856</c:v>
                </c:pt>
                <c:pt idx="69">
                  <c:v>27.780317488046116</c:v>
                </c:pt>
                <c:pt idx="70">
                  <c:v>26.044047645043232</c:v>
                </c:pt>
                <c:pt idx="71">
                  <c:v>24.41629466722803</c:v>
                </c:pt>
                <c:pt idx="72">
                  <c:v>22.890276250526277</c:v>
                </c:pt>
                <c:pt idx="73">
                  <c:v>21.459633984868386</c:v>
                </c:pt>
                <c:pt idx="74">
                  <c:v>20.118406860814112</c:v>
                </c:pt>
                <c:pt idx="75">
                  <c:v>18.86100643201323</c:v>
                </c:pt>
                <c:pt idx="76">
                  <c:v>17.682193530012402</c:v>
                </c:pt>
                <c:pt idx="77">
                  <c:v>16.577056434386627</c:v>
                </c:pt>
                <c:pt idx="78">
                  <c:v>15.540990407237462</c:v>
                </c:pt>
                <c:pt idx="79">
                  <c:v>14.56967850678512</c:v>
                </c:pt>
                <c:pt idx="80">
                  <c:v>13.65907360011105</c:v>
                </c:pt>
                <c:pt idx="81">
                  <c:v>12.80538150010411</c:v>
                </c:pt>
                <c:pt idx="82">
                  <c:v>12.005045156347602</c:v>
                </c:pt>
                <c:pt idx="83">
                  <c:v>11.254729834075878</c:v>
                </c:pt>
                <c:pt idx="84">
                  <c:v>10.551309219446136</c:v>
                </c:pt>
                <c:pt idx="85">
                  <c:v>9.8918523932307529</c:v>
                </c:pt>
                <c:pt idx="86">
                  <c:v>9.2736116186538311</c:v>
                </c:pt>
                <c:pt idx="87">
                  <c:v>8.6940108924879667</c:v>
                </c:pt>
                <c:pt idx="88">
                  <c:v>8.1506352117074687</c:v>
                </c:pt>
                <c:pt idx="89">
                  <c:v>7.6412205109757521</c:v>
                </c:pt>
                <c:pt idx="90">
                  <c:v>7.1636442290397673</c:v>
                </c:pt>
                <c:pt idx="91">
                  <c:v>6.7159164647247822</c:v>
                </c:pt>
                <c:pt idx="92">
                  <c:v>6.2961716856794832</c:v>
                </c:pt>
                <c:pt idx="93">
                  <c:v>5.9026609553245155</c:v>
                </c:pt>
                <c:pt idx="94">
                  <c:v>5.533744645616733</c:v>
                </c:pt>
                <c:pt idx="95">
                  <c:v>5.187885605265687</c:v>
                </c:pt>
                <c:pt idx="96">
                  <c:v>4.8636427549365813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9-4AF8-8011-3BD6D5A8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48687"/>
        <c:axId val="464544943"/>
      </c:scatterChart>
      <c:valAx>
        <c:axId val="465399423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2431"/>
        <c:crosses val="autoZero"/>
        <c:crossBetween val="midCat"/>
        <c:majorUnit val="1"/>
        <c:minorUnit val="1"/>
      </c:valAx>
      <c:valAx>
        <c:axId val="4724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(in/hr)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99423"/>
        <c:crosses val="autoZero"/>
        <c:crossBetween val="midCat"/>
      </c:valAx>
      <c:valAx>
        <c:axId val="4645449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48687"/>
        <c:crosses val="max"/>
        <c:crossBetween val="midCat"/>
      </c:valAx>
      <c:valAx>
        <c:axId val="464548687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6454494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50-yr, 24-hr Type II Storm for Lubbock, Texas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'PR3'!$E$6</c:f>
              <c:strCache>
                <c:ptCount val="1"/>
                <c:pt idx="0">
                  <c:v>I(in/hr)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'PR3'!$B$7:$B$103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'PR3'!$E$7:$E$103</c:f>
              <c:numCache>
                <c:formatCode>General</c:formatCode>
                <c:ptCount val="97"/>
                <c:pt idx="0">
                  <c:v>0</c:v>
                </c:pt>
                <c:pt idx="1">
                  <c:v>6.7077999999999999E-2</c:v>
                </c:pt>
                <c:pt idx="2">
                  <c:v>6.7077999999999999E-2</c:v>
                </c:pt>
                <c:pt idx="3">
                  <c:v>6.7077999999999999E-2</c:v>
                </c:pt>
                <c:pt idx="4">
                  <c:v>6.7077999999999999E-2</c:v>
                </c:pt>
                <c:pt idx="5">
                  <c:v>7.927399999999879E-2</c:v>
                </c:pt>
                <c:pt idx="6">
                  <c:v>7.9274000000001232E-2</c:v>
                </c:pt>
                <c:pt idx="7">
                  <c:v>7.9273999999998734E-2</c:v>
                </c:pt>
                <c:pt idx="8">
                  <c:v>7.9274000000001288E-2</c:v>
                </c:pt>
                <c:pt idx="9">
                  <c:v>9.7567999999999988E-2</c:v>
                </c:pt>
                <c:pt idx="10">
                  <c:v>9.7567999999999988E-2</c:v>
                </c:pt>
                <c:pt idx="11">
                  <c:v>9.7567999999999877E-2</c:v>
                </c:pt>
                <c:pt idx="12">
                  <c:v>9.7568000000000099E-2</c:v>
                </c:pt>
                <c:pt idx="13">
                  <c:v>0.10976399999999986</c:v>
                </c:pt>
                <c:pt idx="14">
                  <c:v>0.10976400000000019</c:v>
                </c:pt>
                <c:pt idx="15">
                  <c:v>0.13415599999999994</c:v>
                </c:pt>
                <c:pt idx="16">
                  <c:v>0.13415599999999994</c:v>
                </c:pt>
                <c:pt idx="17">
                  <c:v>0.15854800000000013</c:v>
                </c:pt>
                <c:pt idx="18">
                  <c:v>0.17074399999999978</c:v>
                </c:pt>
                <c:pt idx="19">
                  <c:v>0.1951360000000002</c:v>
                </c:pt>
                <c:pt idx="20">
                  <c:v>0.21952799999999972</c:v>
                </c:pt>
                <c:pt idx="21">
                  <c:v>0.2805080000000002</c:v>
                </c:pt>
                <c:pt idx="22">
                  <c:v>0.37807599999999963</c:v>
                </c:pt>
                <c:pt idx="23">
                  <c:v>0.58540800000000015</c:v>
                </c:pt>
                <c:pt idx="24">
                  <c:v>4.6344799999999999</c:v>
                </c:pt>
                <c:pt idx="25">
                  <c:v>0.87811199999999978</c:v>
                </c:pt>
                <c:pt idx="26">
                  <c:v>0.45125200000000021</c:v>
                </c:pt>
                <c:pt idx="27">
                  <c:v>0.34148800000000001</c:v>
                </c:pt>
                <c:pt idx="28">
                  <c:v>0.24391999999999925</c:v>
                </c:pt>
                <c:pt idx="29">
                  <c:v>0.18294000000000032</c:v>
                </c:pt>
                <c:pt idx="30">
                  <c:v>0.18294000000000032</c:v>
                </c:pt>
                <c:pt idx="31">
                  <c:v>0.18294000000000032</c:v>
                </c:pt>
                <c:pt idx="32">
                  <c:v>0.18294000000000032</c:v>
                </c:pt>
                <c:pt idx="33">
                  <c:v>0.10976399999999842</c:v>
                </c:pt>
                <c:pt idx="34">
                  <c:v>0.10976400000000019</c:v>
                </c:pt>
                <c:pt idx="35">
                  <c:v>0.10976400000000019</c:v>
                </c:pt>
                <c:pt idx="36">
                  <c:v>0.10976399999998776</c:v>
                </c:pt>
                <c:pt idx="37">
                  <c:v>0.10976400000000019</c:v>
                </c:pt>
                <c:pt idx="38">
                  <c:v>0.10976400000000019</c:v>
                </c:pt>
                <c:pt idx="39">
                  <c:v>0.10976400000001085</c:v>
                </c:pt>
                <c:pt idx="40">
                  <c:v>0.10976400000000019</c:v>
                </c:pt>
                <c:pt idx="41">
                  <c:v>7.317600000000013E-2</c:v>
                </c:pt>
                <c:pt idx="42">
                  <c:v>7.317600000000013E-2</c:v>
                </c:pt>
                <c:pt idx="43">
                  <c:v>7.317600000000013E-2</c:v>
                </c:pt>
                <c:pt idx="44">
                  <c:v>7.317600000000013E-2</c:v>
                </c:pt>
                <c:pt idx="45">
                  <c:v>7.317600000000013E-2</c:v>
                </c:pt>
                <c:pt idx="46">
                  <c:v>7.317600000000013E-2</c:v>
                </c:pt>
                <c:pt idx="47">
                  <c:v>7.317600000000013E-2</c:v>
                </c:pt>
                <c:pt idx="48">
                  <c:v>7.317600000000013E-2</c:v>
                </c:pt>
                <c:pt idx="50">
                  <c:v>4.6344799999999999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AA-441E-9566-378AB3AD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24031"/>
        <c:axId val="611641551"/>
      </c:scatterChart>
      <c:scatterChart>
        <c:scatterStyle val="lineMarker"/>
        <c:varyColors val="0"/>
        <c:ser>
          <c:idx val="0"/>
          <c:order val="0"/>
          <c:tx>
            <c:strRef>
              <c:f>'PR3'!$D$6</c:f>
              <c:strCache>
                <c:ptCount val="1"/>
                <c:pt idx="0">
                  <c:v>P(in)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'PR3'!$B$7:$B$103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'PR3'!$D$7:$D$103</c:f>
              <c:numCache>
                <c:formatCode>General</c:formatCode>
                <c:ptCount val="97"/>
                <c:pt idx="0">
                  <c:v>0</c:v>
                </c:pt>
                <c:pt idx="1">
                  <c:v>3.3538999999999999E-2</c:v>
                </c:pt>
                <c:pt idx="2">
                  <c:v>6.7077999999999999E-2</c:v>
                </c:pt>
                <c:pt idx="3">
                  <c:v>0.100617</c:v>
                </c:pt>
                <c:pt idx="4">
                  <c:v>0.134156</c:v>
                </c:pt>
                <c:pt idx="5">
                  <c:v>0.17379299999999939</c:v>
                </c:pt>
                <c:pt idx="6">
                  <c:v>0.21343000000000001</c:v>
                </c:pt>
                <c:pt idx="7">
                  <c:v>0.25306699999999938</c:v>
                </c:pt>
                <c:pt idx="8">
                  <c:v>0.29270400000000002</c:v>
                </c:pt>
                <c:pt idx="9">
                  <c:v>0.34148800000000001</c:v>
                </c:pt>
                <c:pt idx="10">
                  <c:v>0.39027200000000001</c:v>
                </c:pt>
                <c:pt idx="11">
                  <c:v>0.43905599999999995</c:v>
                </c:pt>
                <c:pt idx="12">
                  <c:v>0.48784</c:v>
                </c:pt>
                <c:pt idx="13">
                  <c:v>0.54272199999999993</c:v>
                </c:pt>
                <c:pt idx="14">
                  <c:v>0.59760400000000002</c:v>
                </c:pt>
                <c:pt idx="15">
                  <c:v>0.664682</c:v>
                </c:pt>
                <c:pt idx="16">
                  <c:v>0.73175999999999997</c:v>
                </c:pt>
                <c:pt idx="17">
                  <c:v>0.81103400000000003</c:v>
                </c:pt>
                <c:pt idx="18">
                  <c:v>0.89640599999999993</c:v>
                </c:pt>
                <c:pt idx="19">
                  <c:v>0.99397400000000002</c:v>
                </c:pt>
                <c:pt idx="20">
                  <c:v>1.1037379999999999</c:v>
                </c:pt>
                <c:pt idx="21">
                  <c:v>1.243992</c:v>
                </c:pt>
                <c:pt idx="22">
                  <c:v>1.4330299999999998</c:v>
                </c:pt>
                <c:pt idx="23">
                  <c:v>1.7257339999999999</c:v>
                </c:pt>
                <c:pt idx="24">
                  <c:v>4.0429740000000001</c:v>
                </c:pt>
                <c:pt idx="25">
                  <c:v>4.48203</c:v>
                </c:pt>
                <c:pt idx="26">
                  <c:v>4.7076560000000001</c:v>
                </c:pt>
                <c:pt idx="27">
                  <c:v>4.8784000000000001</c:v>
                </c:pt>
                <c:pt idx="28">
                  <c:v>5.0003599999999997</c:v>
                </c:pt>
                <c:pt idx="29">
                  <c:v>5.0918299999999999</c:v>
                </c:pt>
                <c:pt idx="30">
                  <c:v>5.1833</c:v>
                </c:pt>
                <c:pt idx="31">
                  <c:v>5.2747700000000002</c:v>
                </c:pt>
                <c:pt idx="32">
                  <c:v>5.3662400000000003</c:v>
                </c:pt>
                <c:pt idx="33">
                  <c:v>5.4211219999999996</c:v>
                </c:pt>
                <c:pt idx="34">
                  <c:v>5.4760039999999996</c:v>
                </c:pt>
                <c:pt idx="35">
                  <c:v>5.5308859999999997</c:v>
                </c:pt>
                <c:pt idx="36">
                  <c:v>5.5857679999999936</c:v>
                </c:pt>
                <c:pt idx="37">
                  <c:v>5.6406499999999937</c:v>
                </c:pt>
                <c:pt idx="38">
                  <c:v>5.6955319999999938</c:v>
                </c:pt>
                <c:pt idx="39">
                  <c:v>5.7504139999999992</c:v>
                </c:pt>
                <c:pt idx="40">
                  <c:v>5.8052959999999993</c:v>
                </c:pt>
                <c:pt idx="41">
                  <c:v>5.8418839999999994</c:v>
                </c:pt>
                <c:pt idx="42">
                  <c:v>5.8784719999999995</c:v>
                </c:pt>
                <c:pt idx="43">
                  <c:v>5.9150599999999995</c:v>
                </c:pt>
                <c:pt idx="44">
                  <c:v>5.9516479999999996</c:v>
                </c:pt>
                <c:pt idx="45">
                  <c:v>5.9882359999999997</c:v>
                </c:pt>
                <c:pt idx="46">
                  <c:v>6.0248239999999997</c:v>
                </c:pt>
                <c:pt idx="47">
                  <c:v>6.0614119999999998</c:v>
                </c:pt>
                <c:pt idx="48">
                  <c:v>6.0979999999999999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AA-441E-9566-378AB3AD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67023"/>
        <c:axId val="4599645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'PR3'!$E$6</c15:sqref>
                        </c15:formulaRef>
                      </c:ext>
                    </c:extLst>
                    <c:strCache>
                      <c:ptCount val="1"/>
                      <c:pt idx="0">
                        <c:v>I(in/hr)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'PR3'!$B$7:$B$103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'PR3'!$F$7:$F$103</c15:sqref>
                        </c15:formulaRef>
                      </c:ext>
                    </c:extLst>
                    <c:numCache>
                      <c:formatCode>General</c:formatCode>
                      <c:ptCount val="9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CAA-441E-9566-378AB3AD1E66}"/>
                  </c:ext>
                </c:extLst>
              </c15:ser>
            </c15:filteredScatterSeries>
          </c:ext>
        </c:extLst>
      </c:scatterChart>
      <c:valAx>
        <c:axId val="624324031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41551"/>
        <c:crosses val="autoZero"/>
        <c:crossBetween val="midCat"/>
        <c:majorUnit val="1"/>
      </c:valAx>
      <c:valAx>
        <c:axId val="6116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(inches) per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24031"/>
        <c:crosses val="autoZero"/>
        <c:crossBetween val="midCat"/>
      </c:valAx>
      <c:valAx>
        <c:axId val="459964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Depth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67023"/>
        <c:crosses val="max"/>
        <c:crossBetween val="midCat"/>
      </c:valAx>
      <c:valAx>
        <c:axId val="45996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96452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'PR4'!$C$19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'PR4'!$A$20:$A$60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'PR4'!$C$20:$C$60</c:f>
              <c:numCache>
                <c:formatCode>General</c:formatCode>
                <c:ptCount val="41"/>
                <c:pt idx="0">
                  <c:v>20</c:v>
                </c:pt>
                <c:pt idx="1">
                  <c:v>17.431312332307318</c:v>
                </c:pt>
                <c:pt idx="2">
                  <c:v>15.275009435499415</c:v>
                </c:pt>
                <c:pt idx="3">
                  <c:v>13.464885829869042</c:v>
                </c:pt>
                <c:pt idx="4">
                  <c:v>11.945364860662552</c:v>
                </c:pt>
                <c:pt idx="5">
                  <c:v>10.669792314856135</c:v>
                </c:pt>
                <c:pt idx="6">
                  <c:v>9.5990039857784879</c:v>
                </c:pt>
                <c:pt idx="7">
                  <c:v>8.700123205176526</c:v>
                </c:pt>
                <c:pt idx="8">
                  <c:v>7.9455514230657034</c:v>
                </c:pt>
                <c:pt idx="9">
                  <c:v>7.3121208428984428</c:v>
                </c:pt>
                <c:pt idx="10">
                  <c:v>6.7803830952071227</c:v>
                </c:pt>
                <c:pt idx="11">
                  <c:v>6.3340121096996391</c:v>
                </c:pt>
                <c:pt idx="12">
                  <c:v>5.9593028520477116</c:v>
                </c:pt>
                <c:pt idx="13">
                  <c:v>5.6447505349645821</c:v>
                </c:pt>
                <c:pt idx="14">
                  <c:v>5.3806973839899284</c:v>
                </c:pt>
                <c:pt idx="15">
                  <c:v>5.1590361125480229</c:v>
                </c:pt>
                <c:pt idx="16">
                  <c:v>4.9729610020034878</c:v>
                </c:pt>
                <c:pt idx="17">
                  <c:v>4.8167589440664704</c:v>
                </c:pt>
                <c:pt idx="18">
                  <c:v>4.6856340298726433</c:v>
                </c:pt>
                <c:pt idx="19">
                  <c:v>4.5755603000548746</c:v>
                </c:pt>
                <c:pt idx="20">
                  <c:v>4.4831581347570957</c:v>
                </c:pt>
                <c:pt idx="21">
                  <c:v>4.4055904883635995</c:v>
                </c:pt>
                <c:pt idx="22">
                  <c:v>4.3404757830140346</c:v>
                </c:pt>
                <c:pt idx="23">
                  <c:v>4.2858147864530247</c:v>
                </c:pt>
                <c:pt idx="24">
                  <c:v>4.2399292291276431</c:v>
                </c:pt>
                <c:pt idx="25">
                  <c:v>4.2014102758789438</c:v>
                </c:pt>
                <c:pt idx="26">
                  <c:v>4.1690752701416427</c:v>
                </c:pt>
                <c:pt idx="27">
                  <c:v>4.1419314225588524</c:v>
                </c:pt>
                <c:pt idx="28">
                  <c:v>4.1191453291347893</c:v>
                </c:pt>
                <c:pt idx="29">
                  <c:v>4.1000173830340572</c:v>
                </c:pt>
                <c:pt idx="30">
                  <c:v>4.0839602943869018</c:v>
                </c:pt>
                <c:pt idx="31">
                  <c:v>4.0704810585889346</c:v>
                </c:pt>
                <c:pt idx="32">
                  <c:v>4.0591658194637272</c:v>
                </c:pt>
                <c:pt idx="33">
                  <c:v>4.0496671625383893</c:v>
                </c:pt>
                <c:pt idx="34">
                  <c:v>4.0416934482945361</c:v>
                </c:pt>
                <c:pt idx="35">
                  <c:v>4.0349998578909263</c:v>
                </c:pt>
                <c:pt idx="36">
                  <c:v>4.0293808764324623</c:v>
                </c:pt>
                <c:pt idx="37">
                  <c:v>4.0246639829975832</c:v>
                </c:pt>
                <c:pt idx="38">
                  <c:v>4.0207043536874538</c:v>
                </c:pt>
                <c:pt idx="39">
                  <c:v>4.017380415063422</c:v>
                </c:pt>
                <c:pt idx="40">
                  <c:v>4.0145901114488725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2-4FD2-BB0E-16113E30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8399"/>
        <c:axId val="561299999"/>
      </c:scatterChart>
      <c:valAx>
        <c:axId val="196678399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9999"/>
        <c:crosses val="autoZero"/>
        <c:crossBetween val="midCat"/>
        <c:majorUnit val="1"/>
      </c:valAx>
      <c:valAx>
        <c:axId val="56129999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Infiltration Capacity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8399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238124</xdr:colOff>
      <xdr:row>2</xdr:row>
      <xdr:rowOff>25971</xdr:rowOff>
    </xdr:from>
    <xdr:to>
      <xdr:col>10</xdr:col>
      <xdr:colOff>469063</xdr:colOff>
      <xdr:row>21</xdr:row>
      <xdr:rowOff>35160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61873A-2BA4-440F-92E8-1A80A1D89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4" y="406971"/>
          <a:ext cx="5984039" cy="362868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19046</xdr:colOff>
      <xdr:row>1</xdr:row>
      <xdr:rowOff>47626</xdr:rowOff>
    </xdr:from>
    <xdr:to>
      <xdr:col>11</xdr:col>
      <xdr:colOff>190500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E6080-27DF-4198-A3B4-24F39412D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219075</xdr:colOff>
      <xdr:row>19</xdr:row>
      <xdr:rowOff>95028</xdr:rowOff>
    </xdr:from>
    <xdr:to>
      <xdr:col>22</xdr:col>
      <xdr:colOff>600990</xdr:colOff>
      <xdr:row>26</xdr:row>
      <xdr:rowOff>162504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29026E-FE6E-4F48-90E6-863525174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11075" y="3714528"/>
          <a:ext cx="2210715" cy="1400976"/>
        </a:xfrm>
        <a:prstGeom prst="rect">
          <a:avLst/>
        </a:prstGeom>
      </xdr:spPr>
    </xdr:pic>
    <xdr:clientData/>
  </xdr:twoCellAnchor>
  <xdr:twoCellAnchor editAs="oneCell">
    <xdr:from>
      <xdr:col>19</xdr:col>
      <xdr:colOff>248345</xdr:colOff>
      <xdr:row>38</xdr:row>
      <xdr:rowOff>142875</xdr:rowOff>
    </xdr:from>
    <xdr:to>
      <xdr:col>23</xdr:col>
      <xdr:colOff>248672</xdr:colOff>
      <xdr:row>54</xdr:row>
      <xdr:rowOff>126281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8046BA-93A2-4C84-83B7-3E594E2E1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12440345" y="7381875"/>
          <a:ext cx="2438727" cy="3031406"/>
        </a:xfrm>
        <a:prstGeom prst="rect">
          <a:avLst/>
        </a:prstGeom>
      </xdr:spPr>
    </xdr:pic>
    <xdr:clientData/>
  </xdr:twoCellAnchor>
  <xdr:twoCellAnchor>
    <xdr:from>
      <xdr:col>5</xdr:col>
      <xdr:colOff>128587</xdr:colOff>
      <xdr:row>0</xdr:row>
      <xdr:rowOff>42862</xdr:rowOff>
    </xdr:from>
    <xdr:to>
      <xdr:col>15</xdr:col>
      <xdr:colOff>180975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4CF5B9-7D6A-453F-846A-927F540A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200025</xdr:colOff>
      <xdr:row>27</xdr:row>
      <xdr:rowOff>95333</xdr:rowOff>
    </xdr:from>
    <xdr:to>
      <xdr:col>24</xdr:col>
      <xdr:colOff>373001</xdr:colOff>
      <xdr:row>38</xdr:row>
      <xdr:rowOff>67655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2C8FE-E565-4486-806B-BA731891F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92025" y="5238833"/>
          <a:ext cx="3220976" cy="20678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5</xdr:row>
      <xdr:rowOff>180975</xdr:rowOff>
    </xdr:from>
    <xdr:to>
      <xdr:col>13</xdr:col>
      <xdr:colOff>543568</xdr:colOff>
      <xdr:row>23</xdr:row>
      <xdr:rowOff>143355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31518-5178-4525-90D4-EF3188EC1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5" y="1133475"/>
          <a:ext cx="4610743" cy="3439005"/>
        </a:xfrm>
        <a:prstGeom prst="rect">
          <a:avLst/>
        </a:prstGeom>
      </xdr:spPr>
    </xdr:pic>
    <xdr:clientData/>
  </xdr:twoCellAnchor>
  <xdr:twoCellAnchor>
    <xdr:from>
      <xdr:col>6</xdr:col>
      <xdr:colOff>404813</xdr:colOff>
      <xdr:row>5</xdr:row>
      <xdr:rowOff>19049</xdr:rowOff>
    </xdr:from>
    <xdr:to>
      <xdr:col>13</xdr:col>
      <xdr:colOff>457201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6ACA6-4E1F-473E-A304-57B9B7F14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17F6-8B29-4188-AC32-3D1FCAB53029}">
  <dimension ref="A1:I18"/>
  <sheetViews>
    <sheetView workbookViewId="0">
      <selection activeCell="G2" sqref="G2"/>
    </sheetView>
  </sheetViews>
  <sheetFormatPr defaultRowHeight="15"/>
  <cols>
    <col min="1" max="4" width="4.85546875" customWidth="1"/>
    <col min="5" max="5" width="1.28515625" customWidth="1"/>
    <col min="8" max="8" width="9.42578125" customWidth="1"/>
    <col min="9" max="9" width="14.42578125" customWidth="1"/>
  </cols>
  <sheetData>
    <row r="1" spans="1:9" ht="105">
      <c r="A1" s="3" t="s">
        <v>0</v>
      </c>
      <c r="B1" s="3"/>
      <c r="C1" s="3"/>
      <c r="D1" s="3"/>
      <c r="E1" s="3"/>
      <c r="F1" s="3" t="s">
        <v>21</v>
      </c>
      <c r="G1" s="3">
        <v>0</v>
      </c>
      <c r="H1" s="2" t="s">
        <v>22</v>
      </c>
    </row>
    <row r="2" spans="1:9">
      <c r="A2" s="4" t="s">
        <v>1</v>
      </c>
      <c r="B2" s="3"/>
      <c r="C2" s="3"/>
      <c r="D2" s="3"/>
      <c r="E2" s="3"/>
      <c r="G2" s="3"/>
    </row>
    <row r="3" spans="1:9">
      <c r="A3" t="s">
        <v>26</v>
      </c>
      <c r="B3">
        <v>120</v>
      </c>
      <c r="F3" s="4" t="s">
        <v>18</v>
      </c>
    </row>
    <row r="4" spans="1:9">
      <c r="A4" s="3" t="s">
        <v>2</v>
      </c>
      <c r="B4" s="3" t="s">
        <v>3</v>
      </c>
      <c r="C4" s="3" t="s">
        <v>4</v>
      </c>
      <c r="D4" s="3" t="s">
        <v>5</v>
      </c>
      <c r="E4" s="3"/>
      <c r="F4" s="5" t="s">
        <v>19</v>
      </c>
      <c r="G4" s="3" t="s">
        <v>20</v>
      </c>
      <c r="I4" t="s">
        <v>25</v>
      </c>
    </row>
    <row r="5" spans="1:9">
      <c r="A5" s="3" t="s">
        <v>6</v>
      </c>
      <c r="B5" s="3">
        <v>250</v>
      </c>
      <c r="C5" s="3">
        <v>5</v>
      </c>
      <c r="D5" s="3">
        <v>150</v>
      </c>
      <c r="E5" s="3"/>
      <c r="F5" s="3">
        <f>B5-C5-D5</f>
        <v>95</v>
      </c>
      <c r="G5" s="3">
        <f>G1+F5</f>
        <v>95</v>
      </c>
      <c r="I5">
        <f>0.001*G5*$B$3*1000*1000</f>
        <v>11400000</v>
      </c>
    </row>
    <row r="6" spans="1:9">
      <c r="A6" s="3" t="s">
        <v>7</v>
      </c>
      <c r="B6" s="3">
        <v>205</v>
      </c>
      <c r="C6" s="3">
        <v>25</v>
      </c>
      <c r="D6" s="3">
        <v>110</v>
      </c>
      <c r="E6" s="3"/>
      <c r="F6" s="3">
        <f t="shared" ref="F6:F16" si="0">B6-C6-D6</f>
        <v>70</v>
      </c>
      <c r="G6" s="3">
        <f>F6+G5</f>
        <v>165</v>
      </c>
      <c r="I6">
        <f t="shared" ref="I6:I16" si="1">0.001*G6*$B$3*1000*1000</f>
        <v>19800000</v>
      </c>
    </row>
    <row r="7" spans="1:9">
      <c r="A7" s="3" t="s">
        <v>8</v>
      </c>
      <c r="B7" s="3">
        <v>165</v>
      </c>
      <c r="C7" s="3">
        <v>30</v>
      </c>
      <c r="D7" s="3">
        <v>80</v>
      </c>
      <c r="E7" s="3"/>
      <c r="F7" s="3">
        <f t="shared" si="0"/>
        <v>55</v>
      </c>
      <c r="G7" s="3">
        <f t="shared" ref="G7:G16" si="2">F7+G6</f>
        <v>220</v>
      </c>
      <c r="H7" t="s">
        <v>23</v>
      </c>
      <c r="I7">
        <f t="shared" si="1"/>
        <v>26400000</v>
      </c>
    </row>
    <row r="8" spans="1:9">
      <c r="A8" s="3" t="s">
        <v>9</v>
      </c>
      <c r="B8" s="3">
        <v>50</v>
      </c>
      <c r="C8" s="3">
        <v>50</v>
      </c>
      <c r="D8" s="3">
        <v>5</v>
      </c>
      <c r="E8" s="3"/>
      <c r="F8" s="3">
        <f t="shared" si="0"/>
        <v>-5</v>
      </c>
      <c r="G8" s="3">
        <f t="shared" si="2"/>
        <v>215</v>
      </c>
      <c r="I8">
        <f t="shared" si="1"/>
        <v>25800000</v>
      </c>
    </row>
    <row r="9" spans="1:9">
      <c r="A9" s="3" t="s">
        <v>10</v>
      </c>
      <c r="B9" s="3">
        <v>5</v>
      </c>
      <c r="C9" s="3">
        <v>80</v>
      </c>
      <c r="D9" s="3">
        <v>0</v>
      </c>
      <c r="E9" s="3"/>
      <c r="F9" s="3">
        <f t="shared" si="0"/>
        <v>-75</v>
      </c>
      <c r="G9" s="3">
        <f t="shared" si="2"/>
        <v>140</v>
      </c>
      <c r="I9">
        <f t="shared" si="1"/>
        <v>16800000</v>
      </c>
    </row>
    <row r="10" spans="1:9">
      <c r="A10" s="3" t="s">
        <v>11</v>
      </c>
      <c r="B10" s="3">
        <v>0</v>
      </c>
      <c r="C10" s="3">
        <v>100</v>
      </c>
      <c r="D10" s="3">
        <v>0</v>
      </c>
      <c r="E10" s="3"/>
      <c r="F10" s="3">
        <f t="shared" si="0"/>
        <v>-100</v>
      </c>
      <c r="G10" s="3">
        <f t="shared" si="2"/>
        <v>40</v>
      </c>
      <c r="I10">
        <f t="shared" si="1"/>
        <v>4800000</v>
      </c>
    </row>
    <row r="11" spans="1:9">
      <c r="A11" s="3" t="s">
        <v>12</v>
      </c>
      <c r="B11" s="3">
        <v>0</v>
      </c>
      <c r="C11" s="3">
        <v>150</v>
      </c>
      <c r="D11" s="3">
        <v>0</v>
      </c>
      <c r="E11" s="3"/>
      <c r="F11" s="3">
        <f t="shared" si="0"/>
        <v>-150</v>
      </c>
      <c r="G11" s="3">
        <f t="shared" si="2"/>
        <v>-110</v>
      </c>
      <c r="I11">
        <f t="shared" si="1"/>
        <v>-13200000</v>
      </c>
    </row>
    <row r="12" spans="1:9">
      <c r="A12" s="3" t="s">
        <v>13</v>
      </c>
      <c r="B12" s="3">
        <v>5</v>
      </c>
      <c r="C12" s="3">
        <v>70</v>
      </c>
      <c r="D12" s="3">
        <v>0</v>
      </c>
      <c r="E12" s="3"/>
      <c r="F12" s="3">
        <f t="shared" si="0"/>
        <v>-65</v>
      </c>
      <c r="G12" s="3">
        <f t="shared" si="2"/>
        <v>-175</v>
      </c>
      <c r="I12">
        <f t="shared" si="1"/>
        <v>-21000000.000000004</v>
      </c>
    </row>
    <row r="13" spans="1:9">
      <c r="A13" s="3" t="s">
        <v>14</v>
      </c>
      <c r="B13" s="3">
        <v>10</v>
      </c>
      <c r="C13" s="3">
        <v>60</v>
      </c>
      <c r="D13" s="3">
        <v>0</v>
      </c>
      <c r="E13" s="3"/>
      <c r="F13" s="3">
        <f t="shared" si="0"/>
        <v>-50</v>
      </c>
      <c r="G13" s="3">
        <f t="shared" si="2"/>
        <v>-225</v>
      </c>
      <c r="H13" t="s">
        <v>24</v>
      </c>
      <c r="I13">
        <f t="shared" si="1"/>
        <v>-27000000</v>
      </c>
    </row>
    <row r="14" spans="1:9">
      <c r="A14" s="3" t="s">
        <v>15</v>
      </c>
      <c r="B14" s="3">
        <v>55</v>
      </c>
      <c r="C14" s="3">
        <v>20</v>
      </c>
      <c r="D14" s="3">
        <v>10</v>
      </c>
      <c r="E14" s="3"/>
      <c r="F14" s="3">
        <f t="shared" si="0"/>
        <v>25</v>
      </c>
      <c r="G14" s="3">
        <f t="shared" si="2"/>
        <v>-200</v>
      </c>
      <c r="I14">
        <f t="shared" si="1"/>
        <v>-24000000</v>
      </c>
    </row>
    <row r="15" spans="1:9">
      <c r="A15" s="3" t="s">
        <v>16</v>
      </c>
      <c r="B15" s="3">
        <v>65</v>
      </c>
      <c r="C15" s="3">
        <v>10</v>
      </c>
      <c r="D15" s="3">
        <v>15</v>
      </c>
      <c r="E15" s="3"/>
      <c r="F15" s="3">
        <f t="shared" si="0"/>
        <v>40</v>
      </c>
      <c r="G15" s="3">
        <f t="shared" si="2"/>
        <v>-160</v>
      </c>
      <c r="I15">
        <f t="shared" si="1"/>
        <v>-19200000</v>
      </c>
    </row>
    <row r="16" spans="1:9">
      <c r="A16" s="3" t="s">
        <v>17</v>
      </c>
      <c r="B16" s="3">
        <v>190</v>
      </c>
      <c r="C16" s="3">
        <v>5</v>
      </c>
      <c r="D16" s="3">
        <v>120</v>
      </c>
      <c r="E16" s="3"/>
      <c r="F16" s="3">
        <f t="shared" si="0"/>
        <v>65</v>
      </c>
      <c r="G16" s="3">
        <f t="shared" si="2"/>
        <v>-95</v>
      </c>
      <c r="I16">
        <f t="shared" si="1"/>
        <v>-11400000</v>
      </c>
    </row>
    <row r="18" spans="8:9">
      <c r="H18" s="6" t="s">
        <v>27</v>
      </c>
      <c r="I18">
        <f>MAX(I5:I16)-MIN(I5:I16)</f>
        <v>53400000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EBD4-60CE-4A40-A930-DE4156E86EA7}">
  <dimension ref="A1:K182"/>
  <sheetViews>
    <sheetView topLeftCell="A13" zoomScaleNormal="100" workbookViewId="0">
      <selection activeCell="M14" sqref="M14"/>
    </sheetView>
  </sheetViews>
  <sheetFormatPr defaultRowHeight="15"/>
  <cols>
    <col min="1" max="1" width="12.28515625" customWidth="1"/>
    <col min="2" max="2" width="13.7109375" customWidth="1"/>
    <col min="3" max="5" width="8.5703125" customWidth="1"/>
    <col min="6" max="6" width="9.140625" customWidth="1"/>
    <col min="7" max="7" width="7.85546875" customWidth="1"/>
    <col min="8" max="8" width="11.5703125" bestFit="1" customWidth="1"/>
  </cols>
  <sheetData>
    <row r="1" spans="1:1">
      <c r="A1" t="s">
        <v>28</v>
      </c>
    </row>
    <row r="2" spans="1:1">
      <c r="A2" s="1" t="s">
        <v>29</v>
      </c>
    </row>
    <row r="23" spans="1:4">
      <c r="A23" s="1" t="s">
        <v>30</v>
      </c>
    </row>
    <row r="24" spans="1:4">
      <c r="A24" t="s">
        <v>31</v>
      </c>
    </row>
    <row r="25" spans="1:4">
      <c r="A25" t="s">
        <v>32</v>
      </c>
    </row>
    <row r="26" spans="1:4">
      <c r="A26" s="1" t="s">
        <v>47</v>
      </c>
      <c r="B26" s="1" t="s">
        <v>46</v>
      </c>
      <c r="C26" s="1" t="s">
        <v>45</v>
      </c>
      <c r="D26" s="1" t="s">
        <v>48</v>
      </c>
    </row>
    <row r="27" spans="1:4">
      <c r="A27" s="10" t="s">
        <v>41</v>
      </c>
      <c r="B27" s="10">
        <v>1</v>
      </c>
      <c r="C27" s="10" t="s">
        <v>42</v>
      </c>
      <c r="D27" s="10"/>
    </row>
    <row r="28" spans="1:4">
      <c r="A28" s="10" t="s">
        <v>41</v>
      </c>
      <c r="B28" s="10">
        <f>640*B27</f>
        <v>640</v>
      </c>
      <c r="C28" s="10" t="s">
        <v>43</v>
      </c>
      <c r="D28" s="10"/>
    </row>
    <row r="29" spans="1:4" s="10" customFormat="1" ht="15.75" thickBot="1">
      <c r="A29" s="10" t="s">
        <v>33</v>
      </c>
      <c r="B29" s="10">
        <v>0.6</v>
      </c>
      <c r="C29" s="12" t="s">
        <v>55</v>
      </c>
      <c r="D29" s="10" t="s">
        <v>44</v>
      </c>
    </row>
    <row r="30" spans="1:4" ht="15.75" thickBot="1">
      <c r="A30" s="10" t="s">
        <v>34</v>
      </c>
      <c r="B30" s="15">
        <v>4</v>
      </c>
      <c r="C30" s="10" t="s">
        <v>36</v>
      </c>
      <c r="D30" s="10" t="s">
        <v>49</v>
      </c>
    </row>
    <row r="31" spans="1:4">
      <c r="A31" s="10" t="s">
        <v>37</v>
      </c>
      <c r="B31" s="10">
        <v>0.25</v>
      </c>
      <c r="C31" s="10" t="s">
        <v>36</v>
      </c>
      <c r="D31" s="10" t="s">
        <v>50</v>
      </c>
    </row>
    <row r="32" spans="1:4">
      <c r="A32" s="10" t="s">
        <v>38</v>
      </c>
      <c r="B32" s="10">
        <f>B31/B30</f>
        <v>6.25E-2</v>
      </c>
      <c r="C32" s="12" t="s">
        <v>54</v>
      </c>
      <c r="D32" s="10" t="s">
        <v>56</v>
      </c>
    </row>
    <row r="33" spans="1:11" s="10" customFormat="1">
      <c r="C33" s="12"/>
    </row>
    <row r="34" spans="1:11" s="10" customFormat="1">
      <c r="A34" s="16" t="s">
        <v>58</v>
      </c>
      <c r="B34" s="8">
        <f>SUM(B41:B137)*B31</f>
        <v>10</v>
      </c>
      <c r="C34" s="17" t="s">
        <v>59</v>
      </c>
    </row>
    <row r="35" spans="1:11" s="10" customFormat="1">
      <c r="A35" s="16" t="s">
        <v>61</v>
      </c>
      <c r="B35" s="10">
        <f>(B34/12)*B28</f>
        <v>533.33333333333337</v>
      </c>
      <c r="C35" s="17" t="s">
        <v>60</v>
      </c>
    </row>
    <row r="36" spans="1:11" s="10" customFormat="1">
      <c r="A36" s="16" t="s">
        <v>61</v>
      </c>
      <c r="B36" s="10">
        <f>B35*43560</f>
        <v>23232000</v>
      </c>
      <c r="C36" s="16" t="s">
        <v>62</v>
      </c>
    </row>
    <row r="37" spans="1:11" s="10" customFormat="1">
      <c r="A37" s="16" t="s">
        <v>63</v>
      </c>
      <c r="B37" s="8">
        <f>F137</f>
        <v>13756152.183568638</v>
      </c>
      <c r="C37" s="17" t="s">
        <v>62</v>
      </c>
    </row>
    <row r="38" spans="1:11" s="10" customFormat="1">
      <c r="A38" s="16" t="s">
        <v>63</v>
      </c>
      <c r="B38" s="10">
        <f>B37/43560</f>
        <v>315.79780035740674</v>
      </c>
      <c r="C38" s="16" t="s">
        <v>67</v>
      </c>
    </row>
    <row r="39" spans="1:11">
      <c r="A39" s="16" t="s">
        <v>65</v>
      </c>
      <c r="B39" s="8">
        <f>B37/B36</f>
        <v>0.5921208756701376</v>
      </c>
      <c r="C39" s="17" t="s">
        <v>54</v>
      </c>
      <c r="D39" s="10" t="s">
        <v>66</v>
      </c>
    </row>
    <row r="40" spans="1:11" ht="118.5">
      <c r="A40" s="11" t="s">
        <v>39</v>
      </c>
      <c r="B40" s="11" t="s">
        <v>51</v>
      </c>
      <c r="C40" s="11" t="s">
        <v>52</v>
      </c>
      <c r="D40" s="11" t="s">
        <v>53</v>
      </c>
      <c r="E40" s="11" t="s">
        <v>40</v>
      </c>
      <c r="F40" s="11" t="s">
        <v>64</v>
      </c>
      <c r="J40" s="10"/>
      <c r="K40" s="10"/>
    </row>
    <row r="41" spans="1:11">
      <c r="A41" s="8">
        <v>0</v>
      </c>
      <c r="B41" s="8">
        <v>0</v>
      </c>
      <c r="C41" s="8">
        <f>B41*$B$28*$B$29</f>
        <v>0</v>
      </c>
      <c r="D41" s="8">
        <f>C41-E41</f>
        <v>0</v>
      </c>
      <c r="E41" s="8">
        <v>0</v>
      </c>
      <c r="F41" s="8">
        <f>E41</f>
        <v>0</v>
      </c>
      <c r="J41" s="10"/>
    </row>
    <row r="42" spans="1:11">
      <c r="A42" s="8">
        <f>A41+$B$31</f>
        <v>0.25</v>
      </c>
      <c r="B42" s="8">
        <v>0</v>
      </c>
      <c r="C42" s="8">
        <f t="shared" ref="C42:C105" si="0">B42*$B$28*$B$29</f>
        <v>0</v>
      </c>
      <c r="D42" s="8">
        <f>C42-E42</f>
        <v>0</v>
      </c>
      <c r="E42" s="8">
        <f>E41+$B$32*D41</f>
        <v>0</v>
      </c>
      <c r="F42">
        <f>(0.5*(E42+E41)*(A42-A41)*3600)+F41</f>
        <v>0</v>
      </c>
      <c r="J42" s="10"/>
      <c r="K42" s="10"/>
    </row>
    <row r="43" spans="1:11">
      <c r="A43" s="8">
        <f t="shared" ref="A43:A106" si="1">A42+$B$31</f>
        <v>0.5</v>
      </c>
      <c r="B43" s="8">
        <v>0</v>
      </c>
      <c r="C43" s="8">
        <f t="shared" si="0"/>
        <v>0</v>
      </c>
      <c r="D43" s="8">
        <f>C43-E43</f>
        <v>0</v>
      </c>
      <c r="E43" s="8">
        <f>E42+$B$32*D42</f>
        <v>0</v>
      </c>
      <c r="F43" s="10">
        <f>(0.5*(E43+E42)*(A43-A42)*3600)+F42</f>
        <v>0</v>
      </c>
      <c r="J43" s="10"/>
      <c r="K43" s="10"/>
    </row>
    <row r="44" spans="1:11">
      <c r="A44" s="8">
        <f t="shared" si="1"/>
        <v>0.75</v>
      </c>
      <c r="B44" s="8">
        <v>0</v>
      </c>
      <c r="C44" s="8">
        <f t="shared" si="0"/>
        <v>0</v>
      </c>
      <c r="D44" s="8">
        <f>C44-E44</f>
        <v>0</v>
      </c>
      <c r="E44" s="8">
        <f>E43+$B$32*D43</f>
        <v>0</v>
      </c>
      <c r="F44" s="10">
        <f>(0.5*(E44+E43)*(A44-A43)*3600)+F43</f>
        <v>0</v>
      </c>
      <c r="J44" s="10"/>
      <c r="K44" s="10"/>
    </row>
    <row r="45" spans="1:11">
      <c r="A45" s="8">
        <f t="shared" si="1"/>
        <v>1</v>
      </c>
      <c r="B45" s="8">
        <v>0</v>
      </c>
      <c r="C45" s="8">
        <f t="shared" si="0"/>
        <v>0</v>
      </c>
      <c r="D45" s="8">
        <f>C45-E45</f>
        <v>0</v>
      </c>
      <c r="E45" s="8">
        <f>E44+$B$32*D44</f>
        <v>0</v>
      </c>
      <c r="F45" s="10">
        <f>(0.5*(E45+E44)*(A45-A44)*3600)+F44</f>
        <v>0</v>
      </c>
      <c r="J45" s="10"/>
      <c r="K45" s="10"/>
    </row>
    <row r="46" spans="1:11">
      <c r="A46" s="8">
        <f t="shared" si="1"/>
        <v>1.25</v>
      </c>
      <c r="B46" s="8">
        <v>1.5</v>
      </c>
      <c r="C46" s="8">
        <f t="shared" si="0"/>
        <v>576</v>
      </c>
      <c r="D46" s="8">
        <f>C46-E46</f>
        <v>576</v>
      </c>
      <c r="E46" s="8">
        <f>E45+$B$32*D45</f>
        <v>0</v>
      </c>
      <c r="F46" s="10">
        <f>(0.5*(E46+E45)*(A46-A45)*3600)+F45</f>
        <v>0</v>
      </c>
      <c r="J46" s="10"/>
      <c r="K46" s="10"/>
    </row>
    <row r="47" spans="1:11">
      <c r="A47" s="8">
        <f t="shared" si="1"/>
        <v>1.5</v>
      </c>
      <c r="B47" s="8">
        <v>1.5</v>
      </c>
      <c r="C47" s="8">
        <f t="shared" si="0"/>
        <v>576</v>
      </c>
      <c r="D47" s="8">
        <f>C47-E47</f>
        <v>540</v>
      </c>
      <c r="E47" s="8">
        <f>E46+$B$32*D46</f>
        <v>36</v>
      </c>
      <c r="F47" s="10">
        <f>(0.5*(E47+E46)*(A47-A46)*3600)+F46</f>
        <v>16200</v>
      </c>
      <c r="J47" s="10"/>
      <c r="K47" s="10"/>
    </row>
    <row r="48" spans="1:11">
      <c r="A48" s="8">
        <f t="shared" si="1"/>
        <v>1.75</v>
      </c>
      <c r="B48" s="8">
        <v>1.5</v>
      </c>
      <c r="C48" s="8">
        <f t="shared" si="0"/>
        <v>576</v>
      </c>
      <c r="D48" s="8">
        <f>C48-E48</f>
        <v>506.25</v>
      </c>
      <c r="E48" s="8">
        <f>E47+$B$32*D47</f>
        <v>69.75</v>
      </c>
      <c r="F48" s="10">
        <f>(0.5*(E48+E47)*(A48-A47)*3600)+F47</f>
        <v>63787.5</v>
      </c>
      <c r="J48" s="10"/>
      <c r="K48" s="10"/>
    </row>
    <row r="49" spans="1:11">
      <c r="A49" s="8">
        <f t="shared" si="1"/>
        <v>2</v>
      </c>
      <c r="B49" s="8">
        <v>1.5</v>
      </c>
      <c r="C49" s="8">
        <f t="shared" si="0"/>
        <v>576</v>
      </c>
      <c r="D49" s="8">
        <f>C49-E49</f>
        <v>474.609375</v>
      </c>
      <c r="E49" s="8">
        <f>E48+$B$32*D48</f>
        <v>101.390625</v>
      </c>
      <c r="F49" s="10">
        <f>(0.5*(E49+E48)*(A49-A48)*3600)+F48</f>
        <v>140800.78125</v>
      </c>
      <c r="J49" s="10"/>
      <c r="K49" s="10"/>
    </row>
    <row r="50" spans="1:11">
      <c r="A50" s="8">
        <f t="shared" si="1"/>
        <v>2.25</v>
      </c>
      <c r="B50" s="8">
        <v>4</v>
      </c>
      <c r="C50" s="8">
        <f t="shared" si="0"/>
        <v>1536</v>
      </c>
      <c r="D50" s="8">
        <f>C50-E50</f>
        <v>1404.9462890625</v>
      </c>
      <c r="E50" s="8">
        <f>E49+$B$32*D49</f>
        <v>131.0537109375</v>
      </c>
      <c r="F50" s="10">
        <f>(0.5*(E50+E49)*(A50-A49)*3600)+F49</f>
        <v>245400.732421875</v>
      </c>
      <c r="J50" s="10"/>
      <c r="K50" s="10"/>
    </row>
    <row r="51" spans="1:11">
      <c r="A51" s="8">
        <f t="shared" si="1"/>
        <v>2.5</v>
      </c>
      <c r="B51" s="8">
        <v>4</v>
      </c>
      <c r="C51" s="8">
        <f t="shared" si="0"/>
        <v>1536</v>
      </c>
      <c r="D51" s="8">
        <f>C51-E51</f>
        <v>1317.1371459960938</v>
      </c>
      <c r="E51" s="8">
        <f>E50+$B$32*D50</f>
        <v>218.86285400390625</v>
      </c>
      <c r="F51" s="10">
        <f>(0.5*(E51+E50)*(A51-A50)*3600)+F50</f>
        <v>402863.18664550781</v>
      </c>
      <c r="J51" s="10"/>
      <c r="K51" s="10"/>
    </row>
    <row r="52" spans="1:11">
      <c r="A52" s="8">
        <f t="shared" si="1"/>
        <v>2.75</v>
      </c>
      <c r="B52" s="8">
        <v>4</v>
      </c>
      <c r="C52" s="8">
        <f t="shared" si="0"/>
        <v>1536</v>
      </c>
      <c r="D52" s="8">
        <f>C52-E52</f>
        <v>1234.8160743713379</v>
      </c>
      <c r="E52" s="8">
        <f>E51+$B$32*D51</f>
        <v>301.18392562866211</v>
      </c>
      <c r="F52" s="10">
        <f>(0.5*(E52+E51)*(A52-A51)*3600)+F51</f>
        <v>636884.23748016357</v>
      </c>
      <c r="J52" s="10"/>
      <c r="K52" s="10"/>
    </row>
    <row r="53" spans="1:11">
      <c r="A53" s="8">
        <f t="shared" si="1"/>
        <v>3</v>
      </c>
      <c r="B53" s="8">
        <v>4</v>
      </c>
      <c r="C53" s="8">
        <f t="shared" si="0"/>
        <v>1536</v>
      </c>
      <c r="D53" s="8">
        <f>C53-E53</f>
        <v>1157.6400697231293</v>
      </c>
      <c r="E53" s="8">
        <f>E52+$B$32*D52</f>
        <v>378.35993027687073</v>
      </c>
      <c r="F53" s="10">
        <f>(0.5*(E53+E52)*(A53-A52)*3600)+F52</f>
        <v>942678.97263765335</v>
      </c>
      <c r="J53" s="10"/>
      <c r="K53" s="10"/>
    </row>
    <row r="54" spans="1:11">
      <c r="A54" s="8">
        <f t="shared" si="1"/>
        <v>3.25</v>
      </c>
      <c r="B54" s="8">
        <v>3</v>
      </c>
      <c r="C54" s="8">
        <f t="shared" si="0"/>
        <v>1152</v>
      </c>
      <c r="D54" s="8">
        <f>C54-E54</f>
        <v>701.28756536543369</v>
      </c>
      <c r="E54" s="8">
        <f>E53+$B$32*D53</f>
        <v>450.71243463456631</v>
      </c>
      <c r="F54" s="10">
        <f>(0.5*(E54+E53)*(A54-A53)*3600)+F53</f>
        <v>1315761.5368478</v>
      </c>
      <c r="J54" s="10"/>
      <c r="K54" s="10"/>
    </row>
    <row r="55" spans="1:11">
      <c r="A55" s="8">
        <f t="shared" si="1"/>
        <v>3.5</v>
      </c>
      <c r="B55" s="8">
        <v>3</v>
      </c>
      <c r="C55" s="8">
        <f t="shared" si="0"/>
        <v>1152</v>
      </c>
      <c r="D55" s="8">
        <f>C55-E55</f>
        <v>657.45709253009409</v>
      </c>
      <c r="E55" s="8">
        <f>E54+$B$32*D54</f>
        <v>494.54290746990591</v>
      </c>
      <c r="F55" s="10">
        <f>(0.5*(E55+E54)*(A55-A54)*3600)+F54</f>
        <v>1741126.4407948125</v>
      </c>
      <c r="J55" s="10"/>
      <c r="K55" s="10"/>
    </row>
    <row r="56" spans="1:11">
      <c r="A56" s="8">
        <f t="shared" si="1"/>
        <v>3.75</v>
      </c>
      <c r="B56" s="8">
        <v>3</v>
      </c>
      <c r="C56" s="8">
        <f t="shared" si="0"/>
        <v>1152</v>
      </c>
      <c r="D56" s="8">
        <f>C56-E56</f>
        <v>616.36602424696321</v>
      </c>
      <c r="E56" s="8">
        <f>E55+$B$32*D55</f>
        <v>535.63397575303679</v>
      </c>
      <c r="F56" s="10">
        <f>(0.5*(E56+E55)*(A56-A55)*3600)+F55</f>
        <v>2204706.0382451368</v>
      </c>
      <c r="J56" s="10"/>
      <c r="K56" s="10"/>
    </row>
    <row r="57" spans="1:11" ht="15.75" thickBot="1">
      <c r="A57" s="8">
        <f t="shared" si="1"/>
        <v>4</v>
      </c>
      <c r="B57" s="8">
        <v>3</v>
      </c>
      <c r="C57" s="8">
        <f t="shared" si="0"/>
        <v>1152</v>
      </c>
      <c r="D57" s="8">
        <f>C57-E57</f>
        <v>577.84314773152801</v>
      </c>
      <c r="E57" s="8">
        <f>E56+$B$32*D56</f>
        <v>574.15685226847199</v>
      </c>
      <c r="F57" s="10">
        <f>(0.5*(E57+E56)*(A57-A56)*3600)+F56</f>
        <v>2704111.910854816</v>
      </c>
      <c r="J57" s="10"/>
      <c r="K57" s="10"/>
    </row>
    <row r="58" spans="1:11" ht="15.75" thickBot="1">
      <c r="A58" s="14">
        <f t="shared" si="1"/>
        <v>4.25</v>
      </c>
      <c r="B58" s="13">
        <v>1</v>
      </c>
      <c r="C58" s="13">
        <f t="shared" si="0"/>
        <v>384</v>
      </c>
      <c r="D58" s="13">
        <f>C58-E58</f>
        <v>-226.27204900169249</v>
      </c>
      <c r="E58" s="14">
        <f>E57+$B$32*D57</f>
        <v>610.27204900169249</v>
      </c>
      <c r="F58" s="10">
        <f>(0.5*(E58+E57)*(A58-A57)*3600)+F57</f>
        <v>3237104.9164263899</v>
      </c>
      <c r="G58" t="s">
        <v>57</v>
      </c>
      <c r="J58" s="10"/>
      <c r="K58" s="10"/>
    </row>
    <row r="59" spans="1:11">
      <c r="A59" s="8">
        <f t="shared" si="1"/>
        <v>4.5</v>
      </c>
      <c r="B59" s="8">
        <v>1</v>
      </c>
      <c r="C59" s="8">
        <f t="shared" si="0"/>
        <v>384</v>
      </c>
      <c r="D59" s="8">
        <f>C59-E59</f>
        <v>-212.1300459390867</v>
      </c>
      <c r="E59" s="8">
        <f>E58+$B$32*D58</f>
        <v>596.1300459390867</v>
      </c>
      <c r="F59" s="10">
        <f>(0.5*(E59+E58)*(A59-A58)*3600)+F58</f>
        <v>3779985.8591497405</v>
      </c>
      <c r="J59" s="10"/>
      <c r="K59" s="10"/>
    </row>
    <row r="60" spans="1:11">
      <c r="A60" s="8">
        <f t="shared" si="1"/>
        <v>4.75</v>
      </c>
      <c r="B60" s="8">
        <v>1</v>
      </c>
      <c r="C60" s="8">
        <f t="shared" si="0"/>
        <v>384</v>
      </c>
      <c r="D60" s="8">
        <f>C60-E60</f>
        <v>-198.87191806789383</v>
      </c>
      <c r="E60" s="8">
        <f>E59+$B$32*D59</f>
        <v>582.87191806789383</v>
      </c>
      <c r="F60" s="10">
        <f>(0.5*(E60+E59)*(A60-A59)*3600)+F59</f>
        <v>4310536.7429528814</v>
      </c>
      <c r="J60" s="10"/>
      <c r="K60" s="10"/>
    </row>
    <row r="61" spans="1:11">
      <c r="A61" s="8">
        <f t="shared" si="1"/>
        <v>5</v>
      </c>
      <c r="B61" s="8">
        <v>1</v>
      </c>
      <c r="C61" s="8">
        <f t="shared" si="0"/>
        <v>384</v>
      </c>
      <c r="D61" s="8">
        <f>C61-E61</f>
        <v>-186.44242318865042</v>
      </c>
      <c r="E61" s="8">
        <f>E60+$B$32*D60</f>
        <v>570.44242318865042</v>
      </c>
      <c r="F61" s="10">
        <f>(0.5*(E61+E60)*(A61-A60)*3600)+F60</f>
        <v>4829528.1965183262</v>
      </c>
      <c r="J61" s="10"/>
      <c r="K61" s="10"/>
    </row>
    <row r="62" spans="1:11">
      <c r="A62" s="8">
        <f t="shared" si="1"/>
        <v>5.25</v>
      </c>
      <c r="B62" s="8">
        <v>0.5</v>
      </c>
      <c r="C62" s="8">
        <f t="shared" si="0"/>
        <v>192</v>
      </c>
      <c r="D62" s="8">
        <f>C62-E62</f>
        <v>-366.78977173935982</v>
      </c>
      <c r="E62" s="8">
        <f>E61+$B$32*D61</f>
        <v>558.78977173935982</v>
      </c>
      <c r="F62" s="10">
        <f>(0.5*(E62+E61)*(A62-A61)*3600)+F61</f>
        <v>5337682.6842359304</v>
      </c>
      <c r="J62" s="10"/>
      <c r="K62" s="10"/>
    </row>
    <row r="63" spans="1:11">
      <c r="A63" s="8">
        <f t="shared" si="1"/>
        <v>5.5</v>
      </c>
      <c r="B63" s="8">
        <v>0.5</v>
      </c>
      <c r="C63" s="8">
        <f t="shared" si="0"/>
        <v>192</v>
      </c>
      <c r="D63" s="8">
        <f>C63-E63</f>
        <v>-343.86541100564978</v>
      </c>
      <c r="E63" s="8">
        <f>E62+$B$32*D62</f>
        <v>535.86541100564978</v>
      </c>
      <c r="F63" s="10">
        <f>(0.5*(E63+E62)*(A63-A62)*3600)+F62</f>
        <v>5830277.5164711848</v>
      </c>
      <c r="J63" s="10"/>
      <c r="K63" s="10"/>
    </row>
    <row r="64" spans="1:11">
      <c r="A64" s="8">
        <f t="shared" si="1"/>
        <v>5.75</v>
      </c>
      <c r="B64" s="8">
        <v>0.5</v>
      </c>
      <c r="C64" s="8">
        <f t="shared" si="0"/>
        <v>192</v>
      </c>
      <c r="D64" s="8">
        <f>C64-E64</f>
        <v>-322.37382281779662</v>
      </c>
      <c r="E64" s="8">
        <f>E63+$B$32*D63</f>
        <v>514.37382281779662</v>
      </c>
      <c r="F64" s="10">
        <f>(0.5*(E64+E63)*(A64-A63)*3600)+F63</f>
        <v>6302885.1716917353</v>
      </c>
      <c r="J64" s="10"/>
      <c r="K64" s="10"/>
    </row>
    <row r="65" spans="1:11">
      <c r="A65" s="8">
        <f t="shared" si="1"/>
        <v>6</v>
      </c>
      <c r="B65" s="8">
        <v>0.5</v>
      </c>
      <c r="C65" s="8">
        <f t="shared" si="0"/>
        <v>192</v>
      </c>
      <c r="D65" s="8">
        <f>C65-E65</f>
        <v>-302.22545889168435</v>
      </c>
      <c r="E65" s="8">
        <f>E64+$B$32*D64</f>
        <v>494.22545889168435</v>
      </c>
      <c r="F65" s="10">
        <f>(0.5*(E65+E64)*(A65-A64)*3600)+F64</f>
        <v>6756754.8484610021</v>
      </c>
      <c r="J65" s="10"/>
      <c r="K65" s="10"/>
    </row>
    <row r="66" spans="1:11">
      <c r="A66" s="8">
        <f t="shared" si="1"/>
        <v>6.25</v>
      </c>
      <c r="B66" s="8">
        <v>0</v>
      </c>
      <c r="C66" s="8">
        <f t="shared" si="0"/>
        <v>0</v>
      </c>
      <c r="D66" s="8">
        <f>C66-E66</f>
        <v>-475.33636771095411</v>
      </c>
      <c r="E66" s="8">
        <f>E65+$B$32*D65</f>
        <v>475.33636771095411</v>
      </c>
      <c r="F66" s="10">
        <f>(0.5*(E66+E65)*(A66-A65)*3600)+F65</f>
        <v>7193057.6704321895</v>
      </c>
      <c r="J66" s="10"/>
      <c r="K66" s="10"/>
    </row>
    <row r="67" spans="1:11">
      <c r="A67" s="8">
        <f t="shared" si="1"/>
        <v>6.5</v>
      </c>
      <c r="B67" s="8">
        <v>0</v>
      </c>
      <c r="C67" s="8">
        <f t="shared" si="0"/>
        <v>0</v>
      </c>
      <c r="D67" s="8">
        <f>C67-E67</f>
        <v>-445.6278447290195</v>
      </c>
      <c r="E67" s="8">
        <f>E66+$B$32*D66</f>
        <v>445.6278447290195</v>
      </c>
      <c r="F67" s="10">
        <f>(0.5*(E67+E66)*(A67-A66)*3600)+F66</f>
        <v>7607491.5660301773</v>
      </c>
      <c r="J67" s="10"/>
      <c r="K67" s="10"/>
    </row>
    <row r="68" spans="1:11">
      <c r="A68" s="8">
        <f t="shared" si="1"/>
        <v>6.75</v>
      </c>
      <c r="B68" s="8">
        <v>0</v>
      </c>
      <c r="C68" s="8">
        <f t="shared" si="0"/>
        <v>0</v>
      </c>
      <c r="D68" s="8">
        <f>C68-E68</f>
        <v>-417.77610443345577</v>
      </c>
      <c r="E68" s="8">
        <f>E67+$B$32*D67</f>
        <v>417.77610443345577</v>
      </c>
      <c r="F68" s="10">
        <f>(0.5*(E68+E67)*(A68-A67)*3600)+F67</f>
        <v>7996023.3431532914</v>
      </c>
      <c r="J68" s="10"/>
      <c r="K68" s="10"/>
    </row>
    <row r="69" spans="1:11">
      <c r="A69" s="8">
        <f t="shared" si="1"/>
        <v>7</v>
      </c>
      <c r="B69" s="8">
        <v>0</v>
      </c>
      <c r="C69" s="8">
        <f t="shared" si="0"/>
        <v>0</v>
      </c>
      <c r="D69" s="8">
        <f>C69-E69</f>
        <v>-391.66509790636479</v>
      </c>
      <c r="E69" s="8">
        <f>E68+$B$32*D68</f>
        <v>391.66509790636479</v>
      </c>
      <c r="F69" s="10">
        <f>(0.5*(E69+E68)*(A69-A68)*3600)+F68</f>
        <v>8360271.8842062103</v>
      </c>
      <c r="J69" s="10"/>
      <c r="K69" s="10"/>
    </row>
    <row r="70" spans="1:11">
      <c r="A70" s="8">
        <f t="shared" si="1"/>
        <v>7.25</v>
      </c>
      <c r="B70" s="8">
        <v>0</v>
      </c>
      <c r="C70" s="8">
        <f t="shared" si="0"/>
        <v>0</v>
      </c>
      <c r="D70" s="8">
        <f>C70-E70</f>
        <v>-367.18602928721697</v>
      </c>
      <c r="E70" s="8">
        <f>E69+$B$32*D69</f>
        <v>367.18602928721697</v>
      </c>
      <c r="F70" s="10">
        <f>(0.5*(E70+E69)*(A70-A69)*3600)+F69</f>
        <v>8701754.8914433215</v>
      </c>
      <c r="J70" s="10"/>
      <c r="K70" s="10"/>
    </row>
    <row r="71" spans="1:11">
      <c r="A71" s="8">
        <f t="shared" si="1"/>
        <v>7.5</v>
      </c>
      <c r="B71" s="8">
        <v>0</v>
      </c>
      <c r="C71" s="8">
        <f t="shared" si="0"/>
        <v>0</v>
      </c>
      <c r="D71" s="8">
        <f>C71-E71</f>
        <v>-344.2369024567659</v>
      </c>
      <c r="E71" s="8">
        <f>E70+$B$32*D70</f>
        <v>344.2369024567659</v>
      </c>
      <c r="F71" s="10">
        <f>(0.5*(E71+E70)*(A71-A70)*3600)+F70</f>
        <v>9021895.2107281145</v>
      </c>
      <c r="J71" s="10"/>
      <c r="K71" s="10"/>
    </row>
    <row r="72" spans="1:11">
      <c r="A72" s="8">
        <f t="shared" si="1"/>
        <v>7.75</v>
      </c>
      <c r="B72" s="8">
        <v>0</v>
      </c>
      <c r="C72" s="8">
        <f t="shared" si="0"/>
        <v>0</v>
      </c>
      <c r="D72" s="8">
        <f>C72-E72</f>
        <v>-322.72209605321802</v>
      </c>
      <c r="E72" s="8">
        <f>E71+$B$32*D71</f>
        <v>322.72209605321802</v>
      </c>
      <c r="F72" s="10">
        <f>(0.5*(E72+E71)*(A72-A71)*3600)+F71</f>
        <v>9322026.7600576077</v>
      </c>
      <c r="J72" s="10"/>
      <c r="K72" s="10"/>
    </row>
    <row r="73" spans="1:11">
      <c r="A73" s="8">
        <f t="shared" si="1"/>
        <v>8</v>
      </c>
      <c r="B73" s="8">
        <v>0</v>
      </c>
      <c r="C73" s="8">
        <f t="shared" si="0"/>
        <v>0</v>
      </c>
      <c r="D73" s="8">
        <f>C73-E73</f>
        <v>-302.55196504989192</v>
      </c>
      <c r="E73" s="8">
        <f>E72+$B$32*D72</f>
        <v>302.55196504989192</v>
      </c>
      <c r="F73" s="10">
        <f>(0.5*(E73+E72)*(A73-A72)*3600)+F72</f>
        <v>9603400.0875540078</v>
      </c>
      <c r="J73" s="10"/>
      <c r="K73" s="10"/>
    </row>
    <row r="74" spans="1:11">
      <c r="A74" s="8">
        <f t="shared" si="1"/>
        <v>8.25</v>
      </c>
      <c r="B74" s="8">
        <v>0</v>
      </c>
      <c r="C74" s="8">
        <f t="shared" si="0"/>
        <v>0</v>
      </c>
      <c r="D74" s="8">
        <f>C74-E74</f>
        <v>-283.64246723427368</v>
      </c>
      <c r="E74" s="8">
        <f>E73+$B$32*D73</f>
        <v>283.64246723427368</v>
      </c>
      <c r="F74" s="10">
        <f>(0.5*(E74+E73)*(A74-A73)*3600)+F73</f>
        <v>9867187.5820818823</v>
      </c>
      <c r="J74" s="10"/>
      <c r="K74" s="10"/>
    </row>
    <row r="75" spans="1:11">
      <c r="A75" s="8">
        <f t="shared" si="1"/>
        <v>8.5</v>
      </c>
      <c r="B75" s="8">
        <v>0</v>
      </c>
      <c r="C75" s="8">
        <f t="shared" si="0"/>
        <v>0</v>
      </c>
      <c r="D75" s="8">
        <f>C75-E75</f>
        <v>-265.91481303213158</v>
      </c>
      <c r="E75" s="8">
        <f>E74+$B$32*D74</f>
        <v>265.91481303213158</v>
      </c>
      <c r="F75" s="10">
        <f>(0.5*(E75+E74)*(A75-A74)*3600)+F74</f>
        <v>10114488.358201765</v>
      </c>
      <c r="J75" s="10"/>
      <c r="K75" s="10"/>
    </row>
    <row r="76" spans="1:11">
      <c r="A76" s="8">
        <f t="shared" si="1"/>
        <v>8.75</v>
      </c>
      <c r="B76" s="8">
        <v>0</v>
      </c>
      <c r="C76" s="8">
        <f t="shared" si="0"/>
        <v>0</v>
      </c>
      <c r="D76" s="8">
        <f>C76-E76</f>
        <v>-249.29513721762336</v>
      </c>
      <c r="E76" s="8">
        <f>E75+$B$32*D75</f>
        <v>249.29513721762336</v>
      </c>
      <c r="F76" s="10">
        <f>(0.5*(E76+E75)*(A76-A75)*3600)+F75</f>
        <v>10346332.835814154</v>
      </c>
      <c r="J76" s="10"/>
      <c r="K76" s="10"/>
    </row>
    <row r="77" spans="1:11">
      <c r="A77" s="8">
        <f t="shared" si="1"/>
        <v>9</v>
      </c>
      <c r="B77" s="8">
        <v>0</v>
      </c>
      <c r="C77" s="8">
        <f t="shared" si="0"/>
        <v>0</v>
      </c>
      <c r="D77" s="8">
        <f>C77-E77</f>
        <v>-233.71419114152189</v>
      </c>
      <c r="E77" s="8">
        <f>E76+$B$32*D76</f>
        <v>233.71419114152189</v>
      </c>
      <c r="F77" s="10">
        <f>(0.5*(E77+E76)*(A77-A76)*3600)+F76</f>
        <v>10563687.03357577</v>
      </c>
      <c r="J77" s="10"/>
      <c r="K77" s="10"/>
    </row>
    <row r="78" spans="1:11">
      <c r="A78" s="8">
        <f t="shared" si="1"/>
        <v>9.25</v>
      </c>
      <c r="B78" s="8">
        <v>0</v>
      </c>
      <c r="C78" s="8">
        <f t="shared" si="0"/>
        <v>0</v>
      </c>
      <c r="D78" s="8">
        <f>C78-E78</f>
        <v>-219.10705419517677</v>
      </c>
      <c r="E78" s="8">
        <f>E77+$B$32*D77</f>
        <v>219.10705419517677</v>
      </c>
      <c r="F78" s="10">
        <f>(0.5*(E78+E77)*(A78-A77)*3600)+F77</f>
        <v>10767456.593977284</v>
      </c>
      <c r="J78" s="10"/>
      <c r="K78" s="10"/>
    </row>
    <row r="79" spans="1:11">
      <c r="A79" s="8">
        <f t="shared" si="1"/>
        <v>9.5</v>
      </c>
      <c r="B79" s="8">
        <v>0</v>
      </c>
      <c r="C79" s="8">
        <f t="shared" si="0"/>
        <v>0</v>
      </c>
      <c r="D79" s="8">
        <f>C79-E79</f>
        <v>-205.41286330797823</v>
      </c>
      <c r="E79" s="8">
        <f>E78+$B$32*D78</f>
        <v>205.41286330797823</v>
      </c>
      <c r="F79" s="10">
        <f>(0.5*(E79+E78)*(A79-A78)*3600)+F78</f>
        <v>10958490.556853704</v>
      </c>
      <c r="J79" s="10"/>
      <c r="K79" s="10"/>
    </row>
    <row r="80" spans="1:11">
      <c r="A80" s="8">
        <f t="shared" si="1"/>
        <v>9.75</v>
      </c>
      <c r="B80" s="8">
        <v>0</v>
      </c>
      <c r="C80" s="8">
        <f t="shared" si="0"/>
        <v>0</v>
      </c>
      <c r="D80" s="8">
        <f>C80-E80</f>
        <v>-192.5745593512296</v>
      </c>
      <c r="E80" s="8">
        <f>E79+$B$32*D79</f>
        <v>192.5745593512296</v>
      </c>
      <c r="F80" s="10">
        <f>(0.5*(E80+E79)*(A80-A79)*3600)+F79</f>
        <v>11137584.897050347</v>
      </c>
      <c r="J80" s="10"/>
      <c r="K80" s="10"/>
    </row>
    <row r="81" spans="1:11">
      <c r="A81" s="8">
        <f t="shared" si="1"/>
        <v>10</v>
      </c>
      <c r="B81" s="8">
        <v>0</v>
      </c>
      <c r="C81" s="8">
        <f t="shared" si="0"/>
        <v>0</v>
      </c>
      <c r="D81" s="8">
        <f>C81-E81</f>
        <v>-180.53864939177774</v>
      </c>
      <c r="E81" s="8">
        <f>E80+$B$32*D80</f>
        <v>180.53864939177774</v>
      </c>
      <c r="F81" s="10">
        <f>(0.5*(E81+E80)*(A81-A80)*3600)+F80</f>
        <v>11305485.8409847</v>
      </c>
      <c r="J81" s="10"/>
      <c r="K81" s="10"/>
    </row>
    <row r="82" spans="1:11">
      <c r="A82" s="8">
        <f t="shared" si="1"/>
        <v>10.25</v>
      </c>
      <c r="B82" s="8">
        <v>0</v>
      </c>
      <c r="C82" s="8">
        <f t="shared" si="0"/>
        <v>0</v>
      </c>
      <c r="D82" s="8">
        <f>C82-E82</f>
        <v>-169.25498380479164</v>
      </c>
      <c r="E82" s="8">
        <f>E81+$B$32*D81</f>
        <v>169.25498380479164</v>
      </c>
      <c r="F82" s="10">
        <f>(0.5*(E82+E81)*(A82-A81)*3600)+F81</f>
        <v>11462892.975923156</v>
      </c>
      <c r="J82" s="10"/>
      <c r="K82" s="10"/>
    </row>
    <row r="83" spans="1:11">
      <c r="A83" s="8">
        <f t="shared" si="1"/>
        <v>10.5</v>
      </c>
      <c r="B83" s="8">
        <v>0</v>
      </c>
      <c r="C83" s="8">
        <f t="shared" si="0"/>
        <v>0</v>
      </c>
      <c r="D83" s="8">
        <f>C83-E83</f>
        <v>-158.67654731699216</v>
      </c>
      <c r="E83" s="8">
        <f>E82+$B$32*D82</f>
        <v>158.67654731699216</v>
      </c>
      <c r="F83" s="10">
        <f>(0.5*(E83+E82)*(A83-A82)*3600)+F82</f>
        <v>11610462.164927959</v>
      </c>
      <c r="J83" s="10"/>
      <c r="K83" s="10"/>
    </row>
    <row r="84" spans="1:11">
      <c r="A84" s="8">
        <f t="shared" si="1"/>
        <v>10.75</v>
      </c>
      <c r="B84" s="8">
        <v>0</v>
      </c>
      <c r="C84" s="8">
        <f t="shared" si="0"/>
        <v>0</v>
      </c>
      <c r="D84" s="8">
        <f>C84-E84</f>
        <v>-148.75926310968015</v>
      </c>
      <c r="E84" s="8">
        <f>E83+$B$32*D83</f>
        <v>148.75926310968015</v>
      </c>
      <c r="F84" s="10">
        <f>(0.5*(E84+E83)*(A84-A83)*3600)+F83</f>
        <v>11748808.279619962</v>
      </c>
      <c r="J84" s="10"/>
      <c r="K84" s="10"/>
    </row>
    <row r="85" spans="1:11">
      <c r="A85" s="8">
        <f t="shared" si="1"/>
        <v>11</v>
      </c>
      <c r="B85" s="8">
        <v>0</v>
      </c>
      <c r="C85" s="8">
        <f t="shared" si="0"/>
        <v>0</v>
      </c>
      <c r="D85" s="8">
        <f>C85-E85</f>
        <v>-139.46180916532515</v>
      </c>
      <c r="E85" s="8">
        <f>E84+$B$32*D84</f>
        <v>139.46180916532515</v>
      </c>
      <c r="F85" s="10">
        <f>(0.5*(E85+E84)*(A85-A84)*3600)+F84</f>
        <v>11878507.762143714</v>
      </c>
      <c r="J85" s="10"/>
      <c r="K85" s="10"/>
    </row>
    <row r="86" spans="1:11">
      <c r="A86" s="8">
        <f t="shared" si="1"/>
        <v>11.25</v>
      </c>
      <c r="B86" s="8">
        <v>0</v>
      </c>
      <c r="C86" s="8">
        <f t="shared" si="0"/>
        <v>0</v>
      </c>
      <c r="D86" s="8">
        <f>C86-E86</f>
        <v>-130.74544609249233</v>
      </c>
      <c r="E86" s="8">
        <f>E85+$B$32*D85</f>
        <v>130.74544609249233</v>
      </c>
      <c r="F86" s="10">
        <f>(0.5*(E86+E85)*(A86-A85)*3600)+F85</f>
        <v>12000101.027009733</v>
      </c>
      <c r="J86" s="10"/>
      <c r="K86" s="10"/>
    </row>
    <row r="87" spans="1:11">
      <c r="A87" s="8">
        <f t="shared" si="1"/>
        <v>11.5</v>
      </c>
      <c r="B87" s="8">
        <v>0</v>
      </c>
      <c r="C87" s="8">
        <f t="shared" si="0"/>
        <v>0</v>
      </c>
      <c r="D87" s="8">
        <f>C87-E87</f>
        <v>-122.57385571171156</v>
      </c>
      <c r="E87" s="8">
        <f>E86+$B$32*D86</f>
        <v>122.57385571171156</v>
      </c>
      <c r="F87" s="10">
        <f>(0.5*(E87+E86)*(A87-A86)*3600)+F86</f>
        <v>12114094.712821625</v>
      </c>
      <c r="J87" s="10"/>
      <c r="K87" s="10"/>
    </row>
    <row r="88" spans="1:11">
      <c r="A88" s="8">
        <f t="shared" si="1"/>
        <v>11.75</v>
      </c>
      <c r="B88" s="8">
        <v>0</v>
      </c>
      <c r="C88" s="8">
        <f t="shared" si="0"/>
        <v>0</v>
      </c>
      <c r="D88" s="8">
        <f>C88-E88</f>
        <v>-114.91298972972959</v>
      </c>
      <c r="E88" s="8">
        <f>E87+$B$32*D87</f>
        <v>114.91298972972959</v>
      </c>
      <c r="F88" s="10">
        <f>(0.5*(E88+E87)*(A88-A87)*3600)+F87</f>
        <v>12220963.793270273</v>
      </c>
      <c r="J88" s="10"/>
      <c r="K88" s="10"/>
    </row>
    <row r="89" spans="1:11">
      <c r="A89" s="8">
        <f t="shared" si="1"/>
        <v>12</v>
      </c>
      <c r="B89" s="8">
        <v>0</v>
      </c>
      <c r="C89" s="8">
        <f t="shared" si="0"/>
        <v>0</v>
      </c>
      <c r="D89" s="8">
        <f>C89-E89</f>
        <v>-107.73092787162149</v>
      </c>
      <c r="E89" s="8">
        <f>E88+$B$32*D88</f>
        <v>107.73092787162149</v>
      </c>
      <c r="F89" s="10">
        <f>(0.5*(E89+E88)*(A89-A88)*3600)+F88</f>
        <v>12321153.556190882</v>
      </c>
      <c r="J89" s="10"/>
      <c r="K89" s="10"/>
    </row>
    <row r="90" spans="1:11">
      <c r="A90" s="8">
        <f t="shared" si="1"/>
        <v>12.25</v>
      </c>
      <c r="B90" s="8">
        <v>0</v>
      </c>
      <c r="C90" s="8">
        <f t="shared" si="0"/>
        <v>0</v>
      </c>
      <c r="D90" s="8">
        <f>C90-E90</f>
        <v>-100.99774487964514</v>
      </c>
      <c r="E90" s="8">
        <f>E89+$B$32*D89</f>
        <v>100.99774487964514</v>
      </c>
      <c r="F90" s="10">
        <f>(0.5*(E90+E89)*(A90-A89)*3600)+F89</f>
        <v>12415081.458928952</v>
      </c>
      <c r="J90" s="10"/>
      <c r="K90" s="10"/>
    </row>
    <row r="91" spans="1:11">
      <c r="A91" s="8">
        <f t="shared" si="1"/>
        <v>12.5</v>
      </c>
      <c r="B91" s="8">
        <v>0</v>
      </c>
      <c r="C91" s="8">
        <f t="shared" si="0"/>
        <v>0</v>
      </c>
      <c r="D91" s="8">
        <f>C91-E91</f>
        <v>-94.685385824667321</v>
      </c>
      <c r="E91" s="8">
        <f>E90+$B$32*D90</f>
        <v>94.685385824667321</v>
      </c>
      <c r="F91" s="10">
        <f>(0.5*(E91+E90)*(A91-A90)*3600)+F90</f>
        <v>12503138.867745893</v>
      </c>
      <c r="J91" s="10"/>
      <c r="K91" s="10"/>
    </row>
    <row r="92" spans="1:11">
      <c r="A92" s="8">
        <f t="shared" si="1"/>
        <v>12.75</v>
      </c>
      <c r="B92" s="8">
        <v>0</v>
      </c>
      <c r="C92" s="8">
        <f t="shared" si="0"/>
        <v>0</v>
      </c>
      <c r="D92" s="8">
        <f>C92-E92</f>
        <v>-88.767549210625617</v>
      </c>
      <c r="E92" s="8">
        <f>E91+$B$32*D91</f>
        <v>88.767549210625617</v>
      </c>
      <c r="F92" s="10">
        <f>(0.5*(E92+E91)*(A92-A91)*3600)+F91</f>
        <v>12585692.688511776</v>
      </c>
      <c r="J92" s="10"/>
      <c r="K92" s="10"/>
    </row>
    <row r="93" spans="1:11">
      <c r="A93" s="8">
        <f t="shared" si="1"/>
        <v>13</v>
      </c>
      <c r="B93" s="8">
        <v>0</v>
      </c>
      <c r="C93" s="8">
        <f t="shared" si="0"/>
        <v>0</v>
      </c>
      <c r="D93" s="8">
        <f>C93-E93</f>
        <v>-83.219577384961511</v>
      </c>
      <c r="E93" s="8">
        <f>E92+$B$32*D92</f>
        <v>83.219577384961511</v>
      </c>
      <c r="F93" s="10">
        <f>(0.5*(E93+E92)*(A93-A92)*3600)+F92</f>
        <v>12663086.895479791</v>
      </c>
      <c r="J93" s="10"/>
      <c r="K93" s="10"/>
    </row>
    <row r="94" spans="1:11">
      <c r="A94" s="8">
        <f t="shared" si="1"/>
        <v>13.25</v>
      </c>
      <c r="B94" s="8">
        <v>0</v>
      </c>
      <c r="C94" s="8">
        <f t="shared" si="0"/>
        <v>0</v>
      </c>
      <c r="D94" s="8">
        <f>C94-E94</f>
        <v>-78.018353798401421</v>
      </c>
      <c r="E94" s="8">
        <f>E93+$B$32*D93</f>
        <v>78.018353798401421</v>
      </c>
      <c r="F94" s="10">
        <f>(0.5*(E94+E93)*(A94-A93)*3600)+F93</f>
        <v>12735643.964512303</v>
      </c>
      <c r="J94" s="10"/>
      <c r="K94" s="10"/>
    </row>
    <row r="95" spans="1:11">
      <c r="A95" s="8">
        <f t="shared" si="1"/>
        <v>13.5</v>
      </c>
      <c r="B95" s="8">
        <v>0</v>
      </c>
      <c r="C95" s="8">
        <f t="shared" si="0"/>
        <v>0</v>
      </c>
      <c r="D95" s="8">
        <f>C95-E95</f>
        <v>-73.14220668600133</v>
      </c>
      <c r="E95" s="8">
        <f>E94+$B$32*D94</f>
        <v>73.14220668600133</v>
      </c>
      <c r="F95" s="10">
        <f>(0.5*(E95+E94)*(A95-A94)*3600)+F94</f>
        <v>12803666.216730285</v>
      </c>
      <c r="J95" s="10"/>
      <c r="K95" s="10"/>
    </row>
    <row r="96" spans="1:11">
      <c r="A96" s="8">
        <f t="shared" si="1"/>
        <v>13.75</v>
      </c>
      <c r="B96" s="8">
        <v>0</v>
      </c>
      <c r="C96" s="8">
        <f t="shared" si="0"/>
        <v>0</v>
      </c>
      <c r="D96" s="8">
        <f>C96-E96</f>
        <v>-68.570818768126244</v>
      </c>
      <c r="E96" s="8">
        <f>E95+$B$32*D95</f>
        <v>68.570818768126244</v>
      </c>
      <c r="F96" s="10">
        <f>(0.5*(E96+E95)*(A96-A95)*3600)+F95</f>
        <v>12867437.078184644</v>
      </c>
      <c r="J96" s="10"/>
      <c r="K96" s="10"/>
    </row>
    <row r="97" spans="1:11">
      <c r="A97" s="8">
        <f t="shared" si="1"/>
        <v>14</v>
      </c>
      <c r="B97" s="8">
        <v>0</v>
      </c>
      <c r="C97" s="8">
        <f t="shared" si="0"/>
        <v>0</v>
      </c>
      <c r="D97" s="8">
        <f>C97-E97</f>
        <v>-64.285142595118359</v>
      </c>
      <c r="E97" s="8">
        <f>E96+$B$32*D96</f>
        <v>64.285142595118359</v>
      </c>
      <c r="F97" s="10">
        <f>(0.5*(E97+E96)*(A97-A96)*3600)+F96</f>
        <v>12927222.260798104</v>
      </c>
      <c r="J97" s="10"/>
      <c r="K97" s="10"/>
    </row>
    <row r="98" spans="1:11">
      <c r="A98" s="8">
        <f t="shared" si="1"/>
        <v>14.25</v>
      </c>
      <c r="B98" s="8">
        <v>0</v>
      </c>
      <c r="C98" s="8">
        <f t="shared" si="0"/>
        <v>0</v>
      </c>
      <c r="D98" s="8">
        <f>C98-E98</f>
        <v>-60.26732118292346</v>
      </c>
      <c r="E98" s="8">
        <f>E97+$B$32*D97</f>
        <v>60.26732118292346</v>
      </c>
      <c r="F98" s="10">
        <f>(0.5*(E98+E97)*(A98-A97)*3600)+F97</f>
        <v>12983270.869498223</v>
      </c>
      <c r="J98" s="10"/>
      <c r="K98" s="10"/>
    </row>
    <row r="99" spans="1:11">
      <c r="A99" s="8">
        <f t="shared" si="1"/>
        <v>14.5</v>
      </c>
      <c r="B99" s="8">
        <v>0</v>
      </c>
      <c r="C99" s="8">
        <f t="shared" si="0"/>
        <v>0</v>
      </c>
      <c r="D99" s="8">
        <f>C99-E99</f>
        <v>-56.500613608990747</v>
      </c>
      <c r="E99" s="8">
        <f>E98+$B$32*D98</f>
        <v>56.500613608990747</v>
      </c>
      <c r="F99" s="10">
        <f>(0.5*(E99+E98)*(A99-A98)*3600)+F98</f>
        <v>13035816.440154584</v>
      </c>
      <c r="J99" s="10"/>
      <c r="K99" s="10"/>
    </row>
    <row r="100" spans="1:11">
      <c r="A100" s="8">
        <f t="shared" si="1"/>
        <v>14.75</v>
      </c>
      <c r="B100" s="8">
        <v>0</v>
      </c>
      <c r="C100" s="8">
        <f t="shared" si="0"/>
        <v>0</v>
      </c>
      <c r="D100" s="8">
        <f>C100-E100</f>
        <v>-52.969325258428825</v>
      </c>
      <c r="E100" s="8">
        <f>E99+$B$32*D99</f>
        <v>52.969325258428825</v>
      </c>
      <c r="F100" s="10">
        <f>(0.5*(E100+E99)*(A100-A99)*3600)+F99</f>
        <v>13085077.912644923</v>
      </c>
      <c r="J100" s="10"/>
      <c r="K100" s="10"/>
    </row>
    <row r="101" spans="1:11">
      <c r="A101" s="8">
        <f t="shared" si="1"/>
        <v>15</v>
      </c>
      <c r="B101" s="8">
        <v>0</v>
      </c>
      <c r="C101" s="8">
        <f t="shared" si="0"/>
        <v>0</v>
      </c>
      <c r="D101" s="8">
        <f>C101-E101</f>
        <v>-49.658742429777021</v>
      </c>
      <c r="E101" s="8">
        <f>E100+$B$32*D100</f>
        <v>49.658742429777021</v>
      </c>
      <c r="F101" s="10">
        <f>(0.5*(E101+E100)*(A101-A100)*3600)+F100</f>
        <v>13131260.543104615</v>
      </c>
      <c r="J101" s="10"/>
      <c r="K101" s="10"/>
    </row>
    <row r="102" spans="1:11">
      <c r="A102" s="8">
        <f t="shared" si="1"/>
        <v>15.25</v>
      </c>
      <c r="B102" s="8">
        <v>0</v>
      </c>
      <c r="C102" s="8">
        <f t="shared" si="0"/>
        <v>0</v>
      </c>
      <c r="D102" s="8">
        <f>C102-E102</f>
        <v>-46.555071027915957</v>
      </c>
      <c r="E102" s="8">
        <f>E101+$B$32*D101</f>
        <v>46.555071027915957</v>
      </c>
      <c r="F102" s="10">
        <f>(0.5*(E102+E101)*(A102-A101)*3600)+F101</f>
        <v>13174556.759160576</v>
      </c>
      <c r="J102" s="10"/>
      <c r="K102" s="10"/>
    </row>
    <row r="103" spans="1:11">
      <c r="A103" s="8">
        <f t="shared" si="1"/>
        <v>15.5</v>
      </c>
      <c r="B103" s="8">
        <v>0</v>
      </c>
      <c r="C103" s="8">
        <f t="shared" si="0"/>
        <v>0</v>
      </c>
      <c r="D103" s="8">
        <f>C103-E103</f>
        <v>-43.645379088671213</v>
      </c>
      <c r="E103" s="8">
        <f>E102+$B$32*D102</f>
        <v>43.645379088671213</v>
      </c>
      <c r="F103" s="10">
        <f>(0.5*(E103+E102)*(A103-A102)*3600)+F102</f>
        <v>13215146.96171304</v>
      </c>
      <c r="J103" s="10"/>
      <c r="K103" s="10"/>
    </row>
    <row r="104" spans="1:11">
      <c r="A104" s="8">
        <f t="shared" si="1"/>
        <v>15.75</v>
      </c>
      <c r="B104" s="8">
        <v>0</v>
      </c>
      <c r="C104" s="8">
        <f t="shared" si="0"/>
        <v>0</v>
      </c>
      <c r="D104" s="8">
        <f>C104-E104</f>
        <v>-40.917542895629261</v>
      </c>
      <c r="E104" s="8">
        <f>E103+$B$32*D103</f>
        <v>40.917542895629261</v>
      </c>
      <c r="F104" s="10">
        <f>(0.5*(E104+E103)*(A104-A103)*3600)+F103</f>
        <v>13253200.276605975</v>
      </c>
      <c r="J104" s="10"/>
      <c r="K104" s="10"/>
    </row>
    <row r="105" spans="1:11">
      <c r="A105" s="8">
        <f t="shared" si="1"/>
        <v>16</v>
      </c>
      <c r="B105" s="8">
        <v>0</v>
      </c>
      <c r="C105" s="8">
        <f t="shared" si="0"/>
        <v>0</v>
      </c>
      <c r="D105" s="8">
        <f>C105-E105</f>
        <v>-38.360196464652432</v>
      </c>
      <c r="E105" s="8">
        <f>E104+$B$32*D104</f>
        <v>38.360196464652432</v>
      </c>
      <c r="F105" s="10">
        <f>(0.5*(E105+E104)*(A105-A104)*3600)+F104</f>
        <v>13288875.259318102</v>
      </c>
      <c r="J105" s="10"/>
      <c r="K105" s="10"/>
    </row>
    <row r="106" spans="1:11">
      <c r="A106" s="8">
        <f t="shared" si="1"/>
        <v>16.25</v>
      </c>
      <c r="B106" s="8">
        <v>0</v>
      </c>
      <c r="C106" s="8">
        <f t="shared" ref="C106:C137" si="2">B106*$B$28*$B$29</f>
        <v>0</v>
      </c>
      <c r="D106" s="8">
        <f>C106-E106</f>
        <v>-35.962684185611657</v>
      </c>
      <c r="E106" s="8">
        <f>E105+$B$32*D105</f>
        <v>35.962684185611657</v>
      </c>
      <c r="F106" s="10">
        <f>(0.5*(E106+E105)*(A106-A105)*3600)+F105</f>
        <v>13322320.55561072</v>
      </c>
      <c r="J106" s="10"/>
      <c r="K106" s="10"/>
    </row>
    <row r="107" spans="1:11">
      <c r="A107" s="8">
        <f t="shared" ref="A107:A137" si="3">A106+$B$31</f>
        <v>16.5</v>
      </c>
      <c r="B107" s="8">
        <v>0</v>
      </c>
      <c r="C107" s="8">
        <f t="shared" si="2"/>
        <v>0</v>
      </c>
      <c r="D107" s="8">
        <f>C107-E107</f>
        <v>-33.715016424010926</v>
      </c>
      <c r="E107" s="8">
        <f>E106+$B$32*D106</f>
        <v>33.715016424010926</v>
      </c>
      <c r="F107" s="10">
        <f>(0.5*(E107+E106)*(A107-A106)*3600)+F106</f>
        <v>13353675.52088505</v>
      </c>
      <c r="J107" s="10"/>
      <c r="K107" s="10"/>
    </row>
    <row r="108" spans="1:11">
      <c r="A108" s="8">
        <f t="shared" si="3"/>
        <v>16.75</v>
      </c>
      <c r="B108" s="8">
        <v>0</v>
      </c>
      <c r="C108" s="8">
        <f t="shared" si="2"/>
        <v>0</v>
      </c>
      <c r="D108" s="8">
        <f>C108-E108</f>
        <v>-31.607827897510244</v>
      </c>
      <c r="E108" s="8">
        <f>E107+$B$32*D107</f>
        <v>31.607827897510244</v>
      </c>
      <c r="F108" s="10">
        <f>(0.5*(E108+E107)*(A108-A107)*3600)+F107</f>
        <v>13383070.800829735</v>
      </c>
      <c r="J108" s="10"/>
      <c r="K108" s="10"/>
    </row>
    <row r="109" spans="1:11">
      <c r="A109" s="8">
        <f t="shared" si="3"/>
        <v>17</v>
      </c>
      <c r="B109" s="8">
        <v>0</v>
      </c>
      <c r="C109" s="8">
        <f t="shared" si="2"/>
        <v>0</v>
      </c>
      <c r="D109" s="8">
        <f>C109-E109</f>
        <v>-29.632338653915856</v>
      </c>
      <c r="E109" s="8">
        <f>E108+$B$32*D108</f>
        <v>29.632338653915856</v>
      </c>
      <c r="F109" s="10">
        <f>(0.5*(E109+E108)*(A109-A108)*3600)+F108</f>
        <v>13410628.875777876</v>
      </c>
      <c r="J109" s="10"/>
      <c r="K109" s="10"/>
    </row>
    <row r="110" spans="1:11">
      <c r="A110" s="8">
        <f t="shared" si="3"/>
        <v>17.25</v>
      </c>
      <c r="B110" s="8">
        <v>0</v>
      </c>
      <c r="C110" s="8">
        <f t="shared" si="2"/>
        <v>0</v>
      </c>
      <c r="D110" s="8">
        <f>C110-E110</f>
        <v>-27.780317488046116</v>
      </c>
      <c r="E110" s="8">
        <f>E109+$B$32*D109</f>
        <v>27.780317488046116</v>
      </c>
      <c r="F110" s="10">
        <f>(0.5*(E110+E109)*(A110-A109)*3600)+F109</f>
        <v>13436464.571041759</v>
      </c>
      <c r="J110" s="10"/>
      <c r="K110" s="10"/>
    </row>
    <row r="111" spans="1:11">
      <c r="A111" s="8">
        <f t="shared" si="3"/>
        <v>17.5</v>
      </c>
      <c r="B111" s="8">
        <v>0</v>
      </c>
      <c r="C111" s="8">
        <f t="shared" si="2"/>
        <v>0</v>
      </c>
      <c r="D111" s="8">
        <f>C111-E111</f>
        <v>-26.044047645043232</v>
      </c>
      <c r="E111" s="8">
        <f>E110+$B$32*D110</f>
        <v>26.044047645043232</v>
      </c>
      <c r="F111" s="10">
        <f>(0.5*(E111+E110)*(A111-A110)*3600)+F110</f>
        <v>13460685.535351649</v>
      </c>
      <c r="J111" s="10"/>
      <c r="K111" s="10"/>
    </row>
    <row r="112" spans="1:11">
      <c r="A112" s="8">
        <f t="shared" si="3"/>
        <v>17.75</v>
      </c>
      <c r="B112" s="8">
        <v>0</v>
      </c>
      <c r="C112" s="8">
        <f t="shared" si="2"/>
        <v>0</v>
      </c>
      <c r="D112" s="8">
        <f>C112-E112</f>
        <v>-24.41629466722803</v>
      </c>
      <c r="E112" s="8">
        <f>E111+$B$32*D111</f>
        <v>24.41629466722803</v>
      </c>
      <c r="F112" s="10">
        <f>(0.5*(E112+E111)*(A112-A111)*3600)+F111</f>
        <v>13483392.689392172</v>
      </c>
      <c r="J112" s="10"/>
      <c r="K112" s="10"/>
    </row>
    <row r="113" spans="1:11">
      <c r="A113" s="8">
        <f t="shared" si="3"/>
        <v>18</v>
      </c>
      <c r="B113" s="8">
        <v>0</v>
      </c>
      <c r="C113" s="8">
        <f t="shared" si="2"/>
        <v>0</v>
      </c>
      <c r="D113" s="8">
        <f>C113-E113</f>
        <v>-22.890276250526277</v>
      </c>
      <c r="E113" s="8">
        <f>E112+$B$32*D112</f>
        <v>22.890276250526277</v>
      </c>
      <c r="F113" s="10">
        <f>(0.5*(E113+E112)*(A113-A112)*3600)+F112</f>
        <v>13504680.646305161</v>
      </c>
      <c r="J113" s="10"/>
      <c r="K113" s="10"/>
    </row>
    <row r="114" spans="1:11">
      <c r="A114" s="8">
        <f t="shared" si="3"/>
        <v>18.25</v>
      </c>
      <c r="B114" s="8">
        <v>0</v>
      </c>
      <c r="C114" s="8">
        <f t="shared" si="2"/>
        <v>0</v>
      </c>
      <c r="D114" s="8">
        <f>C114-E114</f>
        <v>-21.459633984868386</v>
      </c>
      <c r="E114" s="8">
        <f>E113+$B$32*D113</f>
        <v>21.459633984868386</v>
      </c>
      <c r="F114" s="10">
        <f>(0.5*(E114+E113)*(A114-A113)*3600)+F113</f>
        <v>13524638.105911089</v>
      </c>
      <c r="J114" s="10"/>
      <c r="K114" s="10"/>
    </row>
    <row r="115" spans="1:11">
      <c r="A115" s="8">
        <f t="shared" si="3"/>
        <v>18.5</v>
      </c>
      <c r="B115" s="8">
        <v>0</v>
      </c>
      <c r="C115" s="8">
        <f t="shared" si="2"/>
        <v>0</v>
      </c>
      <c r="D115" s="8">
        <f>C115-E115</f>
        <v>-20.118406860814112</v>
      </c>
      <c r="E115" s="8">
        <f>E114+$B$32*D114</f>
        <v>20.118406860814112</v>
      </c>
      <c r="F115" s="10">
        <f>(0.5*(E115+E114)*(A115-A114)*3600)+F114</f>
        <v>13543348.224291647</v>
      </c>
      <c r="J115" s="10"/>
      <c r="K115" s="10"/>
    </row>
    <row r="116" spans="1:11">
      <c r="A116" s="8">
        <f t="shared" si="3"/>
        <v>18.75</v>
      </c>
      <c r="B116" s="8">
        <v>0</v>
      </c>
      <c r="C116" s="8">
        <f t="shared" si="2"/>
        <v>0</v>
      </c>
      <c r="D116" s="8">
        <f>C116-E116</f>
        <v>-18.86100643201323</v>
      </c>
      <c r="E116" s="8">
        <f>E115+$B$32*D115</f>
        <v>18.86100643201323</v>
      </c>
      <c r="F116" s="10">
        <f>(0.5*(E116+E115)*(A116-A115)*3600)+F115</f>
        <v>13560888.960273419</v>
      </c>
      <c r="J116" s="10"/>
      <c r="K116" s="10"/>
    </row>
    <row r="117" spans="1:11">
      <c r="A117" s="8">
        <f t="shared" si="3"/>
        <v>19</v>
      </c>
      <c r="B117" s="8">
        <v>0</v>
      </c>
      <c r="C117" s="8">
        <f t="shared" si="2"/>
        <v>0</v>
      </c>
      <c r="D117" s="8">
        <f>C117-E117</f>
        <v>-17.682193530012402</v>
      </c>
      <c r="E117" s="8">
        <f>E116+$B$32*D116</f>
        <v>17.682193530012402</v>
      </c>
      <c r="F117" s="10">
        <f>(0.5*(E117+E116)*(A117-A116)*3600)+F116</f>
        <v>13577333.40025633</v>
      </c>
      <c r="J117" s="10"/>
      <c r="K117" s="10"/>
    </row>
    <row r="118" spans="1:11">
      <c r="A118" s="8">
        <f t="shared" si="3"/>
        <v>19.25</v>
      </c>
      <c r="B118" s="8">
        <v>0</v>
      </c>
      <c r="C118" s="8">
        <f t="shared" si="2"/>
        <v>0</v>
      </c>
      <c r="D118" s="8">
        <f>C118-E118</f>
        <v>-16.577056434386627</v>
      </c>
      <c r="E118" s="8">
        <f>E117+$B$32*D117</f>
        <v>16.577056434386627</v>
      </c>
      <c r="F118" s="10">
        <f>(0.5*(E118+E117)*(A118-A117)*3600)+F117</f>
        <v>13592750.062740309</v>
      </c>
      <c r="J118" s="10"/>
      <c r="K118" s="10"/>
    </row>
    <row r="119" spans="1:11">
      <c r="A119" s="8">
        <f t="shared" si="3"/>
        <v>19.5</v>
      </c>
      <c r="B119" s="8">
        <v>0</v>
      </c>
      <c r="C119" s="8">
        <f t="shared" si="2"/>
        <v>0</v>
      </c>
      <c r="D119" s="8">
        <f>C119-E119</f>
        <v>-15.540990407237462</v>
      </c>
      <c r="E119" s="8">
        <f>E118+$B$32*D118</f>
        <v>15.540990407237462</v>
      </c>
      <c r="F119" s="10">
        <f>(0.5*(E119+E118)*(A119-A118)*3600)+F118</f>
        <v>13607203.183819041</v>
      </c>
      <c r="J119" s="10"/>
      <c r="K119" s="10"/>
    </row>
    <row r="120" spans="1:11">
      <c r="A120" s="8">
        <f t="shared" si="3"/>
        <v>19.75</v>
      </c>
      <c r="B120" s="8">
        <v>0</v>
      </c>
      <c r="C120" s="8">
        <f t="shared" si="2"/>
        <v>0</v>
      </c>
      <c r="D120" s="8">
        <f>C120-E120</f>
        <v>-14.56967850678512</v>
      </c>
      <c r="E120" s="8">
        <f>E119+$B$32*D119</f>
        <v>14.56967850678512</v>
      </c>
      <c r="F120" s="10">
        <f>(0.5*(E120+E119)*(A120-A119)*3600)+F119</f>
        <v>13620752.984830352</v>
      </c>
      <c r="J120" s="10"/>
      <c r="K120" s="10"/>
    </row>
    <row r="121" spans="1:11">
      <c r="A121" s="8">
        <f t="shared" si="3"/>
        <v>20</v>
      </c>
      <c r="B121" s="8">
        <v>0</v>
      </c>
      <c r="C121" s="8">
        <f t="shared" si="2"/>
        <v>0</v>
      </c>
      <c r="D121" s="8">
        <f>C121-E121</f>
        <v>-13.65907360011105</v>
      </c>
      <c r="E121" s="8">
        <f>E120+$B$32*D120</f>
        <v>13.65907360011105</v>
      </c>
      <c r="F121" s="10">
        <f>(0.5*(E121+E120)*(A121-A120)*3600)+F120</f>
        <v>13633455.923278455</v>
      </c>
      <c r="J121" s="10"/>
      <c r="K121" s="10"/>
    </row>
    <row r="122" spans="1:11">
      <c r="A122" s="8">
        <f t="shared" si="3"/>
        <v>20.25</v>
      </c>
      <c r="B122" s="8">
        <v>0</v>
      </c>
      <c r="C122" s="8">
        <f t="shared" si="2"/>
        <v>0</v>
      </c>
      <c r="D122" s="8">
        <f>C122-E122</f>
        <v>-12.80538150010411</v>
      </c>
      <c r="E122" s="8">
        <f>E121+$B$32*D121</f>
        <v>12.80538150010411</v>
      </c>
      <c r="F122" s="10">
        <f>(0.5*(E122+E121)*(A122-A121)*3600)+F121</f>
        <v>13645364.928073552</v>
      </c>
      <c r="J122" s="10"/>
      <c r="K122" s="10"/>
    </row>
    <row r="123" spans="1:11">
      <c r="A123" s="8">
        <f t="shared" si="3"/>
        <v>20.5</v>
      </c>
      <c r="B123" s="8">
        <v>0</v>
      </c>
      <c r="C123" s="8">
        <f t="shared" si="2"/>
        <v>0</v>
      </c>
      <c r="D123" s="8">
        <f>C123-E123</f>
        <v>-12.005045156347602</v>
      </c>
      <c r="E123" s="8">
        <f>E122+$B$32*D122</f>
        <v>12.005045156347602</v>
      </c>
      <c r="F123" s="10">
        <f>(0.5*(E123+E122)*(A123-A122)*3600)+F122</f>
        <v>13656529.620068954</v>
      </c>
      <c r="J123" s="10"/>
      <c r="K123" s="10"/>
    </row>
    <row r="124" spans="1:11">
      <c r="A124" s="8">
        <f t="shared" si="3"/>
        <v>20.75</v>
      </c>
      <c r="B124" s="8">
        <v>0</v>
      </c>
      <c r="C124" s="8">
        <f t="shared" si="2"/>
        <v>0</v>
      </c>
      <c r="D124" s="8">
        <f>C124-E124</f>
        <v>-11.254729834075878</v>
      </c>
      <c r="E124" s="8">
        <f>E123+$B$32*D123</f>
        <v>11.254729834075878</v>
      </c>
      <c r="F124" s="10">
        <f>(0.5*(E124+E123)*(A124-A123)*3600)+F123</f>
        <v>13666996.518814646</v>
      </c>
      <c r="J124" s="10"/>
      <c r="K124" s="10"/>
    </row>
    <row r="125" spans="1:11">
      <c r="A125" s="8">
        <f t="shared" si="3"/>
        <v>21</v>
      </c>
      <c r="B125" s="8">
        <v>0</v>
      </c>
      <c r="C125" s="8">
        <f t="shared" si="2"/>
        <v>0</v>
      </c>
      <c r="D125" s="8">
        <f>C125-E125</f>
        <v>-10.551309219446136</v>
      </c>
      <c r="E125" s="8">
        <f>E124+$B$32*D124</f>
        <v>10.551309219446136</v>
      </c>
      <c r="F125" s="10">
        <f>(0.5*(E125+E124)*(A125-A124)*3600)+F124</f>
        <v>13676809.23638873</v>
      </c>
      <c r="J125" s="10"/>
      <c r="K125" s="10"/>
    </row>
    <row r="126" spans="1:11">
      <c r="A126" s="8">
        <f t="shared" si="3"/>
        <v>21.25</v>
      </c>
      <c r="B126" s="8">
        <v>0</v>
      </c>
      <c r="C126" s="8">
        <f t="shared" si="2"/>
        <v>0</v>
      </c>
      <c r="D126" s="8">
        <f>C126-E126</f>
        <v>-9.8918523932307529</v>
      </c>
      <c r="E126" s="8">
        <f>E125+$B$32*D125</f>
        <v>9.8918523932307529</v>
      </c>
      <c r="F126" s="10">
        <f>(0.5*(E126+E125)*(A126-A125)*3600)+F125</f>
        <v>13686008.659114435</v>
      </c>
      <c r="J126" s="10"/>
      <c r="K126" s="10"/>
    </row>
    <row r="127" spans="1:11">
      <c r="A127" s="8">
        <f t="shared" si="3"/>
        <v>21.5</v>
      </c>
      <c r="B127" s="8">
        <v>0</v>
      </c>
      <c r="C127" s="8">
        <f t="shared" si="2"/>
        <v>0</v>
      </c>
      <c r="D127" s="8">
        <f>C127-E127</f>
        <v>-9.2736116186538311</v>
      </c>
      <c r="E127" s="8">
        <f>E126+$B$32*D126</f>
        <v>9.2736116186538311</v>
      </c>
      <c r="F127" s="10">
        <f>(0.5*(E127+E126)*(A127-A126)*3600)+F126</f>
        <v>13694633.117919784</v>
      </c>
      <c r="J127" s="10"/>
      <c r="K127" s="10"/>
    </row>
    <row r="128" spans="1:11">
      <c r="A128" s="8">
        <f t="shared" si="3"/>
        <v>21.75</v>
      </c>
      <c r="B128" s="8">
        <v>0</v>
      </c>
      <c r="C128" s="8">
        <f t="shared" si="2"/>
        <v>0</v>
      </c>
      <c r="D128" s="8">
        <f>C128-E128</f>
        <v>-8.6940108924879667</v>
      </c>
      <c r="E128" s="8">
        <f>E127+$B$32*D127</f>
        <v>8.6940108924879667</v>
      </c>
      <c r="F128" s="10">
        <f>(0.5*(E128+E127)*(A128-A127)*3600)+F127</f>
        <v>13702718.548049798</v>
      </c>
      <c r="J128" s="10"/>
      <c r="K128" s="10"/>
    </row>
    <row r="129" spans="1:11">
      <c r="A129" s="8">
        <f t="shared" si="3"/>
        <v>22</v>
      </c>
      <c r="B129" s="8">
        <v>0</v>
      </c>
      <c r="C129" s="8">
        <f t="shared" si="2"/>
        <v>0</v>
      </c>
      <c r="D129" s="8">
        <f>C129-E129</f>
        <v>-8.1506352117074687</v>
      </c>
      <c r="E129" s="8">
        <f>E128+$B$32*D128</f>
        <v>8.1506352117074687</v>
      </c>
      <c r="F129" s="10">
        <f>(0.5*(E129+E128)*(A129-A128)*3600)+F128</f>
        <v>13710298.638796685</v>
      </c>
      <c r="J129" s="10"/>
      <c r="K129" s="10"/>
    </row>
    <row r="130" spans="1:11">
      <c r="A130" s="8">
        <f t="shared" si="3"/>
        <v>22.25</v>
      </c>
      <c r="B130" s="8">
        <v>0</v>
      </c>
      <c r="C130" s="8">
        <f t="shared" si="2"/>
        <v>0</v>
      </c>
      <c r="D130" s="8">
        <f>C130-E130</f>
        <v>-7.6412205109757521</v>
      </c>
      <c r="E130" s="8">
        <f>E129+$B$32*D129</f>
        <v>7.6412205109757521</v>
      </c>
      <c r="F130" s="10">
        <f>(0.5*(E130+E129)*(A130-A129)*3600)+F129</f>
        <v>13717404.973871892</v>
      </c>
      <c r="J130" s="10"/>
      <c r="K130" s="10"/>
    </row>
    <row r="131" spans="1:11">
      <c r="A131" s="8">
        <f t="shared" si="3"/>
        <v>22.5</v>
      </c>
      <c r="B131" s="8">
        <v>0</v>
      </c>
      <c r="C131" s="8">
        <f t="shared" si="2"/>
        <v>0</v>
      </c>
      <c r="D131" s="8">
        <f>C131-E131</f>
        <v>-7.1636442290397673</v>
      </c>
      <c r="E131" s="8">
        <f>E130+$B$32*D130</f>
        <v>7.1636442290397673</v>
      </c>
      <c r="F131" s="10">
        <f>(0.5*(E131+E130)*(A131-A130)*3600)+F130</f>
        <v>13724067.163004899</v>
      </c>
      <c r="J131" s="10"/>
      <c r="K131" s="10"/>
    </row>
    <row r="132" spans="1:11">
      <c r="A132" s="8">
        <f t="shared" si="3"/>
        <v>22.75</v>
      </c>
      <c r="B132" s="8">
        <v>0</v>
      </c>
      <c r="C132" s="8">
        <f t="shared" si="2"/>
        <v>0</v>
      </c>
      <c r="D132" s="8">
        <f>C132-E132</f>
        <v>-6.7159164647247822</v>
      </c>
      <c r="E132" s="8">
        <f>E131+$B$32*D131</f>
        <v>6.7159164647247822</v>
      </c>
      <c r="F132" s="10">
        <f>(0.5*(E132+E131)*(A132-A131)*3600)+F131</f>
        <v>13730312.965317093</v>
      </c>
      <c r="J132" s="10"/>
      <c r="K132" s="10"/>
    </row>
    <row r="133" spans="1:11">
      <c r="A133" s="8">
        <f t="shared" si="3"/>
        <v>23</v>
      </c>
      <c r="B133" s="8">
        <v>0</v>
      </c>
      <c r="C133" s="8">
        <f t="shared" si="2"/>
        <v>0</v>
      </c>
      <c r="D133" s="8">
        <f>C133-E133</f>
        <v>-6.2961716856794832</v>
      </c>
      <c r="E133" s="8">
        <f>E132+$B$32*D132</f>
        <v>6.2961716856794832</v>
      </c>
      <c r="F133" s="10">
        <f>(0.5*(E133+E132)*(A133-A132)*3600)+F132</f>
        <v>13736168.404984774</v>
      </c>
      <c r="J133" s="10"/>
      <c r="K133" s="10"/>
    </row>
    <row r="134" spans="1:11">
      <c r="A134" s="8">
        <f t="shared" si="3"/>
        <v>23.25</v>
      </c>
      <c r="B134" s="8">
        <v>0</v>
      </c>
      <c r="C134" s="8">
        <f t="shared" si="2"/>
        <v>0</v>
      </c>
      <c r="D134" s="8">
        <f>C134-E134</f>
        <v>-5.9026609553245155</v>
      </c>
      <c r="E134" s="8">
        <f>E133+$B$32*D133</f>
        <v>5.9026609553245155</v>
      </c>
      <c r="F134" s="10">
        <f>(0.5*(E134+E133)*(A134-A133)*3600)+F133</f>
        <v>13741657.879673226</v>
      </c>
      <c r="J134" s="10"/>
      <c r="K134" s="10"/>
    </row>
    <row r="135" spans="1:11">
      <c r="A135" s="8">
        <f t="shared" si="3"/>
        <v>23.5</v>
      </c>
      <c r="B135" s="8">
        <v>0</v>
      </c>
      <c r="C135" s="8">
        <f t="shared" si="2"/>
        <v>0</v>
      </c>
      <c r="D135" s="8">
        <f>C135-E135</f>
        <v>-5.533744645616733</v>
      </c>
      <c r="E135" s="8">
        <f>E134+$B$32*D134</f>
        <v>5.533744645616733</v>
      </c>
      <c r="F135" s="10">
        <f>(0.5*(E135+E134)*(A135-A134)*3600)+F134</f>
        <v>13746804.26219365</v>
      </c>
      <c r="J135" s="10"/>
      <c r="K135" s="10"/>
    </row>
    <row r="136" spans="1:11">
      <c r="A136" s="8">
        <f t="shared" si="3"/>
        <v>23.75</v>
      </c>
      <c r="B136" s="8">
        <v>0</v>
      </c>
      <c r="C136" s="8">
        <f t="shared" si="2"/>
        <v>0</v>
      </c>
      <c r="D136" s="8">
        <f>C136-E136</f>
        <v>-5.187885605265687</v>
      </c>
      <c r="E136" s="8">
        <f>E135+$B$32*D135</f>
        <v>5.187885605265687</v>
      </c>
      <c r="F136" s="10">
        <f>(0.5*(E136+E135)*(A136-A135)*3600)+F135</f>
        <v>13751628.995806547</v>
      </c>
      <c r="J136" s="10"/>
      <c r="K136" s="10"/>
    </row>
    <row r="137" spans="1:11">
      <c r="A137" s="8">
        <f t="shared" si="3"/>
        <v>24</v>
      </c>
      <c r="B137" s="8">
        <v>0</v>
      </c>
      <c r="C137" s="8">
        <f t="shared" si="2"/>
        <v>0</v>
      </c>
      <c r="D137" s="8">
        <f>C137-E137</f>
        <v>-4.8636427549365813</v>
      </c>
      <c r="E137" s="8">
        <f>E136+$B$32*D136</f>
        <v>4.8636427549365813</v>
      </c>
      <c r="F137" s="10">
        <f>(0.5*(E137+E136)*(A137-A136)*3600)+F136</f>
        <v>13756152.183568638</v>
      </c>
      <c r="J137" s="10"/>
      <c r="K137" s="10"/>
    </row>
    <row r="138" spans="1:11">
      <c r="A138" s="9"/>
      <c r="B138" s="9"/>
      <c r="C138" s="9"/>
      <c r="D138" s="9"/>
      <c r="H138" s="8"/>
    </row>
    <row r="139" spans="1:11">
      <c r="A139" s="9"/>
      <c r="B139" s="9"/>
      <c r="C139" s="9"/>
      <c r="D139" s="9"/>
      <c r="E139" s="8"/>
    </row>
    <row r="140" spans="1:11">
      <c r="A140" s="9"/>
      <c r="B140" s="9"/>
      <c r="C140" s="9"/>
      <c r="D140" s="9"/>
    </row>
    <row r="141" spans="1:11">
      <c r="A141" s="9"/>
      <c r="B141" s="9"/>
      <c r="C141" s="9"/>
      <c r="D141" s="9"/>
    </row>
    <row r="142" spans="1:11">
      <c r="B142" s="7"/>
    </row>
    <row r="143" spans="1:11">
      <c r="B143" s="7"/>
    </row>
    <row r="144" spans="1:11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87FB-60C5-4EB1-BA1B-941F7DB69C0B}">
  <dimension ref="A1:F103"/>
  <sheetViews>
    <sheetView tabSelected="1" workbookViewId="0">
      <selection activeCell="F31" sqref="F31"/>
    </sheetView>
  </sheetViews>
  <sheetFormatPr defaultRowHeight="15"/>
  <sheetData>
    <row r="1" spans="1:5">
      <c r="A1" t="s">
        <v>68</v>
      </c>
    </row>
    <row r="3" spans="1:5">
      <c r="A3" t="s">
        <v>75</v>
      </c>
    </row>
    <row r="4" spans="1:5">
      <c r="A4" t="s">
        <v>71</v>
      </c>
      <c r="B4">
        <v>6.0979999999999999</v>
      </c>
    </row>
    <row r="6" spans="1:5">
      <c r="A6" s="10" t="s">
        <v>69</v>
      </c>
      <c r="B6" t="s">
        <v>74</v>
      </c>
      <c r="C6" s="10" t="s">
        <v>72</v>
      </c>
      <c r="D6" t="s">
        <v>35</v>
      </c>
      <c r="E6" t="s">
        <v>73</v>
      </c>
    </row>
    <row r="7" spans="1:5">
      <c r="A7" s="10">
        <v>0</v>
      </c>
      <c r="B7">
        <f>A7*24/1440</f>
        <v>0</v>
      </c>
      <c r="C7" s="10">
        <v>0</v>
      </c>
      <c r="D7">
        <f>$B$4*C7</f>
        <v>0</v>
      </c>
      <c r="E7">
        <v>0</v>
      </c>
    </row>
    <row r="8" spans="1:5">
      <c r="A8" s="10">
        <v>30</v>
      </c>
      <c r="B8" s="10">
        <f t="shared" ref="B8:B55" si="0">A8*24/1440</f>
        <v>0.5</v>
      </c>
      <c r="C8" s="10">
        <v>5.4999999999999997E-3</v>
      </c>
      <c r="D8" s="10">
        <f t="shared" ref="D8:D55" si="1">$B$4*C8</f>
        <v>3.3538999999999999E-2</v>
      </c>
      <c r="E8" s="10">
        <f t="shared" ref="E8:E55" si="2">(D8-D7)/0.5</f>
        <v>6.7077999999999999E-2</v>
      </c>
    </row>
    <row r="9" spans="1:5">
      <c r="A9" s="10">
        <v>60</v>
      </c>
      <c r="B9" s="10">
        <f t="shared" si="0"/>
        <v>1</v>
      </c>
      <c r="C9" s="10">
        <v>1.0999999999999999E-2</v>
      </c>
      <c r="D9" s="10">
        <f t="shared" si="1"/>
        <v>6.7077999999999999E-2</v>
      </c>
      <c r="E9" s="10">
        <f t="shared" si="2"/>
        <v>6.7077999999999999E-2</v>
      </c>
    </row>
    <row r="10" spans="1:5">
      <c r="A10" s="10">
        <v>90</v>
      </c>
      <c r="B10" s="10">
        <f t="shared" si="0"/>
        <v>1.5</v>
      </c>
      <c r="C10" s="10">
        <v>1.6500000000000001E-2</v>
      </c>
      <c r="D10" s="10">
        <f t="shared" si="1"/>
        <v>0.100617</v>
      </c>
      <c r="E10" s="10">
        <f t="shared" si="2"/>
        <v>6.7077999999999999E-2</v>
      </c>
    </row>
    <row r="11" spans="1:5">
      <c r="A11" s="10">
        <v>120</v>
      </c>
      <c r="B11" s="10">
        <f t="shared" si="0"/>
        <v>2</v>
      </c>
      <c r="C11" s="10">
        <v>2.1999999999999999E-2</v>
      </c>
      <c r="D11" s="10">
        <f t="shared" si="1"/>
        <v>0.134156</v>
      </c>
      <c r="E11" s="10">
        <f t="shared" si="2"/>
        <v>6.7077999999999999E-2</v>
      </c>
    </row>
    <row r="12" spans="1:5">
      <c r="A12" s="10">
        <v>150</v>
      </c>
      <c r="B12" s="10">
        <f t="shared" si="0"/>
        <v>2.5</v>
      </c>
      <c r="C12" s="10">
        <v>2.84999999999999E-2</v>
      </c>
      <c r="D12" s="10">
        <f t="shared" si="1"/>
        <v>0.17379299999999939</v>
      </c>
      <c r="E12" s="10">
        <f t="shared" si="2"/>
        <v>7.927399999999879E-2</v>
      </c>
    </row>
    <row r="13" spans="1:5">
      <c r="A13" s="10">
        <v>180</v>
      </c>
      <c r="B13" s="10">
        <f t="shared" si="0"/>
        <v>3</v>
      </c>
      <c r="C13" s="10">
        <v>3.5000000000000003E-2</v>
      </c>
      <c r="D13" s="10">
        <f t="shared" si="1"/>
        <v>0.21343000000000001</v>
      </c>
      <c r="E13" s="10">
        <f t="shared" si="2"/>
        <v>7.9274000000001232E-2</v>
      </c>
    </row>
    <row r="14" spans="1:5">
      <c r="A14" s="10">
        <v>210</v>
      </c>
      <c r="B14" s="10">
        <f t="shared" si="0"/>
        <v>3.5</v>
      </c>
      <c r="C14" s="10">
        <v>4.1499999999999898E-2</v>
      </c>
      <c r="D14" s="10">
        <f t="shared" si="1"/>
        <v>0.25306699999999938</v>
      </c>
      <c r="E14" s="10">
        <f t="shared" si="2"/>
        <v>7.9273999999998734E-2</v>
      </c>
    </row>
    <row r="15" spans="1:5">
      <c r="A15" s="10">
        <v>240</v>
      </c>
      <c r="B15" s="10">
        <f t="shared" si="0"/>
        <v>4</v>
      </c>
      <c r="C15" s="10">
        <v>4.8000000000000001E-2</v>
      </c>
      <c r="D15" s="10">
        <f t="shared" si="1"/>
        <v>0.29270400000000002</v>
      </c>
      <c r="E15" s="10">
        <f t="shared" si="2"/>
        <v>7.9274000000001288E-2</v>
      </c>
    </row>
    <row r="16" spans="1:5">
      <c r="A16" s="10">
        <v>270</v>
      </c>
      <c r="B16" s="10">
        <f t="shared" si="0"/>
        <v>4.5</v>
      </c>
      <c r="C16" s="10">
        <v>5.6000000000000001E-2</v>
      </c>
      <c r="D16" s="10">
        <f t="shared" si="1"/>
        <v>0.34148800000000001</v>
      </c>
      <c r="E16" s="10">
        <f t="shared" si="2"/>
        <v>9.7567999999999988E-2</v>
      </c>
    </row>
    <row r="17" spans="1:5">
      <c r="A17" s="10">
        <v>300</v>
      </c>
      <c r="B17" s="10">
        <f t="shared" si="0"/>
        <v>5</v>
      </c>
      <c r="C17" s="10">
        <v>6.4000000000000001E-2</v>
      </c>
      <c r="D17" s="10">
        <f t="shared" si="1"/>
        <v>0.39027200000000001</v>
      </c>
      <c r="E17" s="10">
        <f t="shared" si="2"/>
        <v>9.7567999999999988E-2</v>
      </c>
    </row>
    <row r="18" spans="1:5">
      <c r="A18" s="10">
        <v>330</v>
      </c>
      <c r="B18" s="10">
        <f t="shared" si="0"/>
        <v>5.5</v>
      </c>
      <c r="C18" s="10">
        <v>7.1999999999999995E-2</v>
      </c>
      <c r="D18" s="10">
        <f t="shared" si="1"/>
        <v>0.43905599999999995</v>
      </c>
      <c r="E18" s="10">
        <f t="shared" si="2"/>
        <v>9.7567999999999877E-2</v>
      </c>
    </row>
    <row r="19" spans="1:5">
      <c r="A19" s="10">
        <v>360</v>
      </c>
      <c r="B19" s="10">
        <f t="shared" si="0"/>
        <v>6</v>
      </c>
      <c r="C19" s="10">
        <v>0.08</v>
      </c>
      <c r="D19" s="10">
        <f t="shared" si="1"/>
        <v>0.48784</v>
      </c>
      <c r="E19" s="10">
        <f t="shared" si="2"/>
        <v>9.7568000000000099E-2</v>
      </c>
    </row>
    <row r="20" spans="1:5">
      <c r="A20" s="10">
        <v>390</v>
      </c>
      <c r="B20" s="10">
        <f t="shared" si="0"/>
        <v>6.5</v>
      </c>
      <c r="C20" s="10">
        <v>8.8999999999999996E-2</v>
      </c>
      <c r="D20" s="10">
        <f t="shared" si="1"/>
        <v>0.54272199999999993</v>
      </c>
      <c r="E20" s="10">
        <f t="shared" si="2"/>
        <v>0.10976399999999986</v>
      </c>
    </row>
    <row r="21" spans="1:5">
      <c r="A21" s="10">
        <v>420</v>
      </c>
      <c r="B21" s="10">
        <f t="shared" si="0"/>
        <v>7</v>
      </c>
      <c r="C21" s="10">
        <v>9.8000000000000004E-2</v>
      </c>
      <c r="D21" s="10">
        <f t="shared" si="1"/>
        <v>0.59760400000000002</v>
      </c>
      <c r="E21" s="10">
        <f t="shared" si="2"/>
        <v>0.10976400000000019</v>
      </c>
    </row>
    <row r="22" spans="1:5">
      <c r="A22" s="10">
        <v>450</v>
      </c>
      <c r="B22" s="10">
        <f t="shared" si="0"/>
        <v>7.5</v>
      </c>
      <c r="C22" s="10">
        <v>0.109</v>
      </c>
      <c r="D22" s="10">
        <f t="shared" si="1"/>
        <v>0.664682</v>
      </c>
      <c r="E22" s="10">
        <f t="shared" si="2"/>
        <v>0.13415599999999994</v>
      </c>
    </row>
    <row r="23" spans="1:5">
      <c r="A23" s="10">
        <v>480</v>
      </c>
      <c r="B23" s="10">
        <f t="shared" si="0"/>
        <v>8</v>
      </c>
      <c r="C23" s="10">
        <v>0.12</v>
      </c>
      <c r="D23" s="10">
        <f t="shared" si="1"/>
        <v>0.73175999999999997</v>
      </c>
      <c r="E23" s="10">
        <f t="shared" si="2"/>
        <v>0.13415599999999994</v>
      </c>
    </row>
    <row r="24" spans="1:5">
      <c r="A24" s="10">
        <v>510</v>
      </c>
      <c r="B24" s="10">
        <f t="shared" si="0"/>
        <v>8.5</v>
      </c>
      <c r="C24" s="10">
        <v>0.13300000000000001</v>
      </c>
      <c r="D24" s="10">
        <f t="shared" si="1"/>
        <v>0.81103400000000003</v>
      </c>
      <c r="E24" s="10">
        <f t="shared" si="2"/>
        <v>0.15854800000000013</v>
      </c>
    </row>
    <row r="25" spans="1:5">
      <c r="A25" s="10">
        <v>540</v>
      </c>
      <c r="B25" s="10">
        <f t="shared" si="0"/>
        <v>9</v>
      </c>
      <c r="C25" s="10">
        <v>0.14699999999999999</v>
      </c>
      <c r="D25" s="10">
        <f t="shared" si="1"/>
        <v>0.89640599999999993</v>
      </c>
      <c r="E25" s="10">
        <f t="shared" si="2"/>
        <v>0.17074399999999978</v>
      </c>
    </row>
    <row r="26" spans="1:5">
      <c r="A26" s="10">
        <v>570</v>
      </c>
      <c r="B26" s="10">
        <f t="shared" si="0"/>
        <v>9.5</v>
      </c>
      <c r="C26" s="10">
        <v>0.16300000000000001</v>
      </c>
      <c r="D26" s="10">
        <f t="shared" si="1"/>
        <v>0.99397400000000002</v>
      </c>
      <c r="E26" s="10">
        <f t="shared" si="2"/>
        <v>0.1951360000000002</v>
      </c>
    </row>
    <row r="27" spans="1:5">
      <c r="A27" s="10">
        <v>600</v>
      </c>
      <c r="B27" s="10">
        <f t="shared" si="0"/>
        <v>10</v>
      </c>
      <c r="C27" s="10">
        <v>0.18099999999999999</v>
      </c>
      <c r="D27" s="10">
        <f t="shared" si="1"/>
        <v>1.1037379999999999</v>
      </c>
      <c r="E27" s="10">
        <f t="shared" si="2"/>
        <v>0.21952799999999972</v>
      </c>
    </row>
    <row r="28" spans="1:5">
      <c r="A28" s="10">
        <v>630</v>
      </c>
      <c r="B28" s="10">
        <f t="shared" si="0"/>
        <v>10.5</v>
      </c>
      <c r="C28" s="10">
        <v>0.20399999999999999</v>
      </c>
      <c r="D28" s="10">
        <f t="shared" si="1"/>
        <v>1.243992</v>
      </c>
      <c r="E28" s="10">
        <f t="shared" si="2"/>
        <v>0.2805080000000002</v>
      </c>
    </row>
    <row r="29" spans="1:5">
      <c r="A29" s="10">
        <v>660</v>
      </c>
      <c r="B29" s="10">
        <f t="shared" si="0"/>
        <v>11</v>
      </c>
      <c r="C29" s="10">
        <v>0.23499999999999999</v>
      </c>
      <c r="D29" s="10">
        <f t="shared" si="1"/>
        <v>1.4330299999999998</v>
      </c>
      <c r="E29" s="10">
        <f t="shared" si="2"/>
        <v>0.37807599999999963</v>
      </c>
    </row>
    <row r="30" spans="1:5">
      <c r="A30" s="10">
        <v>690</v>
      </c>
      <c r="B30" s="10">
        <f t="shared" si="0"/>
        <v>11.5</v>
      </c>
      <c r="C30" s="10">
        <v>0.28299999999999997</v>
      </c>
      <c r="D30" s="10">
        <f t="shared" si="1"/>
        <v>1.7257339999999999</v>
      </c>
      <c r="E30" s="10">
        <f t="shared" si="2"/>
        <v>0.58540800000000015</v>
      </c>
    </row>
    <row r="31" spans="1:5">
      <c r="A31" s="10">
        <v>720</v>
      </c>
      <c r="B31" s="10">
        <f t="shared" si="0"/>
        <v>12</v>
      </c>
      <c r="C31" s="10">
        <v>0.66300000000000003</v>
      </c>
      <c r="D31" s="10">
        <f t="shared" si="1"/>
        <v>4.0429740000000001</v>
      </c>
      <c r="E31" s="10">
        <f t="shared" si="2"/>
        <v>4.6344799999999999</v>
      </c>
    </row>
    <row r="32" spans="1:5">
      <c r="A32" s="10">
        <v>750</v>
      </c>
      <c r="B32" s="10">
        <f t="shared" si="0"/>
        <v>12.5</v>
      </c>
      <c r="C32" s="10">
        <v>0.73499999999999999</v>
      </c>
      <c r="D32" s="10">
        <f t="shared" si="1"/>
        <v>4.48203</v>
      </c>
      <c r="E32" s="10">
        <f t="shared" si="2"/>
        <v>0.87811199999999978</v>
      </c>
    </row>
    <row r="33" spans="1:5">
      <c r="A33" s="10">
        <v>780</v>
      </c>
      <c r="B33" s="10">
        <f t="shared" si="0"/>
        <v>13</v>
      </c>
      <c r="C33" s="10">
        <v>0.77200000000000002</v>
      </c>
      <c r="D33" s="10">
        <f t="shared" si="1"/>
        <v>4.7076560000000001</v>
      </c>
      <c r="E33" s="10">
        <f t="shared" si="2"/>
        <v>0.45125200000000021</v>
      </c>
    </row>
    <row r="34" spans="1:5">
      <c r="A34" s="10">
        <v>810</v>
      </c>
      <c r="B34" s="10">
        <f t="shared" si="0"/>
        <v>13.5</v>
      </c>
      <c r="C34" s="10">
        <v>0.8</v>
      </c>
      <c r="D34" s="10">
        <f t="shared" si="1"/>
        <v>4.8784000000000001</v>
      </c>
      <c r="E34" s="10">
        <f t="shared" si="2"/>
        <v>0.34148800000000001</v>
      </c>
    </row>
    <row r="35" spans="1:5">
      <c r="A35" s="10">
        <v>840</v>
      </c>
      <c r="B35" s="10">
        <f t="shared" si="0"/>
        <v>14</v>
      </c>
      <c r="C35" s="10">
        <v>0.82</v>
      </c>
      <c r="D35" s="10">
        <f t="shared" si="1"/>
        <v>5.0003599999999997</v>
      </c>
      <c r="E35" s="10">
        <f t="shared" si="2"/>
        <v>0.24391999999999925</v>
      </c>
    </row>
    <row r="36" spans="1:5">
      <c r="A36" s="10">
        <v>870</v>
      </c>
      <c r="B36" s="10">
        <f t="shared" si="0"/>
        <v>14.5</v>
      </c>
      <c r="C36" s="10">
        <v>0.83499999999999996</v>
      </c>
      <c r="D36" s="10">
        <f t="shared" si="1"/>
        <v>5.0918299999999999</v>
      </c>
      <c r="E36" s="10">
        <f t="shared" si="2"/>
        <v>0.18294000000000032</v>
      </c>
    </row>
    <row r="37" spans="1:5">
      <c r="A37" s="10">
        <v>900</v>
      </c>
      <c r="B37" s="10">
        <f t="shared" si="0"/>
        <v>15</v>
      </c>
      <c r="C37" s="10">
        <v>0.85</v>
      </c>
      <c r="D37" s="10">
        <f t="shared" si="1"/>
        <v>5.1833</v>
      </c>
      <c r="E37" s="10">
        <f t="shared" si="2"/>
        <v>0.18294000000000032</v>
      </c>
    </row>
    <row r="38" spans="1:5">
      <c r="A38" s="10">
        <v>930</v>
      </c>
      <c r="B38" s="10">
        <f t="shared" si="0"/>
        <v>15.5</v>
      </c>
      <c r="C38" s="10">
        <v>0.86499999999999999</v>
      </c>
      <c r="D38" s="10">
        <f t="shared" si="1"/>
        <v>5.2747700000000002</v>
      </c>
      <c r="E38" s="10">
        <f t="shared" si="2"/>
        <v>0.18294000000000032</v>
      </c>
    </row>
    <row r="39" spans="1:5">
      <c r="A39" s="10">
        <v>960</v>
      </c>
      <c r="B39" s="10">
        <f t="shared" si="0"/>
        <v>16</v>
      </c>
      <c r="C39" s="10">
        <v>0.88</v>
      </c>
      <c r="D39" s="10">
        <f t="shared" si="1"/>
        <v>5.3662400000000003</v>
      </c>
      <c r="E39" s="10">
        <f t="shared" si="2"/>
        <v>0.18294000000000032</v>
      </c>
    </row>
    <row r="40" spans="1:5">
      <c r="A40" s="10">
        <v>990</v>
      </c>
      <c r="B40" s="10">
        <f t="shared" si="0"/>
        <v>16.5</v>
      </c>
      <c r="C40" s="10">
        <v>0.88900000000000001</v>
      </c>
      <c r="D40" s="10">
        <f t="shared" si="1"/>
        <v>5.4211219999999996</v>
      </c>
      <c r="E40" s="10">
        <f t="shared" si="2"/>
        <v>0.10976399999999842</v>
      </c>
    </row>
    <row r="41" spans="1:5">
      <c r="A41" s="10">
        <v>1020</v>
      </c>
      <c r="B41" s="10">
        <f t="shared" si="0"/>
        <v>17</v>
      </c>
      <c r="C41" s="10">
        <v>0.89800000000000002</v>
      </c>
      <c r="D41" s="10">
        <f t="shared" si="1"/>
        <v>5.4760039999999996</v>
      </c>
      <c r="E41" s="10">
        <f t="shared" si="2"/>
        <v>0.10976400000000019</v>
      </c>
    </row>
    <row r="42" spans="1:5">
      <c r="A42" s="10">
        <v>1050</v>
      </c>
      <c r="B42" s="10">
        <f t="shared" si="0"/>
        <v>17.5</v>
      </c>
      <c r="C42" s="10">
        <v>0.90700000000000003</v>
      </c>
      <c r="D42" s="10">
        <f t="shared" si="1"/>
        <v>5.5308859999999997</v>
      </c>
      <c r="E42" s="10">
        <f t="shared" si="2"/>
        <v>0.10976400000000019</v>
      </c>
    </row>
    <row r="43" spans="1:5">
      <c r="A43" s="10">
        <v>1080</v>
      </c>
      <c r="B43" s="10">
        <f t="shared" si="0"/>
        <v>18</v>
      </c>
      <c r="C43" s="10">
        <v>0.91599999999999904</v>
      </c>
      <c r="D43" s="10">
        <f t="shared" si="1"/>
        <v>5.5857679999999936</v>
      </c>
      <c r="E43" s="10">
        <f t="shared" si="2"/>
        <v>0.10976399999998776</v>
      </c>
    </row>
    <row r="44" spans="1:5">
      <c r="A44" s="10">
        <v>1110</v>
      </c>
      <c r="B44" s="10">
        <f t="shared" si="0"/>
        <v>18.5</v>
      </c>
      <c r="C44" s="10">
        <v>0.92499999999999905</v>
      </c>
      <c r="D44" s="10">
        <f t="shared" si="1"/>
        <v>5.6406499999999937</v>
      </c>
      <c r="E44" s="10">
        <f t="shared" si="2"/>
        <v>0.10976400000000019</v>
      </c>
    </row>
    <row r="45" spans="1:5">
      <c r="A45" s="10">
        <v>1140</v>
      </c>
      <c r="B45" s="10">
        <f t="shared" si="0"/>
        <v>19</v>
      </c>
      <c r="C45" s="10">
        <v>0.93399999999999905</v>
      </c>
      <c r="D45" s="10">
        <f t="shared" si="1"/>
        <v>5.6955319999999938</v>
      </c>
      <c r="E45" s="10">
        <f t="shared" si="2"/>
        <v>0.10976400000000019</v>
      </c>
    </row>
    <row r="46" spans="1:5">
      <c r="A46" s="10">
        <v>1170</v>
      </c>
      <c r="B46" s="10">
        <f t="shared" si="0"/>
        <v>19.5</v>
      </c>
      <c r="C46" s="10">
        <v>0.94299999999999995</v>
      </c>
      <c r="D46" s="10">
        <f t="shared" si="1"/>
        <v>5.7504139999999992</v>
      </c>
      <c r="E46" s="10">
        <f t="shared" si="2"/>
        <v>0.10976400000001085</v>
      </c>
    </row>
    <row r="47" spans="1:5">
      <c r="A47" s="10">
        <v>1200</v>
      </c>
      <c r="B47" s="10">
        <f t="shared" si="0"/>
        <v>20</v>
      </c>
      <c r="C47" s="10">
        <v>0.95199999999999996</v>
      </c>
      <c r="D47" s="10">
        <f t="shared" si="1"/>
        <v>5.8052959999999993</v>
      </c>
      <c r="E47" s="10">
        <f t="shared" si="2"/>
        <v>0.10976400000000019</v>
      </c>
    </row>
    <row r="48" spans="1:5">
      <c r="A48" s="10">
        <v>1230</v>
      </c>
      <c r="B48" s="10">
        <f t="shared" si="0"/>
        <v>20.5</v>
      </c>
      <c r="C48" s="10">
        <v>0.95799999999999996</v>
      </c>
      <c r="D48" s="10">
        <f t="shared" si="1"/>
        <v>5.8418839999999994</v>
      </c>
      <c r="E48" s="10">
        <f t="shared" si="2"/>
        <v>7.317600000000013E-2</v>
      </c>
    </row>
    <row r="49" spans="1:6">
      <c r="A49" s="10">
        <v>1260</v>
      </c>
      <c r="B49" s="10">
        <f t="shared" si="0"/>
        <v>21</v>
      </c>
      <c r="C49" s="10">
        <v>0.96399999999999997</v>
      </c>
      <c r="D49" s="10">
        <f t="shared" si="1"/>
        <v>5.8784719999999995</v>
      </c>
      <c r="E49" s="10">
        <f t="shared" si="2"/>
        <v>7.317600000000013E-2</v>
      </c>
    </row>
    <row r="50" spans="1:6">
      <c r="A50" s="10">
        <v>1290</v>
      </c>
      <c r="B50" s="10">
        <f t="shared" si="0"/>
        <v>21.5</v>
      </c>
      <c r="C50" s="10">
        <v>0.97</v>
      </c>
      <c r="D50" s="10">
        <f t="shared" si="1"/>
        <v>5.9150599999999995</v>
      </c>
      <c r="E50" s="10">
        <f t="shared" si="2"/>
        <v>7.317600000000013E-2</v>
      </c>
    </row>
    <row r="51" spans="1:6">
      <c r="A51" s="10">
        <v>1320</v>
      </c>
      <c r="B51" s="10">
        <f t="shared" si="0"/>
        <v>22</v>
      </c>
      <c r="C51" s="10">
        <v>0.97599999999999998</v>
      </c>
      <c r="D51" s="10">
        <f t="shared" si="1"/>
        <v>5.9516479999999996</v>
      </c>
      <c r="E51" s="10">
        <f t="shared" si="2"/>
        <v>7.317600000000013E-2</v>
      </c>
    </row>
    <row r="52" spans="1:6">
      <c r="A52" s="10">
        <v>1350</v>
      </c>
      <c r="B52" s="10">
        <f t="shared" si="0"/>
        <v>22.5</v>
      </c>
      <c r="C52" s="10">
        <v>0.98199999999999998</v>
      </c>
      <c r="D52" s="10">
        <f t="shared" si="1"/>
        <v>5.9882359999999997</v>
      </c>
      <c r="E52" s="10">
        <f t="shared" si="2"/>
        <v>7.317600000000013E-2</v>
      </c>
    </row>
    <row r="53" spans="1:6">
      <c r="A53" s="10">
        <v>1380</v>
      </c>
      <c r="B53" s="10">
        <f t="shared" si="0"/>
        <v>23</v>
      </c>
      <c r="C53" s="10">
        <v>0.98799999999999999</v>
      </c>
      <c r="D53" s="10">
        <f t="shared" si="1"/>
        <v>6.0248239999999997</v>
      </c>
      <c r="E53" s="10">
        <f t="shared" si="2"/>
        <v>7.317600000000013E-2</v>
      </c>
    </row>
    <row r="54" spans="1:6">
      <c r="A54" s="10">
        <v>1410</v>
      </c>
      <c r="B54" s="10">
        <f t="shared" si="0"/>
        <v>23.5</v>
      </c>
      <c r="C54" s="10">
        <v>0.99399999999999999</v>
      </c>
      <c r="D54" s="10">
        <f t="shared" si="1"/>
        <v>6.0614119999999998</v>
      </c>
      <c r="E54" s="10">
        <f t="shared" si="2"/>
        <v>7.317600000000013E-2</v>
      </c>
    </row>
    <row r="55" spans="1:6">
      <c r="A55" s="10">
        <v>1440</v>
      </c>
      <c r="B55" s="10">
        <f t="shared" si="0"/>
        <v>24</v>
      </c>
      <c r="C55" s="10">
        <v>1</v>
      </c>
      <c r="D55" s="10">
        <f t="shared" si="1"/>
        <v>6.0979999999999999</v>
      </c>
      <c r="E55" s="10">
        <f t="shared" si="2"/>
        <v>7.317600000000013E-2</v>
      </c>
    </row>
    <row r="56" spans="1:6">
      <c r="A56" s="10"/>
      <c r="B56" s="10"/>
      <c r="C56" s="10"/>
      <c r="D56" s="10"/>
      <c r="E56" s="10"/>
    </row>
    <row r="57" spans="1:6">
      <c r="A57" s="10"/>
      <c r="B57" s="10"/>
      <c r="C57" s="10"/>
      <c r="D57" s="10"/>
      <c r="E57" s="10">
        <f>MAX(E7:E55)</f>
        <v>4.6344799999999999</v>
      </c>
    </row>
    <row r="58" spans="1:6">
      <c r="A58" s="10"/>
      <c r="B58" s="10"/>
      <c r="C58" s="10"/>
      <c r="D58" s="10"/>
      <c r="E58" s="10"/>
    </row>
    <row r="59" spans="1:6">
      <c r="A59" s="10"/>
      <c r="B59" s="10"/>
      <c r="C59" s="10"/>
      <c r="D59" s="10"/>
      <c r="E59" s="10"/>
    </row>
    <row r="60" spans="1:6">
      <c r="A60" s="10"/>
      <c r="B60" s="10"/>
      <c r="C60" s="10"/>
      <c r="D60" s="10"/>
      <c r="E60" s="10"/>
    </row>
    <row r="61" spans="1:6">
      <c r="A61" s="10"/>
      <c r="B61" s="10"/>
      <c r="C61" s="10"/>
      <c r="D61" s="10"/>
      <c r="E61" s="10"/>
    </row>
    <row r="62" spans="1:6">
      <c r="A62" s="10"/>
      <c r="B62" s="10"/>
      <c r="C62" s="10"/>
      <c r="D62" s="10"/>
      <c r="E62" s="10"/>
      <c r="F62" s="10"/>
    </row>
    <row r="63" spans="1:6">
      <c r="A63" s="10"/>
      <c r="B63" s="10"/>
      <c r="C63" s="10"/>
      <c r="D63" s="10"/>
      <c r="E63" s="10"/>
      <c r="F63" s="10"/>
    </row>
    <row r="64" spans="1:6">
      <c r="A64" s="10"/>
      <c r="B64" s="10"/>
      <c r="C64" s="10"/>
      <c r="D64" s="10"/>
      <c r="E64" s="10"/>
      <c r="F64" s="10"/>
    </row>
    <row r="65" spans="1:6">
      <c r="A65" s="10"/>
      <c r="B65" s="10"/>
      <c r="C65" s="10"/>
      <c r="D65" s="10"/>
      <c r="E65" s="10"/>
      <c r="F65" s="10"/>
    </row>
    <row r="66" spans="1:6">
      <c r="A66" s="10"/>
      <c r="B66" s="10"/>
      <c r="C66" s="10"/>
      <c r="D66" s="10"/>
      <c r="E66" s="10"/>
      <c r="F66" s="10"/>
    </row>
    <row r="67" spans="1:6">
      <c r="A67" s="10"/>
      <c r="B67" s="10"/>
      <c r="C67" s="10"/>
      <c r="D67" s="10"/>
      <c r="E67" s="10"/>
      <c r="F67" s="10"/>
    </row>
    <row r="68" spans="1:6">
      <c r="A68" s="10"/>
      <c r="B68" s="10"/>
      <c r="C68" s="10"/>
      <c r="D68" s="10"/>
      <c r="E68" s="10"/>
      <c r="F68" s="10"/>
    </row>
    <row r="69" spans="1:6">
      <c r="A69" s="10"/>
      <c r="B69" s="10"/>
      <c r="C69" s="10"/>
      <c r="D69" s="10"/>
      <c r="E69" s="10"/>
      <c r="F69" s="10"/>
    </row>
    <row r="70" spans="1:6">
      <c r="A70" s="10"/>
      <c r="B70" s="10"/>
      <c r="C70" s="10"/>
      <c r="D70" s="10"/>
      <c r="E70" s="10"/>
      <c r="F70" s="10"/>
    </row>
    <row r="71" spans="1:6">
      <c r="A71" s="10"/>
      <c r="B71" s="10"/>
      <c r="C71" s="10"/>
      <c r="D71" s="10"/>
      <c r="E71" s="10"/>
      <c r="F71" s="10"/>
    </row>
    <row r="72" spans="1:6">
      <c r="A72" s="10"/>
      <c r="B72" s="10"/>
      <c r="C72" s="10"/>
      <c r="D72" s="10"/>
      <c r="E72" s="10"/>
      <c r="F72" s="10"/>
    </row>
    <row r="73" spans="1:6">
      <c r="A73" s="10"/>
      <c r="B73" s="10"/>
      <c r="C73" s="10"/>
      <c r="D73" s="10"/>
      <c r="E73" s="10"/>
      <c r="F73" s="10"/>
    </row>
    <row r="74" spans="1:6">
      <c r="A74" s="10"/>
      <c r="B74" s="10"/>
      <c r="C74" s="10"/>
      <c r="D74" s="10"/>
      <c r="E74" s="10"/>
      <c r="F74" s="10"/>
    </row>
    <row r="75" spans="1:6">
      <c r="A75" s="10"/>
      <c r="B75" s="10"/>
      <c r="C75" s="10"/>
      <c r="D75" s="10"/>
      <c r="E75" s="10"/>
      <c r="F75" s="10"/>
    </row>
    <row r="76" spans="1:6">
      <c r="A76" s="10"/>
      <c r="B76" s="10"/>
      <c r="C76" s="10"/>
      <c r="D76" s="10"/>
      <c r="E76" s="10"/>
      <c r="F76" s="10"/>
    </row>
    <row r="77" spans="1:6">
      <c r="A77" s="10"/>
      <c r="B77" s="10"/>
      <c r="C77" s="10"/>
      <c r="D77" s="10"/>
      <c r="E77" s="10"/>
      <c r="F77" s="10"/>
    </row>
    <row r="78" spans="1:6">
      <c r="A78" s="10"/>
      <c r="B78" s="10"/>
      <c r="C78" s="10"/>
      <c r="D78" s="10"/>
      <c r="E78" s="10"/>
      <c r="F78" s="10"/>
    </row>
    <row r="79" spans="1:6">
      <c r="A79" s="10"/>
      <c r="B79" s="10"/>
      <c r="C79" s="10"/>
      <c r="D79" s="10"/>
      <c r="E79" s="10"/>
      <c r="F79" s="10"/>
    </row>
    <row r="80" spans="1:6">
      <c r="A80" s="10"/>
      <c r="B80" s="10"/>
      <c r="C80" s="10"/>
      <c r="D80" s="10"/>
      <c r="E80" s="10"/>
      <c r="F80" s="10"/>
    </row>
    <row r="81" spans="1:6">
      <c r="A81" s="10"/>
      <c r="B81" s="10"/>
      <c r="C81" s="10"/>
      <c r="D81" s="10"/>
      <c r="E81" s="10"/>
      <c r="F81" s="10"/>
    </row>
    <row r="82" spans="1:6">
      <c r="A82" s="10"/>
      <c r="B82" s="10"/>
      <c r="C82" s="10"/>
      <c r="D82" s="10"/>
      <c r="E82" s="10"/>
      <c r="F82" s="10"/>
    </row>
    <row r="83" spans="1:6">
      <c r="A83" s="10"/>
      <c r="B83" s="10"/>
      <c r="C83" s="10"/>
      <c r="D83" s="10"/>
      <c r="E83" s="10"/>
      <c r="F83" s="10"/>
    </row>
    <row r="84" spans="1:6">
      <c r="A84" s="10"/>
      <c r="B84" s="10"/>
      <c r="C84" s="10"/>
      <c r="D84" s="10"/>
      <c r="E84" s="10"/>
      <c r="F84" s="10"/>
    </row>
    <row r="85" spans="1:6">
      <c r="A85" s="10"/>
      <c r="B85" s="10"/>
      <c r="C85" s="10"/>
      <c r="D85" s="10"/>
      <c r="E85" s="10"/>
      <c r="F85" s="10"/>
    </row>
    <row r="86" spans="1:6">
      <c r="A86" s="10"/>
      <c r="B86" s="10"/>
      <c r="C86" s="10"/>
      <c r="D86" s="10"/>
      <c r="E86" s="10"/>
      <c r="F86" s="10"/>
    </row>
    <row r="87" spans="1:6">
      <c r="A87" s="10"/>
      <c r="B87" s="10"/>
      <c r="C87" s="10"/>
      <c r="D87" s="10"/>
      <c r="E87" s="10"/>
      <c r="F87" s="10"/>
    </row>
    <row r="88" spans="1:6">
      <c r="A88" s="10"/>
      <c r="B88" s="10"/>
      <c r="C88" s="10"/>
      <c r="D88" s="10"/>
      <c r="E88" s="10"/>
      <c r="F88" s="10"/>
    </row>
    <row r="89" spans="1:6">
      <c r="A89" s="10"/>
      <c r="B89" s="10"/>
      <c r="C89" s="10"/>
      <c r="D89" s="10"/>
      <c r="E89" s="10"/>
      <c r="F89" s="10"/>
    </row>
    <row r="90" spans="1:6">
      <c r="A90" s="10"/>
      <c r="B90" s="10"/>
      <c r="C90" s="10"/>
      <c r="D90" s="10"/>
      <c r="E90" s="10"/>
      <c r="F90" s="10"/>
    </row>
    <row r="91" spans="1:6">
      <c r="A91" s="10"/>
      <c r="B91" s="10"/>
      <c r="C91" s="10"/>
      <c r="D91" s="10"/>
      <c r="E91" s="10"/>
      <c r="F91" s="10"/>
    </row>
    <row r="92" spans="1:6">
      <c r="A92" s="10"/>
      <c r="B92" s="10"/>
      <c r="C92" s="10"/>
      <c r="D92" s="10"/>
      <c r="E92" s="10"/>
      <c r="F92" s="10"/>
    </row>
    <row r="93" spans="1:6">
      <c r="A93" s="10"/>
      <c r="B93" s="10"/>
      <c r="C93" s="10"/>
      <c r="D93" s="10"/>
      <c r="E93" s="10"/>
      <c r="F93" s="10"/>
    </row>
    <row r="94" spans="1:6">
      <c r="A94" s="10"/>
      <c r="B94" s="10"/>
      <c r="C94" s="10"/>
      <c r="D94" s="10"/>
      <c r="E94" s="10"/>
      <c r="F94" s="10"/>
    </row>
    <row r="95" spans="1:6">
      <c r="A95" s="10"/>
      <c r="B95" s="10"/>
      <c r="C95" s="10"/>
      <c r="D95" s="10"/>
      <c r="E95" s="10"/>
      <c r="F95" s="10"/>
    </row>
    <row r="96" spans="1:6">
      <c r="A96" s="10"/>
      <c r="B96" s="10"/>
      <c r="C96" s="10"/>
      <c r="D96" s="10"/>
      <c r="E96" s="10"/>
      <c r="F96" s="10"/>
    </row>
    <row r="97" spans="1:6">
      <c r="A97" s="10"/>
      <c r="B97" s="10"/>
      <c r="C97" s="10"/>
      <c r="D97" s="10"/>
      <c r="E97" s="10"/>
      <c r="F97" s="10"/>
    </row>
    <row r="98" spans="1:6">
      <c r="A98" s="10"/>
      <c r="B98" s="10"/>
      <c r="C98" s="10"/>
      <c r="D98" s="10"/>
      <c r="E98" s="10"/>
      <c r="F98" s="10"/>
    </row>
    <row r="99" spans="1:6">
      <c r="A99" s="10"/>
      <c r="B99" s="10"/>
      <c r="C99" s="10"/>
      <c r="D99" s="10"/>
      <c r="E99" s="10"/>
      <c r="F99" s="10"/>
    </row>
    <row r="100" spans="1:6">
      <c r="A100" s="10"/>
      <c r="B100" s="10"/>
      <c r="C100" s="10"/>
      <c r="D100" s="10"/>
      <c r="E100" s="10"/>
      <c r="F100" s="10"/>
    </row>
    <row r="101" spans="1:6">
      <c r="A101" s="10"/>
      <c r="B101" s="10"/>
      <c r="C101" s="10"/>
      <c r="D101" s="10"/>
      <c r="E101" s="10"/>
      <c r="F101" s="10"/>
    </row>
    <row r="102" spans="1:6">
      <c r="A102" s="10"/>
      <c r="B102" s="10"/>
      <c r="C102" s="10"/>
      <c r="D102" s="10"/>
      <c r="E102" s="10"/>
      <c r="F102" s="10"/>
    </row>
    <row r="103" spans="1:6">
      <c r="A103" s="10"/>
      <c r="B103" s="10"/>
      <c r="C103" s="10"/>
      <c r="D103" s="10"/>
      <c r="E103" s="10"/>
      <c r="F103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713D-1428-42B2-BF44-7CA4B3442AE5}">
  <dimension ref="A1:E73"/>
  <sheetViews>
    <sheetView topLeftCell="A16" workbookViewId="0">
      <selection activeCell="E13" sqref="E13"/>
    </sheetView>
  </sheetViews>
  <sheetFormatPr defaultRowHeight="15"/>
  <sheetData>
    <row r="1" spans="1:5">
      <c r="A1" s="10" t="s">
        <v>76</v>
      </c>
      <c r="B1" s="10"/>
      <c r="C1" s="10"/>
      <c r="D1" s="10"/>
      <c r="E1" s="10"/>
    </row>
    <row r="2" spans="1:5">
      <c r="A2" s="10" t="s">
        <v>77</v>
      </c>
      <c r="B2" s="10"/>
      <c r="C2" s="10"/>
      <c r="D2" s="10"/>
      <c r="E2" s="10"/>
    </row>
    <row r="3" spans="1:5">
      <c r="A3" s="10" t="s">
        <v>78</v>
      </c>
      <c r="B3" s="10" t="s">
        <v>79</v>
      </c>
      <c r="C3" s="10"/>
      <c r="D3" s="10"/>
      <c r="E3" s="10"/>
    </row>
    <row r="4" spans="1:5">
      <c r="A4" s="10" t="s">
        <v>80</v>
      </c>
      <c r="B4" s="10" t="s">
        <v>81</v>
      </c>
      <c r="C4" s="10"/>
      <c r="D4" s="10"/>
      <c r="E4" s="10"/>
    </row>
    <row r="5" spans="1:5">
      <c r="A5" s="18" t="s">
        <v>82</v>
      </c>
      <c r="B5" s="10"/>
      <c r="C5" s="10"/>
      <c r="D5" s="10"/>
      <c r="E5" s="10"/>
    </row>
    <row r="6" spans="1:5" ht="15.75" thickBot="1">
      <c r="A6" s="10" t="s">
        <v>47</v>
      </c>
      <c r="B6" s="10" t="s">
        <v>46</v>
      </c>
      <c r="C6" s="10" t="s">
        <v>45</v>
      </c>
      <c r="D6" s="10"/>
      <c r="E6" s="10"/>
    </row>
    <row r="7" spans="1:5" ht="15.75" thickBot="1">
      <c r="A7" s="16" t="s">
        <v>83</v>
      </c>
      <c r="B7" s="19">
        <v>20</v>
      </c>
      <c r="C7" s="16" t="s">
        <v>84</v>
      </c>
      <c r="D7" s="10" t="s">
        <v>110</v>
      </c>
      <c r="E7" s="10"/>
    </row>
    <row r="8" spans="1:5" ht="15.75" thickBot="1">
      <c r="A8" s="16" t="s">
        <v>85</v>
      </c>
      <c r="B8" s="19">
        <v>4</v>
      </c>
      <c r="C8" s="16" t="s">
        <v>84</v>
      </c>
      <c r="D8" s="10" t="s">
        <v>111</v>
      </c>
      <c r="E8" s="10"/>
    </row>
    <row r="9" spans="1:5" ht="15.75" thickBot="1">
      <c r="A9" s="16" t="s">
        <v>34</v>
      </c>
      <c r="B9" s="19">
        <v>0.7</v>
      </c>
      <c r="C9" s="16" t="s">
        <v>86</v>
      </c>
      <c r="D9" s="10" t="s">
        <v>112</v>
      </c>
      <c r="E9" s="10"/>
    </row>
    <row r="10" spans="1:5">
      <c r="A10" s="10" t="s">
        <v>87</v>
      </c>
      <c r="B10" s="10">
        <v>0</v>
      </c>
      <c r="C10" s="10" t="s">
        <v>88</v>
      </c>
      <c r="D10" s="10"/>
      <c r="E10" s="10"/>
    </row>
    <row r="11" spans="1:5">
      <c r="A11" s="10" t="s">
        <v>89</v>
      </c>
      <c r="B11" s="10">
        <v>0</v>
      </c>
      <c r="C11" s="10" t="s">
        <v>90</v>
      </c>
      <c r="D11" s="10"/>
      <c r="E11" s="10"/>
    </row>
    <row r="12" spans="1:5">
      <c r="A12" s="10" t="s">
        <v>91</v>
      </c>
      <c r="B12" s="10">
        <v>12</v>
      </c>
      <c r="C12" s="10" t="s">
        <v>84</v>
      </c>
      <c r="D12" s="10"/>
      <c r="E12" s="10"/>
    </row>
    <row r="13" spans="1:5">
      <c r="A13" s="10" t="s">
        <v>92</v>
      </c>
      <c r="B13" s="10">
        <v>8</v>
      </c>
      <c r="C13" s="10" t="s">
        <v>93</v>
      </c>
      <c r="D13" s="10"/>
      <c r="E13" s="10"/>
    </row>
    <row r="14" spans="1:5">
      <c r="A14" s="18" t="s">
        <v>94</v>
      </c>
      <c r="B14" s="10"/>
      <c r="C14" s="10"/>
      <c r="D14" s="10"/>
      <c r="E14" s="10"/>
    </row>
    <row r="15" spans="1:5">
      <c r="A15" s="10" t="s">
        <v>70</v>
      </c>
      <c r="B15" s="10">
        <f>B13*B12</f>
        <v>96</v>
      </c>
      <c r="C15" s="10" t="s">
        <v>90</v>
      </c>
      <c r="D15" s="10"/>
      <c r="E15" s="10"/>
    </row>
    <row r="16" spans="1:5">
      <c r="A16" s="10" t="s">
        <v>95</v>
      </c>
      <c r="B16" s="10">
        <f>B15-B11</f>
        <v>96</v>
      </c>
      <c r="C16" s="10" t="s">
        <v>96</v>
      </c>
      <c r="D16" s="10"/>
      <c r="E16" s="10"/>
    </row>
    <row r="17" spans="1:5">
      <c r="A17" s="10" t="s">
        <v>97</v>
      </c>
      <c r="B17" s="10">
        <f>22.857+0.00014</f>
        <v>22.857139999999998</v>
      </c>
      <c r="C17" s="10" t="s">
        <v>98</v>
      </c>
      <c r="D17" s="10"/>
      <c r="E17" s="10"/>
    </row>
    <row r="18" spans="1:5">
      <c r="A18" s="18" t="s">
        <v>99</v>
      </c>
      <c r="B18" s="10"/>
      <c r="C18" s="10"/>
      <c r="D18" s="10"/>
      <c r="E18" s="10"/>
    </row>
    <row r="19" spans="1:5">
      <c r="A19" s="10" t="s">
        <v>100</v>
      </c>
      <c r="B19" s="10" t="s">
        <v>101</v>
      </c>
      <c r="C19" s="10" t="s">
        <v>102</v>
      </c>
      <c r="D19" s="10" t="s">
        <v>103</v>
      </c>
      <c r="E19" s="10"/>
    </row>
    <row r="20" spans="1:5">
      <c r="A20" s="10">
        <v>0</v>
      </c>
      <c r="B20" s="10">
        <f>A20*60</f>
        <v>0</v>
      </c>
      <c r="C20" s="10">
        <f>$B$8+($B$7-$B$8)*EXP(-$B$9*A20)</f>
        <v>20</v>
      </c>
      <c r="D20" s="10">
        <f>$B$8*A20-EXP(-$B$9*A20)*($B$7-$B$8)/$B$9+$B$17</f>
        <v>-2.8571428600798754E-6</v>
      </c>
      <c r="E20" s="10"/>
    </row>
    <row r="21" spans="1:5">
      <c r="A21" s="10">
        <v>0.25</v>
      </c>
      <c r="B21" s="10">
        <f t="shared" ref="B21:B31" si="0">A21*60</f>
        <v>15</v>
      </c>
      <c r="C21" s="10">
        <f t="shared" ref="C21:C31" si="1">$B$8+($B$7-$B$8)*EXP(-$B$9*A21)</f>
        <v>17.431312332307318</v>
      </c>
      <c r="D21" s="10">
        <f t="shared" ref="D21:D31" si="2">$B$8*A21-EXP(-$B$9*A21)*($B$7-$B$8)/$B$9+$B$17</f>
        <v>4.6695509538466844</v>
      </c>
      <c r="E21" s="10"/>
    </row>
    <row r="22" spans="1:5">
      <c r="A22" s="10">
        <v>0.5</v>
      </c>
      <c r="B22" s="10">
        <f t="shared" si="0"/>
        <v>30</v>
      </c>
      <c r="C22" s="10">
        <f t="shared" si="1"/>
        <v>15.275009435499415</v>
      </c>
      <c r="D22" s="10">
        <f t="shared" si="2"/>
        <v>8.7499836635722623</v>
      </c>
      <c r="E22" s="10"/>
    </row>
    <row r="23" spans="1:5" ht="15.75" thickBot="1">
      <c r="A23" s="10">
        <v>0.75</v>
      </c>
      <c r="B23" s="10">
        <f t="shared" si="0"/>
        <v>45</v>
      </c>
      <c r="C23" s="10">
        <f t="shared" si="1"/>
        <v>13.464885829869042</v>
      </c>
      <c r="D23" s="10">
        <f t="shared" si="2"/>
        <v>12.335874528758509</v>
      </c>
      <c r="E23" s="10"/>
    </row>
    <row r="24" spans="1:5" ht="15.75" thickBot="1">
      <c r="A24" s="15">
        <v>1</v>
      </c>
      <c r="B24" s="10">
        <f t="shared" si="0"/>
        <v>60</v>
      </c>
      <c r="C24" s="10">
        <f t="shared" si="1"/>
        <v>11.945364860662552</v>
      </c>
      <c r="D24" s="15">
        <f t="shared" si="2"/>
        <v>15.506618770482065</v>
      </c>
      <c r="E24" s="10"/>
    </row>
    <row r="25" spans="1:5">
      <c r="A25" s="10">
        <v>1.25</v>
      </c>
      <c r="B25" s="10">
        <f t="shared" si="0"/>
        <v>75</v>
      </c>
      <c r="C25" s="10">
        <f t="shared" si="1"/>
        <v>10.669792314856135</v>
      </c>
      <c r="D25" s="10">
        <f t="shared" si="2"/>
        <v>18.328865264491235</v>
      </c>
      <c r="E25" s="10"/>
    </row>
    <row r="26" spans="1:5" ht="2.25" customHeight="1">
      <c r="A26" s="10">
        <v>1.5</v>
      </c>
      <c r="B26" s="10">
        <f t="shared" si="0"/>
        <v>90</v>
      </c>
      <c r="C26" s="10">
        <f t="shared" si="1"/>
        <v>9.5990039857784879</v>
      </c>
      <c r="D26" s="10">
        <f t="shared" si="2"/>
        <v>20.858562877459303</v>
      </c>
      <c r="E26" s="10"/>
    </row>
    <row r="27" spans="1:5" ht="2.25" customHeight="1">
      <c r="A27" s="10">
        <v>1.75</v>
      </c>
      <c r="B27" s="10">
        <f t="shared" si="0"/>
        <v>105</v>
      </c>
      <c r="C27" s="10">
        <f t="shared" si="1"/>
        <v>8.700123205176526</v>
      </c>
      <c r="D27" s="10">
        <f t="shared" si="2"/>
        <v>23.142678278319245</v>
      </c>
      <c r="E27" s="10"/>
    </row>
    <row r="28" spans="1:5" ht="2.25" customHeight="1">
      <c r="A28" s="10">
        <v>2</v>
      </c>
      <c r="B28" s="10">
        <f t="shared" si="0"/>
        <v>120</v>
      </c>
      <c r="C28" s="10">
        <f t="shared" si="1"/>
        <v>7.9455514230657034</v>
      </c>
      <c r="D28" s="10">
        <f t="shared" si="2"/>
        <v>25.220637967048994</v>
      </c>
      <c r="E28" s="10"/>
    </row>
    <row r="29" spans="1:5" ht="2.25" customHeight="1">
      <c r="A29" s="10">
        <v>2.25</v>
      </c>
      <c r="B29" s="10">
        <f t="shared" si="0"/>
        <v>135</v>
      </c>
      <c r="C29" s="10">
        <f t="shared" si="1"/>
        <v>7.3121208428984428</v>
      </c>
      <c r="D29" s="10">
        <f t="shared" si="2"/>
        <v>27.125538795859367</v>
      </c>
      <c r="E29" s="10"/>
    </row>
    <row r="30" spans="1:5" ht="2.25" customHeight="1">
      <c r="A30" s="10">
        <v>2.5</v>
      </c>
      <c r="B30" s="10">
        <f t="shared" si="0"/>
        <v>150</v>
      </c>
      <c r="C30" s="10">
        <f t="shared" si="1"/>
        <v>6.7803830952071227</v>
      </c>
      <c r="D30" s="10">
        <f t="shared" si="2"/>
        <v>28.88516414970411</v>
      </c>
      <c r="E30" s="10"/>
    </row>
    <row r="31" spans="1:5" ht="2.25" customHeight="1">
      <c r="A31" s="10">
        <v>2.75</v>
      </c>
      <c r="B31" s="10">
        <f t="shared" si="0"/>
        <v>165</v>
      </c>
      <c r="C31" s="10">
        <f t="shared" si="1"/>
        <v>6.3340121096996391</v>
      </c>
      <c r="D31" s="10">
        <f t="shared" si="2"/>
        <v>30.522836986143371</v>
      </c>
      <c r="E31" s="10"/>
    </row>
    <row r="32" spans="1:5" s="10" customFormat="1" ht="2.25" customHeight="1">
      <c r="A32" s="10">
        <v>3</v>
      </c>
      <c r="B32" s="10">
        <f>A32*60</f>
        <v>180</v>
      </c>
      <c r="C32" s="10">
        <f>$B$8+($B$7-$B$8)*EXP(-$B$9*A32)</f>
        <v>5.9593028520477116</v>
      </c>
      <c r="D32" s="10">
        <f>$B$8*A32-EXP(-$B$9*A32)*($B$7-$B$8)/$B$9+$B$17</f>
        <v>32.058135925646127</v>
      </c>
    </row>
    <row r="33" spans="1:5" ht="2.25" customHeight="1">
      <c r="A33" s="10">
        <v>3.25</v>
      </c>
      <c r="B33" s="10">
        <f t="shared" ref="B33:B60" si="3">A33*60</f>
        <v>195</v>
      </c>
      <c r="C33" s="10">
        <f t="shared" ref="C33:C35" si="4">$B$8+($B$7-$B$8)*EXP(-$B$9*A33)</f>
        <v>5.6447505349645821</v>
      </c>
      <c r="D33" s="10">
        <f t="shared" ref="D33:D35" si="5">$B$8*A33-EXP(-$B$9*A33)*($B$7-$B$8)/$B$9+$B$17</f>
        <v>33.507496378622022</v>
      </c>
      <c r="E33" s="10"/>
    </row>
    <row r="34" spans="1:5" s="10" customFormat="1" ht="2.25" customHeight="1">
      <c r="A34" s="10">
        <v>3.5</v>
      </c>
      <c r="B34" s="10">
        <f t="shared" si="3"/>
        <v>210</v>
      </c>
      <c r="C34" s="10">
        <f t="shared" si="4"/>
        <v>5.3806973839899284</v>
      </c>
      <c r="D34" s="10">
        <f t="shared" si="5"/>
        <v>34.884715165728672</v>
      </c>
    </row>
    <row r="35" spans="1:5" s="10" customFormat="1" ht="2.25" customHeight="1">
      <c r="A35" s="10">
        <v>3.75</v>
      </c>
      <c r="B35" s="10">
        <f t="shared" si="3"/>
        <v>225</v>
      </c>
      <c r="C35" s="10">
        <f t="shared" si="4"/>
        <v>5.1590361125480229</v>
      </c>
      <c r="D35" s="10">
        <f t="shared" si="5"/>
        <v>36.201374124931391</v>
      </c>
    </row>
    <row r="36" spans="1:5" s="10" customFormat="1" ht="2.25" customHeight="1">
      <c r="A36" s="10">
        <v>4</v>
      </c>
      <c r="B36" s="10">
        <f t="shared" si="3"/>
        <v>240</v>
      </c>
      <c r="C36" s="10">
        <f t="shared" ref="C36:C52" si="6">$B$8+($B$7-$B$8)*EXP(-$B$9*A36)</f>
        <v>4.9729610020034878</v>
      </c>
      <c r="D36" s="10">
        <f t="shared" ref="D36:D52" si="7">$B$8*A36-EXP(-$B$9*A36)*($B$7-$B$8)/$B$9+$B$17</f>
        <v>37.467195711423585</v>
      </c>
    </row>
    <row r="37" spans="1:5" s="10" customFormat="1" ht="2.25" customHeight="1">
      <c r="A37" s="10">
        <v>4.25</v>
      </c>
      <c r="B37" s="10">
        <f t="shared" si="3"/>
        <v>255</v>
      </c>
      <c r="C37" s="10">
        <f t="shared" si="6"/>
        <v>4.8167589440664704</v>
      </c>
      <c r="D37" s="10">
        <f t="shared" si="7"/>
        <v>38.690341508476465</v>
      </c>
    </row>
    <row r="38" spans="1:5" s="10" customFormat="1" ht="2.25" customHeight="1">
      <c r="A38" s="10">
        <v>4.5</v>
      </c>
      <c r="B38" s="10">
        <f t="shared" si="3"/>
        <v>270</v>
      </c>
      <c r="C38" s="10">
        <f t="shared" si="6"/>
        <v>4.6856340298726433</v>
      </c>
      <c r="D38" s="10">
        <f t="shared" si="7"/>
        <v>39.877662814467655</v>
      </c>
    </row>
    <row r="39" spans="1:5" s="10" customFormat="1" ht="2.25" customHeight="1">
      <c r="A39" s="10">
        <v>4.75</v>
      </c>
      <c r="B39" s="10">
        <f t="shared" si="3"/>
        <v>285</v>
      </c>
      <c r="C39" s="10">
        <f t="shared" si="6"/>
        <v>4.5755603000548746</v>
      </c>
      <c r="D39" s="10">
        <f t="shared" si="7"/>
        <v>41.034910999921607</v>
      </c>
    </row>
    <row r="40" spans="1:5" s="10" customFormat="1" ht="2.25" customHeight="1">
      <c r="A40" s="10">
        <v>5</v>
      </c>
      <c r="B40" s="10">
        <f t="shared" si="3"/>
        <v>300</v>
      </c>
      <c r="C40" s="10">
        <f t="shared" si="6"/>
        <v>4.4831581347570957</v>
      </c>
      <c r="D40" s="10">
        <f t="shared" si="7"/>
        <v>42.166914093204142</v>
      </c>
    </row>
    <row r="41" spans="1:5" s="10" customFormat="1" ht="2.25" customHeight="1">
      <c r="A41" s="10">
        <v>5.25</v>
      </c>
      <c r="B41" s="10">
        <f t="shared" si="3"/>
        <v>315</v>
      </c>
      <c r="C41" s="10">
        <f t="shared" si="6"/>
        <v>4.4055904883635995</v>
      </c>
      <c r="D41" s="10">
        <f t="shared" si="7"/>
        <v>43.277725016623428</v>
      </c>
    </row>
    <row r="42" spans="1:5" s="10" customFormat="1" ht="2.25" customHeight="1">
      <c r="A42" s="10">
        <v>5.5</v>
      </c>
      <c r="B42" s="10">
        <f t="shared" si="3"/>
        <v>330</v>
      </c>
      <c r="C42" s="10">
        <f t="shared" si="6"/>
        <v>4.3404757830140346</v>
      </c>
      <c r="D42" s="10">
        <f t="shared" si="7"/>
        <v>44.370746024265664</v>
      </c>
    </row>
    <row r="43" spans="1:5" s="10" customFormat="1" ht="2.25" customHeight="1">
      <c r="A43" s="10">
        <v>5.75</v>
      </c>
      <c r="B43" s="10">
        <f t="shared" si="3"/>
        <v>345</v>
      </c>
      <c r="C43" s="10">
        <f t="shared" si="6"/>
        <v>4.2858147864530247</v>
      </c>
      <c r="D43" s="10">
        <f t="shared" si="7"/>
        <v>45.448833162209965</v>
      </c>
    </row>
    <row r="44" spans="1:5" s="10" customFormat="1" ht="2.25" customHeight="1">
      <c r="A44" s="10">
        <v>6</v>
      </c>
      <c r="B44" s="10">
        <f t="shared" si="3"/>
        <v>360</v>
      </c>
      <c r="C44" s="10">
        <f t="shared" si="6"/>
        <v>4.2399292291276431</v>
      </c>
      <c r="D44" s="10">
        <f t="shared" si="7"/>
        <v>46.514383958389075</v>
      </c>
    </row>
    <row r="45" spans="1:5" s="10" customFormat="1" ht="2.25" customHeight="1">
      <c r="A45" s="10">
        <v>6.25</v>
      </c>
      <c r="B45" s="10">
        <f t="shared" si="3"/>
        <v>375</v>
      </c>
      <c r="C45" s="10">
        <f t="shared" si="6"/>
        <v>4.2014102758789438</v>
      </c>
      <c r="D45" s="10">
        <f t="shared" si="7"/>
        <v>47.569411034458653</v>
      </c>
    </row>
    <row r="46" spans="1:5" s="10" customFormat="1" ht="2.25" customHeight="1">
      <c r="A46" s="10">
        <v>6.5</v>
      </c>
      <c r="B46" s="10">
        <f t="shared" si="3"/>
        <v>390</v>
      </c>
      <c r="C46" s="10">
        <f t="shared" si="6"/>
        <v>4.1690752701416427</v>
      </c>
      <c r="D46" s="10">
        <f t="shared" si="7"/>
        <v>48.615603899797648</v>
      </c>
    </row>
    <row r="47" spans="1:5" s="10" customFormat="1" ht="2.25" customHeight="1">
      <c r="A47" s="10">
        <v>6.75</v>
      </c>
      <c r="B47" s="10">
        <f t="shared" si="3"/>
        <v>405</v>
      </c>
      <c r="C47" s="10">
        <f t="shared" si="6"/>
        <v>4.1419314225588524</v>
      </c>
      <c r="D47" s="10">
        <f t="shared" si="7"/>
        <v>49.654380824915918</v>
      </c>
    </row>
    <row r="48" spans="1:5" s="10" customFormat="1" ht="2.25" customHeight="1">
      <c r="A48" s="10">
        <v>7</v>
      </c>
      <c r="B48" s="10">
        <f t="shared" si="3"/>
        <v>420</v>
      </c>
      <c r="C48" s="10">
        <f t="shared" si="6"/>
        <v>4.1191453291347893</v>
      </c>
      <c r="D48" s="10">
        <f t="shared" si="7"/>
        <v>50.686932386950303</v>
      </c>
    </row>
    <row r="49" spans="1:5" s="10" customFormat="1" ht="2.25" customHeight="1">
      <c r="A49" s="10">
        <v>7.25</v>
      </c>
      <c r="B49" s="10">
        <f t="shared" si="3"/>
        <v>435</v>
      </c>
      <c r="C49" s="10">
        <f t="shared" si="6"/>
        <v>4.1000173830340572</v>
      </c>
      <c r="D49" s="10">
        <f t="shared" si="7"/>
        <v>51.714258024237054</v>
      </c>
    </row>
    <row r="50" spans="1:5" s="10" customFormat="1" ht="2.25" customHeight="1">
      <c r="A50" s="10">
        <v>7.5</v>
      </c>
      <c r="B50" s="10">
        <f t="shared" si="3"/>
        <v>450</v>
      </c>
      <c r="C50" s="10">
        <f t="shared" si="6"/>
        <v>4.0839602943869018</v>
      </c>
      <c r="D50" s="10">
        <f t="shared" si="7"/>
        <v>52.737196722304418</v>
      </c>
    </row>
    <row r="51" spans="1:5" s="10" customFormat="1" ht="15.75" thickBot="1">
      <c r="A51" s="10">
        <v>7.75</v>
      </c>
      <c r="B51" s="10">
        <f t="shared" si="3"/>
        <v>465</v>
      </c>
      <c r="C51" s="10">
        <f t="shared" si="6"/>
        <v>4.0704810585889346</v>
      </c>
      <c r="D51" s="10">
        <f t="shared" si="7"/>
        <v>53.75645277344438</v>
      </c>
    </row>
    <row r="52" spans="1:5" s="10" customFormat="1" ht="15.75" thickBot="1">
      <c r="A52" s="15">
        <v>8</v>
      </c>
      <c r="B52" s="10">
        <f t="shared" si="3"/>
        <v>480</v>
      </c>
      <c r="C52" s="10">
        <f t="shared" si="6"/>
        <v>4.0591658194637272</v>
      </c>
      <c r="D52" s="15">
        <f t="shared" si="7"/>
        <v>54.772617400766102</v>
      </c>
    </row>
    <row r="53" spans="1:5" s="10" customFormat="1">
      <c r="A53" s="10">
        <v>8.25</v>
      </c>
      <c r="B53" s="10">
        <f t="shared" si="3"/>
        <v>495</v>
      </c>
      <c r="C53" s="10">
        <f t="shared" ref="C53:C60" si="8">$B$8+($B$7-$B$8)*EXP(-$B$9*A53)</f>
        <v>4.0496671625383893</v>
      </c>
      <c r="D53" s="10">
        <f t="shared" ref="D53:D60" si="9">$B$8*A53-EXP(-$B$9*A53)*($B$7-$B$8)/$B$9+$B$17</f>
        <v>55.786186910659438</v>
      </c>
    </row>
    <row r="54" spans="1:5" s="10" customFormat="1">
      <c r="A54" s="10">
        <v>8.5</v>
      </c>
      <c r="B54" s="10">
        <f t="shared" si="3"/>
        <v>510</v>
      </c>
      <c r="C54" s="10">
        <f t="shared" si="8"/>
        <v>4.0416934482945361</v>
      </c>
      <c r="D54" s="10">
        <f t="shared" si="9"/>
        <v>56.797577931007808</v>
      </c>
    </row>
    <row r="55" spans="1:5" s="10" customFormat="1">
      <c r="A55" s="10">
        <v>8.75</v>
      </c>
      <c r="B55" s="10">
        <f t="shared" si="3"/>
        <v>525</v>
      </c>
      <c r="C55" s="10">
        <f t="shared" si="8"/>
        <v>4.0349998578909263</v>
      </c>
      <c r="D55" s="10">
        <f t="shared" si="9"/>
        <v>57.807140203012963</v>
      </c>
    </row>
    <row r="56" spans="1:5" s="10" customFormat="1">
      <c r="A56" s="10">
        <v>9</v>
      </c>
      <c r="B56" s="10">
        <f t="shared" si="3"/>
        <v>540</v>
      </c>
      <c r="C56" s="10">
        <f t="shared" si="8"/>
        <v>4.0293808764324623</v>
      </c>
      <c r="D56" s="10">
        <f t="shared" si="9"/>
        <v>58.815167319382198</v>
      </c>
    </row>
    <row r="57" spans="1:5" s="10" customFormat="1">
      <c r="A57" s="10">
        <v>9.25</v>
      </c>
      <c r="B57" s="10">
        <f t="shared" si="3"/>
        <v>555</v>
      </c>
      <c r="C57" s="10">
        <f t="shared" si="8"/>
        <v>4.0246639829975832</v>
      </c>
      <c r="D57" s="10">
        <f t="shared" si="9"/>
        <v>59.821905738574884</v>
      </c>
    </row>
    <row r="58" spans="1:5" s="10" customFormat="1">
      <c r="A58" s="10">
        <v>9.5</v>
      </c>
      <c r="B58" s="10">
        <f t="shared" si="3"/>
        <v>570</v>
      </c>
      <c r="C58" s="10">
        <f t="shared" si="8"/>
        <v>4.0207043536874538</v>
      </c>
      <c r="D58" s="10">
        <f t="shared" si="9"/>
        <v>60.827562351875059</v>
      </c>
    </row>
    <row r="59" spans="1:5" s="10" customFormat="1">
      <c r="A59" s="10">
        <v>9.75</v>
      </c>
      <c r="B59" s="10">
        <f t="shared" si="3"/>
        <v>585</v>
      </c>
      <c r="C59" s="10">
        <f t="shared" si="8"/>
        <v>4.017380415063422</v>
      </c>
      <c r="D59" s="10">
        <f t="shared" si="9"/>
        <v>61.832310835623687</v>
      </c>
    </row>
    <row r="60" spans="1:5" s="10" customFormat="1">
      <c r="A60" s="10">
        <v>10</v>
      </c>
      <c r="B60" s="10">
        <f t="shared" si="3"/>
        <v>600</v>
      </c>
      <c r="C60" s="10">
        <f t="shared" si="8"/>
        <v>4.0145901114488725</v>
      </c>
      <c r="D60" s="10">
        <f t="shared" si="9"/>
        <v>62.836296983644459</v>
      </c>
    </row>
    <row r="61" spans="1:5">
      <c r="A61" s="18" t="s">
        <v>104</v>
      </c>
      <c r="B61" s="10"/>
      <c r="C61" s="10"/>
      <c r="D61" s="10"/>
      <c r="E61" s="10"/>
    </row>
    <row r="62" spans="1:5">
      <c r="A62" s="10" t="s">
        <v>105</v>
      </c>
      <c r="B62" s="10">
        <f>B16-D60</f>
        <v>33.163703016355541</v>
      </c>
      <c r="C62" s="10" t="s">
        <v>90</v>
      </c>
      <c r="D62" s="10" t="s">
        <v>106</v>
      </c>
      <c r="E62" s="10"/>
    </row>
    <row r="63" spans="1:5">
      <c r="A63" s="10" t="s">
        <v>107</v>
      </c>
      <c r="B63" s="10">
        <f>(B62/1000)*B10*10000</f>
        <v>0</v>
      </c>
      <c r="C63" s="10" t="s">
        <v>108</v>
      </c>
      <c r="D63" s="10" t="s">
        <v>109</v>
      </c>
      <c r="E63" s="10"/>
    </row>
    <row r="64" spans="1:5">
      <c r="A64" s="10"/>
      <c r="B64" s="10"/>
      <c r="C64" s="10"/>
      <c r="D64" s="10"/>
      <c r="E64" s="10"/>
    </row>
    <row r="65" spans="1:5">
      <c r="A65" s="10"/>
      <c r="B65" s="10"/>
      <c r="C65" s="10"/>
      <c r="D65" s="10"/>
      <c r="E65" s="10"/>
    </row>
    <row r="66" spans="1:5">
      <c r="A66" s="10"/>
      <c r="B66" s="10"/>
      <c r="C66" s="10"/>
      <c r="D66" s="10"/>
      <c r="E66" s="10"/>
    </row>
    <row r="67" spans="1:5">
      <c r="A67" s="10"/>
      <c r="B67" s="10"/>
      <c r="C67" s="10"/>
      <c r="D67" s="10"/>
      <c r="E67" s="10"/>
    </row>
    <row r="68" spans="1:5">
      <c r="A68" s="10"/>
      <c r="B68" s="10"/>
      <c r="C68" s="10"/>
      <c r="D68" s="10"/>
      <c r="E68" s="10"/>
    </row>
    <row r="69" spans="1:5">
      <c r="A69" s="10"/>
      <c r="B69" s="10"/>
      <c r="C69" s="10"/>
      <c r="D69" s="10"/>
      <c r="E69" s="10"/>
    </row>
    <row r="70" spans="1:5">
      <c r="A70" s="10"/>
      <c r="B70" s="10"/>
      <c r="C70" s="10"/>
      <c r="D70" s="10"/>
      <c r="E70" s="10"/>
    </row>
    <row r="71" spans="1:5">
      <c r="A71" s="10"/>
      <c r="B71" s="10"/>
      <c r="C71" s="10"/>
      <c r="D71" s="10"/>
      <c r="E71" s="10"/>
    </row>
    <row r="72" spans="1:5">
      <c r="A72" s="10"/>
      <c r="B72" s="10"/>
      <c r="C72" s="10"/>
      <c r="D72" s="10"/>
      <c r="E72" s="10"/>
    </row>
    <row r="73" spans="1:5">
      <c r="A73" s="10"/>
      <c r="B73" s="10"/>
      <c r="C73" s="10"/>
      <c r="D73" s="10"/>
      <c r="E7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PR1</vt:lpstr>
      <vt:lpstr>PR2</vt:lpstr>
      <vt:lpstr>PR3</vt:lpstr>
      <vt:lpstr>PR4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2025-07-14T15:57:41Z</dcterms:created>
  <dcterms:modified xsi:type="dcterms:W3CDTF">2025-07-18T20:26:59Z</dcterms:modified>
</cp:coreProperties>
</file>