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clevel\Desktop\"/>
    </mc:Choice>
  </mc:AlternateContent>
  <bookViews>
    <workbookView xWindow="0" yWindow="0" windowWidth="14580" windowHeight="12270" activeTab="2"/>
  </bookViews>
  <sheets>
    <sheet name="ES3-4" sheetId="1" r:id="rId1"/>
    <sheet name="ES3-5" sheetId="2" r:id="rId2"/>
    <sheet name="ES3-6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22" i="3" s="1"/>
  <c r="B23" i="3" s="1"/>
  <c r="B17" i="3"/>
  <c r="B18" i="3" s="1"/>
  <c r="B19" i="3" s="1"/>
  <c r="B14" i="3"/>
  <c r="B15" i="3" s="1"/>
  <c r="F20" i="2"/>
  <c r="F21" i="2"/>
  <c r="F22" i="2"/>
  <c r="F23" i="2"/>
  <c r="F24" i="2"/>
  <c r="F25" i="2"/>
  <c r="F26" i="2"/>
  <c r="F27" i="2"/>
  <c r="F28" i="2"/>
  <c r="F29" i="2"/>
  <c r="F30" i="2"/>
  <c r="F31" i="2"/>
  <c r="C31" i="2"/>
  <c r="D31" i="2"/>
  <c r="E31" i="2" s="1"/>
  <c r="B14" i="2"/>
  <c r="B15" i="2" s="1"/>
  <c r="C20" i="2"/>
  <c r="C21" i="2"/>
  <c r="C22" i="2"/>
  <c r="C23" i="2"/>
  <c r="C24" i="2"/>
  <c r="C25" i="2"/>
  <c r="C26" i="2"/>
  <c r="C27" i="2"/>
  <c r="C28" i="2"/>
  <c r="C29" i="2"/>
  <c r="C30" i="2"/>
  <c r="B13" i="2"/>
  <c r="D21" i="2" s="1"/>
  <c r="C19" i="2"/>
  <c r="D21" i="1"/>
  <c r="D22" i="1"/>
  <c r="D23" i="1"/>
  <c r="D24" i="1"/>
  <c r="D25" i="1"/>
  <c r="D26" i="1"/>
  <c r="D27" i="1"/>
  <c r="D28" i="1"/>
  <c r="D29" i="1"/>
  <c r="D30" i="1"/>
  <c r="D31" i="1"/>
  <c r="D32" i="1"/>
  <c r="B34" i="1" s="1"/>
  <c r="B35" i="1" s="1"/>
  <c r="D20" i="1"/>
  <c r="C21" i="1"/>
  <c r="C22" i="1"/>
  <c r="C23" i="1"/>
  <c r="C24" i="1"/>
  <c r="C25" i="1"/>
  <c r="C26" i="1"/>
  <c r="C27" i="1"/>
  <c r="C28" i="1"/>
  <c r="C29" i="1"/>
  <c r="C30" i="1"/>
  <c r="C31" i="1"/>
  <c r="C32" i="1"/>
  <c r="C20" i="1"/>
  <c r="B21" i="1"/>
  <c r="B22" i="1"/>
  <c r="B23" i="1"/>
  <c r="B24" i="1"/>
  <c r="B25" i="1"/>
  <c r="B26" i="1"/>
  <c r="B27" i="1"/>
  <c r="B28" i="1"/>
  <c r="B29" i="1"/>
  <c r="B30" i="1"/>
  <c r="B31" i="1"/>
  <c r="B32" i="1"/>
  <c r="B20" i="1"/>
  <c r="E21" i="2" l="1"/>
  <c r="D28" i="2"/>
  <c r="E28" i="2" s="1"/>
  <c r="D27" i="2"/>
  <c r="E27" i="2" s="1"/>
  <c r="D25" i="2"/>
  <c r="E25" i="2" s="1"/>
  <c r="D20" i="2"/>
  <c r="E20" i="2" s="1"/>
  <c r="D19" i="2"/>
  <c r="E19" i="2" s="1"/>
  <c r="F19" i="2" s="1"/>
  <c r="D23" i="2"/>
  <c r="E23" i="2" s="1"/>
  <c r="D26" i="2"/>
  <c r="E26" i="2" s="1"/>
  <c r="D24" i="2"/>
  <c r="E24" i="2" s="1"/>
  <c r="D30" i="2"/>
  <c r="E30" i="2" s="1"/>
  <c r="D22" i="2"/>
  <c r="E22" i="2" s="1"/>
  <c r="D29" i="2"/>
  <c r="E29" i="2" s="1"/>
  <c r="B33" i="2" l="1"/>
  <c r="B34" i="2" s="1"/>
  <c r="B15" i="1"/>
  <c r="B16" i="1" s="1"/>
</calcChain>
</file>

<file path=xl/sharedStrings.xml><?xml version="1.0" encoding="utf-8"?>
<sst xmlns="http://schemas.openxmlformats.org/spreadsheetml/2006/main" count="117" uniqueCount="63">
  <si>
    <t>f_o</t>
  </si>
  <si>
    <t>f_c</t>
  </si>
  <si>
    <t>k</t>
  </si>
  <si>
    <t>mm/hr</t>
  </si>
  <si>
    <t>hr^-1</t>
  </si>
  <si>
    <t>A</t>
  </si>
  <si>
    <t>ha</t>
  </si>
  <si>
    <t>I_a</t>
  </si>
  <si>
    <t>mm</t>
  </si>
  <si>
    <t>p</t>
  </si>
  <si>
    <t>P</t>
  </si>
  <si>
    <t>t_rain</t>
  </si>
  <si>
    <t>hr</t>
  </si>
  <si>
    <t>P_e</t>
  </si>
  <si>
    <t>Time(min)</t>
  </si>
  <si>
    <t>f(t)</t>
  </si>
  <si>
    <t>F(t)</t>
  </si>
  <si>
    <t>Q</t>
  </si>
  <si>
    <t>Green-Ampt Infiltration Excess Model</t>
    <phoneticPr fontId="0" type="noConversion"/>
  </si>
  <si>
    <t>K</t>
  </si>
  <si>
    <t>Horton Infiltration Model(s)</t>
  </si>
  <si>
    <t>Rate:</t>
  </si>
  <si>
    <t>Depth:</t>
  </si>
  <si>
    <t>Formula(s)</t>
  </si>
  <si>
    <t>Input(s)</t>
  </si>
  <si>
    <t>ITEM</t>
  </si>
  <si>
    <t>VALUE</t>
  </si>
  <si>
    <t>UNITS</t>
  </si>
  <si>
    <t>Computed Values</t>
  </si>
  <si>
    <t>Time(hrs)</t>
  </si>
  <si>
    <t>f(t) = f_c + (f_o - f_c)exp(-kt)</t>
  </si>
  <si>
    <t>F(t) = f_c*t - exp(-kt)(f_o -f_c)/k + C</t>
  </si>
  <si>
    <t xml:space="preserve">C </t>
  </si>
  <si>
    <t>Plot Arrays</t>
  </si>
  <si>
    <t>Total Runoff</t>
  </si>
  <si>
    <t>V</t>
  </si>
  <si>
    <t>m^3</t>
  </si>
  <si>
    <t>&lt;= as watershed depth</t>
  </si>
  <si>
    <t>&lt;=total volume</t>
  </si>
  <si>
    <t>mm; Excess after I_a removed</t>
  </si>
  <si>
    <t>mm; Constant of integration from F(0)=0</t>
  </si>
  <si>
    <t>K_s * t</t>
  </si>
  <si>
    <t xml:space="preserve">yDq </t>
  </si>
  <si>
    <t>y</t>
  </si>
  <si>
    <t xml:space="preserve">Dq </t>
  </si>
  <si>
    <r>
      <t>1 + F/</t>
    </r>
    <r>
      <rPr>
        <sz val="11"/>
        <color theme="1"/>
        <rFont val="Symbol"/>
        <family val="1"/>
        <charset val="2"/>
      </rPr>
      <t>yDq</t>
    </r>
    <r>
      <rPr>
        <sz val="11"/>
        <color theme="1"/>
        <rFont val="Calibri"/>
        <family val="2"/>
        <scheme val="minor"/>
      </rPr>
      <t xml:space="preserve"> </t>
    </r>
  </si>
  <si>
    <t>F*</t>
  </si>
  <si>
    <t>t (hrs)</t>
  </si>
  <si>
    <t>F(t) (mm)</t>
  </si>
  <si>
    <t>Goal Seek: Target 0</t>
  </si>
  <si>
    <t>Computed Constant(s)</t>
  </si>
  <si>
    <t>Residual^2</t>
  </si>
  <si>
    <t>Curve Number as Loss Model</t>
  </si>
  <si>
    <t>Retention:</t>
  </si>
  <si>
    <t>Runoff:</t>
  </si>
  <si>
    <t>Infiltration:</t>
  </si>
  <si>
    <t>S = (25400/CN)-254 (in mm)</t>
  </si>
  <si>
    <t>I = P-Q</t>
  </si>
  <si>
    <t>CN</t>
  </si>
  <si>
    <t>NRCS Model(s)</t>
  </si>
  <si>
    <t>S</t>
  </si>
  <si>
    <t>I</t>
  </si>
  <si>
    <t>Q = (P-I_a)^2/(P-I_a+S)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</si>
</sst>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textRotation="90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Infiltration Rate and Depth ES3-4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'ES3-4'!$D$19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'ES3-4'!$A$20:$A$32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xVal>
          <c:yVal>
            <c:numRef>
              <c:f>'ES3-4'!$D$20:$D$32</c:f>
              <c:numCache>
                <c:formatCode>General</c:formatCode>
                <c:ptCount val="13"/>
                <c:pt idx="0">
                  <c:v>0</c:v>
                </c:pt>
                <c:pt idx="1">
                  <c:v>1.0369386805747332</c:v>
                </c:pt>
                <c:pt idx="2">
                  <c:v>1.7642411176571153</c:v>
                </c:pt>
                <c:pt idx="3">
                  <c:v>2.3037396797031402</c:v>
                </c:pt>
                <c:pt idx="4">
                  <c:v>2.7293294335267744</c:v>
                </c:pt>
                <c:pt idx="5">
                  <c:v>3.0858300027522025</c:v>
                </c:pt>
                <c:pt idx="6">
                  <c:v>3.4004258632642719</c:v>
                </c:pt>
                <c:pt idx="7">
                  <c:v>3.6896052331553628</c:v>
                </c:pt>
                <c:pt idx="8">
                  <c:v>3.9633687222225316</c:v>
                </c:pt>
                <c:pt idx="9">
                  <c:v>4.2277820069235155</c:v>
                </c:pt>
                <c:pt idx="10">
                  <c:v>4.4865241060018288</c:v>
                </c:pt>
                <c:pt idx="11">
                  <c:v>4.7418264571230715</c:v>
                </c:pt>
                <c:pt idx="12">
                  <c:v>4.9950424956466675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6-44A9-8C3E-88FAEF9FE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214063"/>
        <c:axId val="1048113391"/>
      </c:scatterChart>
      <c:scatterChart>
        <c:scatterStyle val="smoothMarker"/>
        <c:varyColors val="0"/>
        <c:ser>
          <c:idx val="0"/>
          <c:order val="0"/>
          <c:tx>
            <c:strRef>
              <c:f>'ES3-4'!$C$19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'ES3-4'!$A$20:$A$32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xVal>
          <c:yVal>
            <c:numRef>
              <c:f>'ES3-4'!$C$20:$C$32</c:f>
              <c:numCache>
                <c:formatCode>General</c:formatCode>
                <c:ptCount val="13"/>
                <c:pt idx="0">
                  <c:v>5</c:v>
                </c:pt>
                <c:pt idx="1">
                  <c:v>3.4261226388505337</c:v>
                </c:pt>
                <c:pt idx="2">
                  <c:v>2.4715177646857693</c:v>
                </c:pt>
                <c:pt idx="3">
                  <c:v>1.8925206405937192</c:v>
                </c:pt>
                <c:pt idx="4">
                  <c:v>1.5413411329464508</c:v>
                </c:pt>
                <c:pt idx="5">
                  <c:v>1.3283399944955951</c:v>
                </c:pt>
                <c:pt idx="6">
                  <c:v>1.1991482734714558</c:v>
                </c:pt>
                <c:pt idx="7">
                  <c:v>1.1207895336892739</c:v>
                </c:pt>
                <c:pt idx="8">
                  <c:v>1.0732625555549367</c:v>
                </c:pt>
                <c:pt idx="9">
                  <c:v>1.0444359861529693</c:v>
                </c:pt>
                <c:pt idx="10">
                  <c:v>1.0269517879963419</c:v>
                </c:pt>
                <c:pt idx="11">
                  <c:v>1.0163470857538563</c:v>
                </c:pt>
                <c:pt idx="12">
                  <c:v>1.0099150087066655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6-44A9-8C3E-88FAEF9FE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757471"/>
        <c:axId val="1088766207"/>
      </c:scatterChart>
      <c:valAx>
        <c:axId val="93521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113391"/>
        <c:crosses val="autoZero"/>
        <c:crossBetween val="midCat"/>
      </c:valAx>
      <c:valAx>
        <c:axId val="10481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(mm/hr)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14063"/>
        <c:crosses val="autoZero"/>
        <c:crossBetween val="midCat"/>
      </c:valAx>
      <c:valAx>
        <c:axId val="10887662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57471"/>
        <c:crosses val="max"/>
        <c:crossBetween val="midCat"/>
      </c:valAx>
      <c:valAx>
        <c:axId val="1088757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876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Infiltration</a:t>
            </a:r>
            <a:r>
              <a:rPr lang="en-US" baseline="0"/>
              <a:t> Depth ES3-5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'ES3-5'!$B$18</c:f>
              <c:strCache>
                <c:ptCount val="1"/>
                <c:pt idx="0">
                  <c:v>F*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'ES3-5'!$A$19:$A$31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xVal>
          <c:yVal>
            <c:numRef>
              <c:f>'ES3-5'!$B$19:$B$31</c:f>
              <c:numCache>
                <c:formatCode>0.000</c:formatCode>
                <c:ptCount val="13"/>
                <c:pt idx="0">
                  <c:v>1.0776189147092188E-5</c:v>
                </c:pt>
                <c:pt idx="1">
                  <c:v>1.3032534698307729</c:v>
                </c:pt>
                <c:pt idx="2">
                  <c:v>2.5649999999999995</c:v>
                </c:pt>
                <c:pt idx="3">
                  <c:v>3.7931417324337002</c:v>
                </c:pt>
                <c:pt idx="4">
                  <c:v>4.9921530081782288</c:v>
                </c:pt>
                <c:pt idx="5">
                  <c:v>6.1664935831078296</c:v>
                </c:pt>
                <c:pt idx="6">
                  <c:v>7.3179002046449417</c:v>
                </c:pt>
                <c:pt idx="7">
                  <c:v>8.4500728052510166</c:v>
                </c:pt>
                <c:pt idx="8">
                  <c:v>9.5647642437908811</c:v>
                </c:pt>
                <c:pt idx="9">
                  <c:v>10.663729395224566</c:v>
                </c:pt>
                <c:pt idx="10">
                  <c:v>11.748455652419009</c:v>
                </c:pt>
                <c:pt idx="11">
                  <c:v>12.820354830670148</c:v>
                </c:pt>
                <c:pt idx="12">
                  <c:v>13.880338975631789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05-4847-A303-BD56CC19C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29135"/>
        <c:axId val="640830799"/>
      </c:scatterChart>
      <c:valAx>
        <c:axId val="64082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30799"/>
        <c:crosses val="autoZero"/>
        <c:crossBetween val="midCat"/>
      </c:valAx>
      <c:valAx>
        <c:axId val="6408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Infiltration Depth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2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17</xdr:row>
      <xdr:rowOff>9524</xdr:rowOff>
    </xdr:from>
    <xdr:to>
      <xdr:col>9</xdr:col>
      <xdr:colOff>590550</xdr:colOff>
      <xdr:row>32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16</xdr:row>
      <xdr:rowOff>1181100</xdr:rowOff>
    </xdr:from>
    <xdr:to>
      <xdr:col>13</xdr:col>
      <xdr:colOff>342900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6</xdr:row>
      <xdr:rowOff>174966</xdr:rowOff>
    </xdr:from>
    <xdr:to>
      <xdr:col>9</xdr:col>
      <xdr:colOff>48553</xdr:colOff>
      <xdr:row>15</xdr:row>
      <xdr:rowOff>95868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0900" y="1317966"/>
          <a:ext cx="2458378" cy="1635402"/>
        </a:xfrm>
        <a:prstGeom prst="rect">
          <a:avLst/>
        </a:prstGeom>
      </xdr:spPr>
    </xdr:pic>
    <xdr:clientData/>
  </xdr:twoCellAnchor>
  <xdr:twoCellAnchor>
    <xdr:from>
      <xdr:col>3</xdr:col>
      <xdr:colOff>76200</xdr:colOff>
      <xdr:row>11</xdr:row>
      <xdr:rowOff>40167</xdr:rowOff>
    </xdr:from>
    <xdr:to>
      <xdr:col>5</xdr:col>
      <xdr:colOff>28575</xdr:colOff>
      <xdr:row>16</xdr:row>
      <xdr:rowOff>95250</xdr:rowOff>
    </xdr:to>
    <xdr:cxnSp macro="">
      <xdr:nvCxnSpPr>
        <xdr:cNvPr id="4" name="Straight Arrow Connector 3"/>
        <xdr:cNvCxnSpPr>
          <a:stCxn id="2" idx="1"/>
        </xdr:cNvCxnSpPr>
      </xdr:nvCxnSpPr>
      <xdr:spPr>
        <a:xfrm flipH="1">
          <a:off x="2219325" y="2135667"/>
          <a:ext cx="1171575" cy="10171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152400</xdr:colOff>
      <xdr:row>20</xdr:row>
      <xdr:rowOff>133350</xdr:rowOff>
    </xdr:from>
    <xdr:ext cx="2331600" cy="264560"/>
    <xdr:sp macro="" textlink="">
      <xdr:nvSpPr>
        <xdr:cNvPr id="5" name="TextBox 4"/>
        <xdr:cNvSpPr txBox="1"/>
      </xdr:nvSpPr>
      <xdr:spPr>
        <a:xfrm>
          <a:off x="2295525" y="3971925"/>
          <a:ext cx="2331600" cy="26456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Using supplied equations, ignore I_a</a:t>
          </a:r>
        </a:p>
      </xdr:txBody>
    </xdr:sp>
    <xdr:clientData/>
  </xdr:oneCellAnchor>
  <xdr:oneCellAnchor>
    <xdr:from>
      <xdr:col>3</xdr:col>
      <xdr:colOff>152400</xdr:colOff>
      <xdr:row>17</xdr:row>
      <xdr:rowOff>0</xdr:rowOff>
    </xdr:from>
    <xdr:ext cx="2040430" cy="264560"/>
    <xdr:sp macro="" textlink="">
      <xdr:nvSpPr>
        <xdr:cNvPr id="7" name="TextBox 6"/>
        <xdr:cNvSpPr txBox="1"/>
      </xdr:nvSpPr>
      <xdr:spPr>
        <a:xfrm>
          <a:off x="2295525" y="3248025"/>
          <a:ext cx="2040430" cy="26456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Using NRCS document,</a:t>
          </a:r>
          <a:r>
            <a:rPr lang="en-US" sz="1100" baseline="0"/>
            <a:t> I_a given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showFormulas="1" workbookViewId="0">
      <selection activeCell="A2" sqref="A2:B13"/>
    </sheetView>
  </sheetViews>
  <sheetFormatPr defaultRowHeight="15" x14ac:dyDescent="0.25"/>
  <cols>
    <col min="1" max="1" width="6" customWidth="1"/>
    <col min="2" max="2" width="4.5703125" customWidth="1"/>
    <col min="3" max="3" width="16.7109375" customWidth="1"/>
    <col min="4" max="4" width="24" customWidth="1"/>
  </cols>
  <sheetData>
    <row r="1" spans="1:3" x14ac:dyDescent="0.25">
      <c r="A1" t="s">
        <v>20</v>
      </c>
    </row>
    <row r="2" spans="1:3" x14ac:dyDescent="0.25">
      <c r="A2" t="s">
        <v>23</v>
      </c>
    </row>
    <row r="3" spans="1:3" x14ac:dyDescent="0.25">
      <c r="A3" t="s">
        <v>21</v>
      </c>
      <c r="B3" t="s">
        <v>30</v>
      </c>
    </row>
    <row r="4" spans="1:3" x14ac:dyDescent="0.25">
      <c r="A4" t="s">
        <v>22</v>
      </c>
      <c r="B4" t="s">
        <v>31</v>
      </c>
    </row>
    <row r="5" spans="1:3" x14ac:dyDescent="0.25">
      <c r="A5" s="1" t="s">
        <v>24</v>
      </c>
    </row>
    <row r="6" spans="1:3" x14ac:dyDescent="0.25">
      <c r="A6" t="s">
        <v>25</v>
      </c>
      <c r="B6" t="s">
        <v>26</v>
      </c>
      <c r="C6" t="s">
        <v>27</v>
      </c>
    </row>
    <row r="7" spans="1:3" x14ac:dyDescent="0.25">
      <c r="A7" t="s">
        <v>0</v>
      </c>
      <c r="B7">
        <v>5</v>
      </c>
      <c r="C7" t="s">
        <v>3</v>
      </c>
    </row>
    <row r="8" spans="1:3" x14ac:dyDescent="0.25">
      <c r="A8" t="s">
        <v>1</v>
      </c>
      <c r="B8">
        <v>1</v>
      </c>
      <c r="C8" t="s">
        <v>3</v>
      </c>
    </row>
    <row r="9" spans="1:3" x14ac:dyDescent="0.25">
      <c r="A9" t="s">
        <v>2</v>
      </c>
      <c r="B9">
        <v>2</v>
      </c>
      <c r="C9" t="s">
        <v>4</v>
      </c>
    </row>
    <row r="10" spans="1:3" x14ac:dyDescent="0.25">
      <c r="A10" t="s">
        <v>5</v>
      </c>
      <c r="B10">
        <v>2</v>
      </c>
      <c r="C10" t="s">
        <v>6</v>
      </c>
    </row>
    <row r="11" spans="1:3" x14ac:dyDescent="0.25">
      <c r="A11" t="s">
        <v>7</v>
      </c>
      <c r="B11">
        <v>5</v>
      </c>
      <c r="C11" t="s">
        <v>8</v>
      </c>
    </row>
    <row r="12" spans="1:3" x14ac:dyDescent="0.25">
      <c r="A12" t="s">
        <v>9</v>
      </c>
      <c r="B12">
        <v>15</v>
      </c>
      <c r="C12" t="s">
        <v>3</v>
      </c>
    </row>
    <row r="13" spans="1:3" x14ac:dyDescent="0.25">
      <c r="A13" t="s">
        <v>11</v>
      </c>
      <c r="B13">
        <v>3</v>
      </c>
      <c r="C13" t="s">
        <v>12</v>
      </c>
    </row>
    <row r="14" spans="1:3" x14ac:dyDescent="0.25">
      <c r="A14" s="1" t="s">
        <v>28</v>
      </c>
    </row>
    <row r="15" spans="1:3" x14ac:dyDescent="0.25">
      <c r="A15" t="s">
        <v>10</v>
      </c>
      <c r="B15">
        <f>B13*B12</f>
        <v>45</v>
      </c>
      <c r="C15" t="s">
        <v>8</v>
      </c>
    </row>
    <row r="16" spans="1:3" x14ac:dyDescent="0.25">
      <c r="A16" t="s">
        <v>13</v>
      </c>
      <c r="B16">
        <f>B15-B11</f>
        <v>40</v>
      </c>
      <c r="C16" t="s">
        <v>39</v>
      </c>
    </row>
    <row r="17" spans="1:4" x14ac:dyDescent="0.25">
      <c r="A17" t="s">
        <v>32</v>
      </c>
      <c r="B17">
        <v>2</v>
      </c>
      <c r="C17" t="s">
        <v>40</v>
      </c>
    </row>
    <row r="18" spans="1:4" x14ac:dyDescent="0.25">
      <c r="A18" s="1" t="s">
        <v>33</v>
      </c>
    </row>
    <row r="19" spans="1:4" x14ac:dyDescent="0.25">
      <c r="A19" t="s">
        <v>29</v>
      </c>
      <c r="B19" t="s">
        <v>14</v>
      </c>
      <c r="C19" t="s">
        <v>15</v>
      </c>
      <c r="D19" t="s">
        <v>16</v>
      </c>
    </row>
    <row r="20" spans="1:4" x14ac:dyDescent="0.25">
      <c r="A20">
        <v>0</v>
      </c>
      <c r="B20">
        <f>A20*60</f>
        <v>0</v>
      </c>
      <c r="C20">
        <f>$B$8+($B$7-$B$8)*EXP(-$B$9*A20)</f>
        <v>5</v>
      </c>
      <c r="D20">
        <f>$B$8*A20-EXP(-$B$9*A20)*($B$7-$B$8)/$B$9+$B$17</f>
        <v>0</v>
      </c>
    </row>
    <row r="21" spans="1:4" x14ac:dyDescent="0.25">
      <c r="A21">
        <v>0.25</v>
      </c>
      <c r="B21">
        <f t="shared" ref="B21:B32" si="0">A21*60</f>
        <v>15</v>
      </c>
      <c r="C21">
        <f t="shared" ref="C21:C32" si="1">$B$8+($B$7-$B$8)*EXP(-$B$9*A21)</f>
        <v>3.4261226388505337</v>
      </c>
      <c r="D21">
        <f t="shared" ref="D21:D32" si="2">$B$8*A21-EXP(-$B$9*A21)*($B$7-$B$8)/$B$9+$B$17</f>
        <v>1.0369386805747332</v>
      </c>
    </row>
    <row r="22" spans="1:4" x14ac:dyDescent="0.25">
      <c r="A22">
        <v>0.5</v>
      </c>
      <c r="B22">
        <f t="shared" si="0"/>
        <v>30</v>
      </c>
      <c r="C22">
        <f t="shared" si="1"/>
        <v>2.4715177646857693</v>
      </c>
      <c r="D22">
        <f t="shared" si="2"/>
        <v>1.7642411176571153</v>
      </c>
    </row>
    <row r="23" spans="1:4" x14ac:dyDescent="0.25">
      <c r="A23">
        <v>0.75</v>
      </c>
      <c r="B23">
        <f t="shared" si="0"/>
        <v>45</v>
      </c>
      <c r="C23">
        <f t="shared" si="1"/>
        <v>1.8925206405937192</v>
      </c>
      <c r="D23">
        <f t="shared" si="2"/>
        <v>2.3037396797031402</v>
      </c>
    </row>
    <row r="24" spans="1:4" x14ac:dyDescent="0.25">
      <c r="A24">
        <v>1</v>
      </c>
      <c r="B24">
        <f t="shared" si="0"/>
        <v>60</v>
      </c>
      <c r="C24">
        <f t="shared" si="1"/>
        <v>1.5413411329464508</v>
      </c>
      <c r="D24">
        <f t="shared" si="2"/>
        <v>2.7293294335267744</v>
      </c>
    </row>
    <row r="25" spans="1:4" x14ac:dyDescent="0.25">
      <c r="A25">
        <v>1.25</v>
      </c>
      <c r="B25">
        <f t="shared" si="0"/>
        <v>75</v>
      </c>
      <c r="C25">
        <f t="shared" si="1"/>
        <v>1.3283399944955951</v>
      </c>
      <c r="D25">
        <f t="shared" si="2"/>
        <v>3.0858300027522025</v>
      </c>
    </row>
    <row r="26" spans="1:4" x14ac:dyDescent="0.25">
      <c r="A26">
        <v>1.5</v>
      </c>
      <c r="B26">
        <f t="shared" si="0"/>
        <v>90</v>
      </c>
      <c r="C26">
        <f t="shared" si="1"/>
        <v>1.1991482734714558</v>
      </c>
      <c r="D26">
        <f t="shared" si="2"/>
        <v>3.4004258632642719</v>
      </c>
    </row>
    <row r="27" spans="1:4" x14ac:dyDescent="0.25">
      <c r="A27">
        <v>1.75</v>
      </c>
      <c r="B27">
        <f t="shared" si="0"/>
        <v>105</v>
      </c>
      <c r="C27">
        <f t="shared" si="1"/>
        <v>1.1207895336892739</v>
      </c>
      <c r="D27">
        <f t="shared" si="2"/>
        <v>3.6896052331553628</v>
      </c>
    </row>
    <row r="28" spans="1:4" x14ac:dyDescent="0.25">
      <c r="A28">
        <v>2</v>
      </c>
      <c r="B28">
        <f t="shared" si="0"/>
        <v>120</v>
      </c>
      <c r="C28">
        <f t="shared" si="1"/>
        <v>1.0732625555549367</v>
      </c>
      <c r="D28">
        <f t="shared" si="2"/>
        <v>3.9633687222225316</v>
      </c>
    </row>
    <row r="29" spans="1:4" x14ac:dyDescent="0.25">
      <c r="A29">
        <v>2.25</v>
      </c>
      <c r="B29">
        <f t="shared" si="0"/>
        <v>135</v>
      </c>
      <c r="C29">
        <f t="shared" si="1"/>
        <v>1.0444359861529693</v>
      </c>
      <c r="D29">
        <f t="shared" si="2"/>
        <v>4.2277820069235155</v>
      </c>
    </row>
    <row r="30" spans="1:4" x14ac:dyDescent="0.25">
      <c r="A30">
        <v>2.5</v>
      </c>
      <c r="B30">
        <f t="shared" si="0"/>
        <v>150</v>
      </c>
      <c r="C30">
        <f t="shared" si="1"/>
        <v>1.0269517879963419</v>
      </c>
      <c r="D30">
        <f t="shared" si="2"/>
        <v>4.4865241060018288</v>
      </c>
    </row>
    <row r="31" spans="1:4" x14ac:dyDescent="0.25">
      <c r="A31">
        <v>2.75</v>
      </c>
      <c r="B31">
        <f t="shared" si="0"/>
        <v>165</v>
      </c>
      <c r="C31">
        <f t="shared" si="1"/>
        <v>1.0163470857538563</v>
      </c>
      <c r="D31">
        <f t="shared" si="2"/>
        <v>4.7418264571230715</v>
      </c>
    </row>
    <row r="32" spans="1:4" x14ac:dyDescent="0.25">
      <c r="A32">
        <v>3</v>
      </c>
      <c r="B32">
        <f t="shared" si="0"/>
        <v>180</v>
      </c>
      <c r="C32">
        <f t="shared" si="1"/>
        <v>1.0099150087066655</v>
      </c>
      <c r="D32">
        <f t="shared" si="2"/>
        <v>4.9950424956466675</v>
      </c>
    </row>
    <row r="33" spans="1:4" x14ac:dyDescent="0.25">
      <c r="A33" s="1" t="s">
        <v>34</v>
      </c>
    </row>
    <row r="34" spans="1:4" x14ac:dyDescent="0.25">
      <c r="A34" t="s">
        <v>17</v>
      </c>
      <c r="B34">
        <f>B16-D32</f>
        <v>35.004957504353335</v>
      </c>
      <c r="C34" t="s">
        <v>8</v>
      </c>
      <c r="D34" t="s">
        <v>37</v>
      </c>
    </row>
    <row r="35" spans="1:4" x14ac:dyDescent="0.25">
      <c r="A35" t="s">
        <v>35</v>
      </c>
      <c r="B35">
        <f>(B34/1000)*B10*10000</f>
        <v>700.09915008706662</v>
      </c>
      <c r="C35" t="s">
        <v>36</v>
      </c>
      <c r="D35" t="s">
        <v>38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showFormulas="1" topLeftCell="A4" workbookViewId="0">
      <selection activeCell="F19" sqref="F19"/>
    </sheetView>
  </sheetViews>
  <sheetFormatPr defaultRowHeight="15" x14ac:dyDescent="0.25"/>
  <cols>
    <col min="1" max="1" width="15.7109375" customWidth="1"/>
    <col min="2" max="2" width="7.28515625" customWidth="1"/>
    <col min="3" max="3" width="7.140625" customWidth="1"/>
    <col min="5" max="5" width="10.42578125" customWidth="1"/>
    <col min="6" max="6" width="10.5703125" customWidth="1"/>
  </cols>
  <sheetData>
    <row r="1" spans="1:3" x14ac:dyDescent="0.25">
      <c r="A1" t="s">
        <v>18</v>
      </c>
    </row>
    <row r="4" spans="1:3" x14ac:dyDescent="0.25">
      <c r="A4" s="1" t="s">
        <v>24</v>
      </c>
    </row>
    <row r="5" spans="1:3" x14ac:dyDescent="0.25">
      <c r="A5" s="2" t="s">
        <v>44</v>
      </c>
      <c r="B5">
        <v>0.25</v>
      </c>
    </row>
    <row r="6" spans="1:3" x14ac:dyDescent="0.25">
      <c r="A6" s="2" t="s">
        <v>43</v>
      </c>
      <c r="B6">
        <v>110</v>
      </c>
      <c r="C6" t="s">
        <v>3</v>
      </c>
    </row>
    <row r="7" spans="1:3" x14ac:dyDescent="0.25">
      <c r="A7" t="s">
        <v>19</v>
      </c>
      <c r="B7">
        <v>3</v>
      </c>
      <c r="C7" t="s">
        <v>3</v>
      </c>
    </row>
    <row r="8" spans="1:3" x14ac:dyDescent="0.25">
      <c r="A8" t="s">
        <v>9</v>
      </c>
      <c r="B8">
        <v>15</v>
      </c>
      <c r="C8" t="s">
        <v>3</v>
      </c>
    </row>
    <row r="9" spans="1:3" x14ac:dyDescent="0.25">
      <c r="A9" t="s">
        <v>11</v>
      </c>
      <c r="B9">
        <v>3</v>
      </c>
      <c r="C9" t="s">
        <v>12</v>
      </c>
    </row>
    <row r="10" spans="1:3" x14ac:dyDescent="0.25">
      <c r="A10" t="s">
        <v>7</v>
      </c>
      <c r="B10">
        <v>5</v>
      </c>
      <c r="C10" t="s">
        <v>8</v>
      </c>
    </row>
    <row r="11" spans="1:3" x14ac:dyDescent="0.25">
      <c r="A11" t="s">
        <v>5</v>
      </c>
      <c r="B11">
        <v>2</v>
      </c>
      <c r="C11" t="s">
        <v>6</v>
      </c>
    </row>
    <row r="12" spans="1:3" x14ac:dyDescent="0.25">
      <c r="A12" s="1" t="s">
        <v>50</v>
      </c>
    </row>
    <row r="13" spans="1:3" x14ac:dyDescent="0.25">
      <c r="A13" s="2" t="s">
        <v>42</v>
      </c>
      <c r="B13">
        <f>$B$6*$B$5</f>
        <v>27.5</v>
      </c>
    </row>
    <row r="14" spans="1:3" x14ac:dyDescent="0.25">
      <c r="A14" t="s">
        <v>10</v>
      </c>
      <c r="B14">
        <f>B9*B8</f>
        <v>45</v>
      </c>
      <c r="C14" t="s">
        <v>8</v>
      </c>
    </row>
    <row r="15" spans="1:3" x14ac:dyDescent="0.25">
      <c r="A15" t="s">
        <v>13</v>
      </c>
      <c r="B15">
        <f>B14-B10</f>
        <v>40</v>
      </c>
      <c r="C15" t="s">
        <v>8</v>
      </c>
    </row>
    <row r="16" spans="1:3" x14ac:dyDescent="0.25">
      <c r="A16" s="1" t="s">
        <v>33</v>
      </c>
    </row>
    <row r="17" spans="1:6" ht="94.5" x14ac:dyDescent="0.25">
      <c r="F17" s="3" t="s">
        <v>49</v>
      </c>
    </row>
    <row r="18" spans="1:6" x14ac:dyDescent="0.25">
      <c r="A18" t="s">
        <v>47</v>
      </c>
      <c r="B18" t="s">
        <v>46</v>
      </c>
      <c r="C18" t="s">
        <v>41</v>
      </c>
      <c r="D18" t="s">
        <v>45</v>
      </c>
      <c r="E18" t="s">
        <v>48</v>
      </c>
      <c r="F18" t="s">
        <v>51</v>
      </c>
    </row>
    <row r="19" spans="1:6" x14ac:dyDescent="0.25">
      <c r="A19">
        <v>0</v>
      </c>
      <c r="B19" s="4">
        <v>1.0776189147092188E-5</v>
      </c>
      <c r="C19">
        <f>$B$7*A19</f>
        <v>0</v>
      </c>
      <c r="D19">
        <f>1+B19/$B$13</f>
        <v>1.0000003918614235</v>
      </c>
      <c r="E19" s="4">
        <f>C19+$B$13*LOG(D19)</f>
        <v>4.6800385655821354E-6</v>
      </c>
      <c r="F19" s="4">
        <f>(E19-B19)^2</f>
        <v>3.7163051912445351E-11</v>
      </c>
    </row>
    <row r="20" spans="1:6" x14ac:dyDescent="0.25">
      <c r="A20">
        <v>0.25</v>
      </c>
      <c r="B20" s="4">
        <v>1.3032534698307729</v>
      </c>
      <c r="C20">
        <f>$B$7*A20</f>
        <v>0.75</v>
      </c>
      <c r="D20">
        <f>1+B20/$B$13</f>
        <v>1.0473910352665736</v>
      </c>
      <c r="E20" s="4">
        <f>C20+$B$13*LOG(D20)</f>
        <v>1.3029934412150255</v>
      </c>
      <c r="F20" s="4">
        <f t="shared" ref="F20:F31" si="0">(E20-B20)^2</f>
        <v>6.7614881007548657E-8</v>
      </c>
    </row>
    <row r="21" spans="1:6" x14ac:dyDescent="0.25">
      <c r="A21">
        <v>0.5</v>
      </c>
      <c r="B21" s="4">
        <v>2.5649999999999995</v>
      </c>
      <c r="C21">
        <f>$B$7*A21</f>
        <v>1.5</v>
      </c>
      <c r="D21">
        <f>1+B21/$B$13</f>
        <v>1.0932727272727272</v>
      </c>
      <c r="E21" s="4">
        <f>C21+$B$13*LOG(D21)</f>
        <v>2.5650341446595193</v>
      </c>
      <c r="F21" s="4">
        <f t="shared" si="0"/>
        <v>1.1658577737221022E-9</v>
      </c>
    </row>
    <row r="22" spans="1:6" x14ac:dyDescent="0.25">
      <c r="A22">
        <v>0.75</v>
      </c>
      <c r="B22" s="4">
        <v>3.7931417324337002</v>
      </c>
      <c r="C22">
        <f>$B$7*A22</f>
        <v>2.25</v>
      </c>
      <c r="D22">
        <f>1+B22/$B$13</f>
        <v>1.1379324266339528</v>
      </c>
      <c r="E22" s="4">
        <f>C22+$B$13*LOG(D22)</f>
        <v>3.7932030156648975</v>
      </c>
      <c r="F22" s="4">
        <f t="shared" si="0"/>
        <v>3.7556344259757302E-9</v>
      </c>
    </row>
    <row r="23" spans="1:6" x14ac:dyDescent="0.25">
      <c r="A23">
        <v>1</v>
      </c>
      <c r="B23" s="4">
        <v>4.9921530081782288</v>
      </c>
      <c r="C23">
        <f>$B$7*A23</f>
        <v>3</v>
      </c>
      <c r="D23">
        <f>1+B23/$B$13</f>
        <v>1.1815328366610265</v>
      </c>
      <c r="E23" s="4">
        <f>C23+$B$13*LOG(D23)</f>
        <v>4.9922593862799118</v>
      </c>
      <c r="F23" s="4">
        <f t="shared" si="0"/>
        <v>1.1316300517681543E-8</v>
      </c>
    </row>
    <row r="24" spans="1:6" x14ac:dyDescent="0.25">
      <c r="A24">
        <v>1.25</v>
      </c>
      <c r="B24" s="4">
        <v>6.1664935831078296</v>
      </c>
      <c r="C24">
        <f>$B$7*A24</f>
        <v>3.75</v>
      </c>
      <c r="D24">
        <f>1+B24/$B$13</f>
        <v>1.2242361302948301</v>
      </c>
      <c r="E24" s="4">
        <f>C24+$B$13*LOG(D24)</f>
        <v>6.166292793129549</v>
      </c>
      <c r="F24" s="4">
        <f t="shared" si="0"/>
        <v>4.0316615377902409E-8</v>
      </c>
    </row>
    <row r="25" spans="1:6" x14ac:dyDescent="0.25">
      <c r="A25">
        <v>1.5</v>
      </c>
      <c r="B25" s="4">
        <v>7.3179002046449417</v>
      </c>
      <c r="C25">
        <f>$B$7*A25</f>
        <v>4.5</v>
      </c>
      <c r="D25">
        <f>1+B25/$B$13</f>
        <v>1.2661054619870888</v>
      </c>
      <c r="E25" s="4">
        <f>C25+$B$13*LOG(D25)</f>
        <v>7.317921764384109</v>
      </c>
      <c r="F25" s="4">
        <f t="shared" si="0"/>
        <v>4.6482235296146043E-10</v>
      </c>
    </row>
    <row r="26" spans="1:6" x14ac:dyDescent="0.25">
      <c r="A26">
        <v>1.75</v>
      </c>
      <c r="B26" s="4">
        <v>8.4500728052510166</v>
      </c>
      <c r="C26">
        <f>$B$7*A26</f>
        <v>5.25</v>
      </c>
      <c r="D26">
        <f>1+B26/$B$13</f>
        <v>1.3072753747364005</v>
      </c>
      <c r="E26" s="4">
        <f>C26+$B$13*LOG(D26)</f>
        <v>8.4500947113467646</v>
      </c>
      <c r="F26" s="4">
        <f t="shared" si="0"/>
        <v>4.7987703092214685E-10</v>
      </c>
    </row>
    <row r="27" spans="1:6" x14ac:dyDescent="0.25">
      <c r="A27">
        <v>2</v>
      </c>
      <c r="B27" s="4">
        <v>9.5647642437908811</v>
      </c>
      <c r="C27">
        <f>$B$7*A27</f>
        <v>6</v>
      </c>
      <c r="D27">
        <f>1+B27/$B$13</f>
        <v>1.347809608865123</v>
      </c>
      <c r="E27" s="4">
        <f>C27+$B$13*LOG(D27)</f>
        <v>9.5647850765601525</v>
      </c>
      <c r="F27" s="4">
        <f t="shared" si="0"/>
        <v>4.3400427551749228E-10</v>
      </c>
    </row>
    <row r="28" spans="1:6" x14ac:dyDescent="0.25">
      <c r="A28">
        <v>2.25</v>
      </c>
      <c r="B28" s="4">
        <v>10.663729395224566</v>
      </c>
      <c r="C28">
        <f>$B$7*A28</f>
        <v>6.75</v>
      </c>
      <c r="D28">
        <f>1+B28/$B$13</f>
        <v>1.3877719780081661</v>
      </c>
      <c r="E28" s="4">
        <f>C28+$B$13*LOG(D28)</f>
        <v>10.663748133275949</v>
      </c>
      <c r="F28" s="4">
        <f t="shared" si="0"/>
        <v>3.5111456961424027E-10</v>
      </c>
    </row>
    <row r="29" spans="1:6" x14ac:dyDescent="0.25">
      <c r="A29">
        <v>2.5</v>
      </c>
      <c r="B29" s="4">
        <v>11.748455652419009</v>
      </c>
      <c r="C29">
        <f>$B$7*A29</f>
        <v>7.5</v>
      </c>
      <c r="D29">
        <f>1+B29/$B$13</f>
        <v>1.427216569178873</v>
      </c>
      <c r="E29" s="4">
        <f>C29+$B$13*LOG(D29)</f>
        <v>11.748471671816404</v>
      </c>
      <c r="F29" s="4">
        <f t="shared" si="0"/>
        <v>2.5662109287885771E-10</v>
      </c>
    </row>
    <row r="30" spans="1:6" x14ac:dyDescent="0.25">
      <c r="A30">
        <v>2.75</v>
      </c>
      <c r="B30" s="4">
        <v>12.820354830670148</v>
      </c>
      <c r="C30">
        <f>$B$7*A30</f>
        <v>8.25</v>
      </c>
      <c r="D30">
        <f>1+B30/$B$13</f>
        <v>1.4661947211152782</v>
      </c>
      <c r="E30" s="4">
        <f>C30+$B$13*LOG(D30)</f>
        <v>12.820270417345732</v>
      </c>
      <c r="F30" s="4">
        <f t="shared" si="0"/>
        <v>7.1256093389232848E-9</v>
      </c>
    </row>
    <row r="31" spans="1:6" x14ac:dyDescent="0.25">
      <c r="A31">
        <v>3</v>
      </c>
      <c r="B31" s="4">
        <v>13.880338975631789</v>
      </c>
      <c r="C31">
        <f>$B$7*A31</f>
        <v>9</v>
      </c>
      <c r="D31">
        <f>1+B31/$B$13</f>
        <v>1.5047395991138832</v>
      </c>
      <c r="E31" s="4">
        <f>C31+$B$13*LOG(D31)</f>
        <v>13.880187128502815</v>
      </c>
      <c r="F31" s="4">
        <f t="shared" si="0"/>
        <v>2.3057550577607072E-8</v>
      </c>
    </row>
    <row r="32" spans="1:6" x14ac:dyDescent="0.25">
      <c r="A32" s="1" t="s">
        <v>34</v>
      </c>
    </row>
    <row r="33" spans="1:4" x14ac:dyDescent="0.25">
      <c r="A33" t="s">
        <v>17</v>
      </c>
      <c r="B33" s="4">
        <f>B15-E30</f>
        <v>27.179729582654268</v>
      </c>
      <c r="C33" t="s">
        <v>8</v>
      </c>
      <c r="D33" t="s">
        <v>37</v>
      </c>
    </row>
    <row r="34" spans="1:4" x14ac:dyDescent="0.25">
      <c r="A34" t="s">
        <v>35</v>
      </c>
      <c r="B34">
        <f>(B33/1000)*(B11*10000)</f>
        <v>543.59459165308533</v>
      </c>
      <c r="C34" t="s">
        <v>36</v>
      </c>
      <c r="D34" t="s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Q13" sqref="Q13"/>
    </sheetView>
  </sheetViews>
  <sheetFormatPr defaultRowHeight="15" x14ac:dyDescent="0.25"/>
  <cols>
    <col min="1" max="1" width="13.85546875" customWidth="1"/>
    <col min="2" max="2" width="16.28515625" customWidth="1"/>
  </cols>
  <sheetData>
    <row r="1" spans="1:3" x14ac:dyDescent="0.25">
      <c r="A1" t="s">
        <v>52</v>
      </c>
    </row>
    <row r="2" spans="1:3" x14ac:dyDescent="0.25">
      <c r="A2" s="1" t="s">
        <v>23</v>
      </c>
    </row>
    <row r="3" spans="1:3" x14ac:dyDescent="0.25">
      <c r="A3" t="s">
        <v>53</v>
      </c>
      <c r="B3" t="s">
        <v>56</v>
      </c>
    </row>
    <row r="4" spans="1:3" x14ac:dyDescent="0.25">
      <c r="A4" t="s">
        <v>54</v>
      </c>
      <c r="B4" t="s">
        <v>62</v>
      </c>
    </row>
    <row r="5" spans="1:3" x14ac:dyDescent="0.25">
      <c r="A5" t="s">
        <v>55</v>
      </c>
      <c r="B5" t="s">
        <v>57</v>
      </c>
    </row>
    <row r="6" spans="1:3" x14ac:dyDescent="0.25">
      <c r="A6" s="1" t="s">
        <v>24</v>
      </c>
    </row>
    <row r="7" spans="1:3" x14ac:dyDescent="0.25">
      <c r="A7" t="s">
        <v>25</v>
      </c>
      <c r="B7" t="s">
        <v>26</v>
      </c>
    </row>
    <row r="8" spans="1:3" x14ac:dyDescent="0.25">
      <c r="A8" t="s">
        <v>58</v>
      </c>
      <c r="B8">
        <v>75</v>
      </c>
    </row>
    <row r="9" spans="1:3" x14ac:dyDescent="0.25">
      <c r="A9" t="s">
        <v>5</v>
      </c>
      <c r="B9">
        <v>2</v>
      </c>
      <c r="C9" t="s">
        <v>6</v>
      </c>
    </row>
    <row r="10" spans="1:3" x14ac:dyDescent="0.25">
      <c r="A10" t="s">
        <v>7</v>
      </c>
      <c r="B10">
        <v>5</v>
      </c>
      <c r="C10" t="s">
        <v>8</v>
      </c>
    </row>
    <row r="11" spans="1:3" x14ac:dyDescent="0.25">
      <c r="A11" t="s">
        <v>9</v>
      </c>
      <c r="B11">
        <v>15</v>
      </c>
      <c r="C11" t="s">
        <v>3</v>
      </c>
    </row>
    <row r="12" spans="1:3" x14ac:dyDescent="0.25">
      <c r="A12" t="s">
        <v>11</v>
      </c>
      <c r="B12">
        <v>3</v>
      </c>
      <c r="C12" t="s">
        <v>12</v>
      </c>
    </row>
    <row r="13" spans="1:3" x14ac:dyDescent="0.25">
      <c r="A13" s="1" t="s">
        <v>28</v>
      </c>
    </row>
    <row r="14" spans="1:3" x14ac:dyDescent="0.25">
      <c r="A14" t="s">
        <v>10</v>
      </c>
      <c r="B14">
        <f>B12*B11</f>
        <v>45</v>
      </c>
      <c r="C14" t="s">
        <v>8</v>
      </c>
    </row>
    <row r="15" spans="1:3" x14ac:dyDescent="0.25">
      <c r="A15" t="s">
        <v>13</v>
      </c>
      <c r="B15">
        <f>B14-B10</f>
        <v>40</v>
      </c>
      <c r="C15" t="s">
        <v>8</v>
      </c>
    </row>
    <row r="16" spans="1:3" ht="15.75" thickBot="1" x14ac:dyDescent="0.3">
      <c r="A16" s="1" t="s">
        <v>59</v>
      </c>
    </row>
    <row r="17" spans="1:3" x14ac:dyDescent="0.25">
      <c r="A17" s="5" t="s">
        <v>60</v>
      </c>
      <c r="B17" s="6">
        <f>25.4*((1000/$B$8)-10)</f>
        <v>84.666666666666671</v>
      </c>
      <c r="C17" s="7" t="s">
        <v>8</v>
      </c>
    </row>
    <row r="18" spans="1:3" x14ac:dyDescent="0.25">
      <c r="A18" s="8" t="s">
        <v>17</v>
      </c>
      <c r="B18" s="9">
        <f>B15^2/(B15+B17)</f>
        <v>12.834224598930481</v>
      </c>
      <c r="C18" s="10" t="s">
        <v>8</v>
      </c>
    </row>
    <row r="19" spans="1:3" ht="15.75" thickBot="1" x14ac:dyDescent="0.3">
      <c r="A19" s="11" t="s">
        <v>61</v>
      </c>
      <c r="B19" s="12">
        <f>B14-B18</f>
        <v>32.165775401069517</v>
      </c>
      <c r="C19" s="13" t="s">
        <v>8</v>
      </c>
    </row>
    <row r="20" spans="1:3" ht="15.75" thickBot="1" x14ac:dyDescent="0.3"/>
    <row r="21" spans="1:3" x14ac:dyDescent="0.25">
      <c r="A21" s="5" t="s">
        <v>60</v>
      </c>
      <c r="B21" s="6">
        <f>25.4*((1000/$B$8)-10)</f>
        <v>84.666666666666671</v>
      </c>
      <c r="C21" s="7" t="s">
        <v>8</v>
      </c>
    </row>
    <row r="22" spans="1:3" x14ac:dyDescent="0.25">
      <c r="A22" s="8" t="s">
        <v>17</v>
      </c>
      <c r="B22" s="9">
        <f>(B14-0.2*B21)^2/(B14+0.8*B21)</f>
        <v>6.987620737236349</v>
      </c>
      <c r="C22" s="10" t="s">
        <v>8</v>
      </c>
    </row>
    <row r="23" spans="1:3" ht="15.75" thickBot="1" x14ac:dyDescent="0.3">
      <c r="A23" s="11" t="s">
        <v>61</v>
      </c>
      <c r="B23" s="12">
        <f>B14-B22</f>
        <v>38.012379262763652</v>
      </c>
      <c r="C23" s="13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ES3-4</vt:lpstr>
      <vt:lpstr>ES3-5</vt:lpstr>
      <vt:lpstr>ES3-6</vt:lpstr>
    </vt:vector>
  </TitlesOfParts>
  <Company>Texas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Cleveland, Theodore</cp:lastModifiedBy>
  <dcterms:created xsi:type="dcterms:W3CDTF">2025-06-17T20:10:51Z</dcterms:created>
  <dcterms:modified xsi:type="dcterms:W3CDTF">2025-06-18T20:19:45Z</dcterms:modified>
</cp:coreProperties>
</file>