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440" yWindow="700" windowWidth="25860" windowHeight="17380" tabRatio="500" activeTab="1"/>
  </bookViews>
  <sheets>
    <sheet name="P1" sheetId="4" r:id="rId1"/>
    <sheet name="P2-VOLUME_BALANCE" sheetId="1" r:id="rId2"/>
    <sheet name="P2-UH-CL-LOSS-FIT" sheetId="2" r:id="rId3"/>
  </sheets>
  <definedNames>
    <definedName name="solver_adj" localSheetId="2" hidden="1">'P2-UH-CL-LOSS-FIT'!$X$23:$X$40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'P2-UH-CL-LOSS-FIT'!$X$23:$X$40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opt" localSheetId="2" hidden="1">'P2-UH-CL-LOSS-FIT'!$Z$42</definedName>
    <definedName name="solver_pre" localSheetId="2" hidden="1">0.000000001</definedName>
    <definedName name="solver_rbv" localSheetId="2" hidden="1">1</definedName>
    <definedName name="solver_rel1" localSheetId="2" hidden="1">3</definedName>
    <definedName name="solver_rhs1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1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1" l="1"/>
  <c r="E2" i="1"/>
  <c r="F2" i="1"/>
  <c r="H2" i="1"/>
  <c r="H17" i="4"/>
  <c r="H16" i="4"/>
  <c r="U16" i="4" a="1"/>
  <c r="U16" i="4"/>
  <c r="U17" i="4"/>
  <c r="U18" i="4"/>
  <c r="U19" i="4"/>
  <c r="U20" i="4"/>
  <c r="U21" i="4"/>
  <c r="U22" i="4"/>
  <c r="U23" i="4"/>
  <c r="U24" i="4"/>
  <c r="U25" i="4"/>
  <c r="U26" i="4"/>
  <c r="U3" i="4" a="1"/>
  <c r="U3" i="4"/>
  <c r="U4" i="4"/>
  <c r="U5" i="4"/>
  <c r="U6" i="4"/>
  <c r="U7" i="4"/>
  <c r="U8" i="4"/>
  <c r="U9" i="4"/>
  <c r="U10" i="4"/>
  <c r="U11" i="4"/>
  <c r="U12" i="4"/>
  <c r="U13" i="4"/>
  <c r="H4" i="4"/>
  <c r="H3" i="4"/>
  <c r="D19" i="4"/>
  <c r="D20" i="4"/>
  <c r="D21" i="4"/>
  <c r="D22" i="4"/>
  <c r="D18" i="4"/>
  <c r="C16" i="4"/>
  <c r="D8" i="4"/>
  <c r="D9" i="4"/>
  <c r="D10" i="4"/>
  <c r="D11" i="4"/>
  <c r="D12" i="4"/>
  <c r="D7" i="4"/>
  <c r="D5" i="4"/>
  <c r="D6" i="4"/>
  <c r="D4" i="4"/>
  <c r="C3" i="4"/>
  <c r="Y23" i="2" a="1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Y38" i="2"/>
  <c r="Z38" i="2"/>
  <c r="Y39" i="2"/>
  <c r="Z39" i="2"/>
  <c r="Y40" i="2"/>
  <c r="Z40" i="2"/>
  <c r="Z42" i="2"/>
  <c r="Y2" i="2" a="1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X2" i="2" a="1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1" i="1"/>
  <c r="I23" i="1"/>
  <c r="F21" i="1"/>
  <c r="E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</calcChain>
</file>

<file path=xl/sharedStrings.xml><?xml version="1.0" encoding="utf-8"?>
<sst xmlns="http://schemas.openxmlformats.org/spreadsheetml/2006/main" count="50" uniqueCount="33">
  <si>
    <t>TIME</t>
  </si>
  <si>
    <t>TIME (HRS)</t>
  </si>
  <si>
    <t>RAIN (INCHES)</t>
  </si>
  <si>
    <t>DIRECT RUNOFF (CFS)</t>
  </si>
  <si>
    <t>RAW RAIN VOLUME (CUBIC FEET)</t>
  </si>
  <si>
    <t>RUNOFF VOLUME (CUBIC FEET)</t>
  </si>
  <si>
    <t>TOTAL</t>
  </si>
  <si>
    <t>RUNOFF/RAIN</t>
  </si>
  <si>
    <t>EXCESS RAIN (INCHES)</t>
  </si>
  <si>
    <t>EXCESS RAIN (CUBIC FEET)</t>
  </si>
  <si>
    <t>LOSS RATE</t>
  </si>
  <si>
    <t>&lt;= ADJUST UNTIL RUNOFF/EXCESS RAIN = 1</t>
  </si>
  <si>
    <t>RUNOFF/EXCESS RAIN</t>
  </si>
  <si>
    <t>[P]</t>
  </si>
  <si>
    <t>[U]</t>
  </si>
  <si>
    <t>[Q*]</t>
  </si>
  <si>
    <t>Negative UH weights -- try Solver</t>
  </si>
  <si>
    <t>[Q*-solver]</t>
  </si>
  <si>
    <t>[U*]</t>
  </si>
  <si>
    <t>[SE]</t>
  </si>
  <si>
    <t>[SSE] =&gt;</t>
  </si>
  <si>
    <t>Solver:</t>
  </si>
  <si>
    <t>1) Compute SE from ([P][U*]-[Q_obs])^2</t>
  </si>
  <si>
    <t>2) Compute SSE by sum(above)</t>
  </si>
  <si>
    <t>3) Use solver to min SSE, by changing [U*]</t>
  </si>
  <si>
    <t>3.A) Force NON-Negative [U*]</t>
  </si>
  <si>
    <t>BEFORE URBANIZATION</t>
  </si>
  <si>
    <t>RAW RAIN</t>
  </si>
  <si>
    <t>EXCESS RAIN</t>
  </si>
  <si>
    <t>UNITGRAPH</t>
  </si>
  <si>
    <t>AFTER URBANIZATION</t>
  </si>
  <si>
    <t>DESIGN STORM</t>
  </si>
  <si>
    <t>[P]*[U]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</si>
</sst>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;[Red]\-0.0\ 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90"/>
    </xf>
    <xf numFmtId="164" fontId="0" fillId="0" borderId="0" xfId="0" applyNumberFormat="1"/>
    <xf numFmtId="11" fontId="0" fillId="0" borderId="0" xfId="0" applyNumberForma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Direct Runoff Hydrographs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'P1'!$A$1</c:f>
              <c:strCache>
                <c:ptCount val="1"/>
                <c:pt idx="0">
                  <c:v>BEFORE URBANIZATION</c:v>
                </c:pt>
              </c:strCache>
            </c:strRef>
          </c:tx>
          <c:xVal>
            <c:numRef>
              <c:f>'P1'!$F$16:$F$26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xVal>
          <c:yVal>
            <c:numRef>
              <c:f>'P1'!$U$3:$U$13</c:f>
              <c:numCache>
                <c:formatCode>General</c:formatCode>
                <c:ptCount val="11"/>
                <c:pt idx="0">
                  <c:v>0.0</c:v>
                </c:pt>
                <c:pt idx="1">
                  <c:v>93.33333333333333</c:v>
                </c:pt>
                <c:pt idx="2">
                  <c:v>213.3333333333333</c:v>
                </c:pt>
                <c:pt idx="3">
                  <c:v>333.3333333333334</c:v>
                </c:pt>
                <c:pt idx="4">
                  <c:v>313.3333333333333</c:v>
                </c:pt>
                <c:pt idx="5">
                  <c:v>253.3333333333333</c:v>
                </c:pt>
                <c:pt idx="6">
                  <c:v>193.3333333333333</c:v>
                </c:pt>
                <c:pt idx="7">
                  <c:v>133.3333333333333</c:v>
                </c:pt>
                <c:pt idx="8">
                  <c:v>73.33333333333326</c:v>
                </c:pt>
                <c:pt idx="9">
                  <c:v>13.33333333333332</c:v>
                </c:pt>
                <c:pt idx="10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'P1'!$A$14</c:f>
              <c:strCache>
                <c:ptCount val="1"/>
                <c:pt idx="0">
                  <c:v>AFTER URBANIZATION</c:v>
                </c:pt>
              </c:strCache>
            </c:strRef>
          </c:tx>
          <c:xVal>
            <c:numRef>
              <c:f>'P1'!$F$16:$F$26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xVal>
          <c:yVal>
            <c:numRef>
              <c:f>'P1'!$U$16:$U$26</c:f>
              <c:numCache>
                <c:formatCode>General</c:formatCode>
                <c:ptCount val="11"/>
                <c:pt idx="0">
                  <c:v>0.0</c:v>
                </c:pt>
                <c:pt idx="1">
                  <c:v>510.0</c:v>
                </c:pt>
                <c:pt idx="2">
                  <c:v>618.0</c:v>
                </c:pt>
                <c:pt idx="3">
                  <c:v>474.0</c:v>
                </c:pt>
                <c:pt idx="4">
                  <c:v>330.0</c:v>
                </c:pt>
                <c:pt idx="5">
                  <c:v>186.0</c:v>
                </c:pt>
                <c:pt idx="6">
                  <c:v>42.0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1344408"/>
        <c:axId val="-2133963304"/>
      </c:scatterChart>
      <c:valAx>
        <c:axId val="-2071344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(hours)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963304"/>
        <c:crosses val="autoZero"/>
        <c:crossBetween val="midCat"/>
      </c:valAx>
      <c:valAx>
        <c:axId val="-2133963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Discharge (cfs)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134440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'P2-UH-CL-LOSS-FIT'!$C$1</c:f>
              <c:strCache>
                <c:ptCount val="1"/>
                <c:pt idx="0">
                  <c:v>DIRECT RUNOFF (CFS)</c:v>
                </c:pt>
              </c:strCache>
            </c:strRef>
          </c:tx>
          <c:xVal>
            <c:numRef>
              <c:f>'P2-UH-CL-LOSS-FIT'!$A$2:$A$19</c:f>
              <c:numCache>
                <c:formatCode>General</c:formatCode>
                <c:ptCount val="18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  <c:pt idx="6">
                  <c:v>3.5</c:v>
                </c:pt>
                <c:pt idx="7">
                  <c:v>4.0</c:v>
                </c:pt>
                <c:pt idx="8">
                  <c:v>4.5</c:v>
                </c:pt>
                <c:pt idx="9">
                  <c:v>5.0</c:v>
                </c:pt>
                <c:pt idx="10">
                  <c:v>5.5</c:v>
                </c:pt>
                <c:pt idx="11">
                  <c:v>6.0</c:v>
                </c:pt>
                <c:pt idx="12">
                  <c:v>6.5</c:v>
                </c:pt>
                <c:pt idx="13">
                  <c:v>7.0</c:v>
                </c:pt>
                <c:pt idx="14">
                  <c:v>7.5</c:v>
                </c:pt>
                <c:pt idx="15">
                  <c:v>8.0</c:v>
                </c:pt>
                <c:pt idx="16">
                  <c:v>8.5</c:v>
                </c:pt>
                <c:pt idx="17">
                  <c:v>9.0</c:v>
                </c:pt>
              </c:numCache>
            </c:numRef>
          </c:xVal>
          <c:yVal>
            <c:numRef>
              <c:f>'P2-UH-CL-LOSS-FIT'!$C$2:$C$19</c:f>
              <c:numCache>
                <c:formatCode>General</c:formatCode>
                <c:ptCount val="18"/>
                <c:pt idx="0">
                  <c:v>32.0</c:v>
                </c:pt>
                <c:pt idx="1">
                  <c:v>67.0</c:v>
                </c:pt>
                <c:pt idx="2">
                  <c:v>121.0</c:v>
                </c:pt>
                <c:pt idx="3">
                  <c:v>189.0</c:v>
                </c:pt>
                <c:pt idx="4">
                  <c:v>279.0</c:v>
                </c:pt>
                <c:pt idx="5">
                  <c:v>290.0</c:v>
                </c:pt>
                <c:pt idx="6">
                  <c:v>237.0</c:v>
                </c:pt>
                <c:pt idx="7">
                  <c:v>160.0</c:v>
                </c:pt>
                <c:pt idx="8">
                  <c:v>108.0</c:v>
                </c:pt>
                <c:pt idx="9">
                  <c:v>72.0</c:v>
                </c:pt>
                <c:pt idx="10">
                  <c:v>54.0</c:v>
                </c:pt>
                <c:pt idx="11">
                  <c:v>44.0</c:v>
                </c:pt>
                <c:pt idx="12">
                  <c:v>33.0</c:v>
                </c:pt>
                <c:pt idx="13">
                  <c:v>28.0</c:v>
                </c:pt>
                <c:pt idx="14">
                  <c:v>22.0</c:v>
                </c:pt>
                <c:pt idx="15">
                  <c:v>20.0</c:v>
                </c:pt>
                <c:pt idx="16">
                  <c:v>18.0</c:v>
                </c:pt>
                <c:pt idx="17">
                  <c:v>16.0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'P2-UH-CL-LOSS-FIT'!$Y$22</c:f>
              <c:strCache>
                <c:ptCount val="1"/>
                <c:pt idx="0">
                  <c:v>[Q*-solver]</c:v>
                </c:pt>
              </c:strCache>
            </c:strRef>
          </c:tx>
          <c:xVal>
            <c:numRef>
              <c:f>'P2-UH-CL-LOSS-FIT'!$A$2:$A$19</c:f>
              <c:numCache>
                <c:formatCode>General</c:formatCode>
                <c:ptCount val="18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  <c:pt idx="6">
                  <c:v>3.5</c:v>
                </c:pt>
                <c:pt idx="7">
                  <c:v>4.0</c:v>
                </c:pt>
                <c:pt idx="8">
                  <c:v>4.5</c:v>
                </c:pt>
                <c:pt idx="9">
                  <c:v>5.0</c:v>
                </c:pt>
                <c:pt idx="10">
                  <c:v>5.5</c:v>
                </c:pt>
                <c:pt idx="11">
                  <c:v>6.0</c:v>
                </c:pt>
                <c:pt idx="12">
                  <c:v>6.5</c:v>
                </c:pt>
                <c:pt idx="13">
                  <c:v>7.0</c:v>
                </c:pt>
                <c:pt idx="14">
                  <c:v>7.5</c:v>
                </c:pt>
                <c:pt idx="15">
                  <c:v>8.0</c:v>
                </c:pt>
                <c:pt idx="16">
                  <c:v>8.5</c:v>
                </c:pt>
                <c:pt idx="17">
                  <c:v>9.0</c:v>
                </c:pt>
              </c:numCache>
            </c:numRef>
          </c:xVal>
          <c:yVal>
            <c:numRef>
              <c:f>'P2-UH-CL-LOSS-FIT'!$Y$23:$Y$40</c:f>
              <c:numCache>
                <c:formatCode>General</c:formatCode>
                <c:ptCount val="18"/>
                <c:pt idx="0">
                  <c:v>32.38176661525699</c:v>
                </c:pt>
                <c:pt idx="1">
                  <c:v>69.24008653698978</c:v>
                </c:pt>
                <c:pt idx="2">
                  <c:v>122.7072200621762</c:v>
                </c:pt>
                <c:pt idx="3">
                  <c:v>189.2730656479375</c:v>
                </c:pt>
                <c:pt idx="4">
                  <c:v>278.3918112549908</c:v>
                </c:pt>
                <c:pt idx="5">
                  <c:v>283.2418518492209</c:v>
                </c:pt>
                <c:pt idx="6">
                  <c:v>232.1436160017263</c:v>
                </c:pt>
                <c:pt idx="7">
                  <c:v>159.585644044146</c:v>
                </c:pt>
                <c:pt idx="8">
                  <c:v>108.0000018703518</c:v>
                </c:pt>
                <c:pt idx="9">
                  <c:v>92.65216679550599</c:v>
                </c:pt>
                <c:pt idx="10">
                  <c:v>67.78981468863575</c:v>
                </c:pt>
                <c:pt idx="11">
                  <c:v>44.00004225940987</c:v>
                </c:pt>
                <c:pt idx="12">
                  <c:v>32.99987904444053</c:v>
                </c:pt>
                <c:pt idx="13">
                  <c:v>27.9999706336218</c:v>
                </c:pt>
                <c:pt idx="14">
                  <c:v>22.00000783985244</c:v>
                </c:pt>
                <c:pt idx="15">
                  <c:v>19.99993210445229</c:v>
                </c:pt>
                <c:pt idx="16">
                  <c:v>18.00008016742468</c:v>
                </c:pt>
                <c:pt idx="17">
                  <c:v>16.00005667130781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'P2-UH-CL-LOSS-FIT'!$Y$1</c:f>
              <c:strCache>
                <c:ptCount val="1"/>
                <c:pt idx="0">
                  <c:v>[Q*]</c:v>
                </c:pt>
              </c:strCache>
            </c:strRef>
          </c:tx>
          <c:spPr>
            <a:ln>
              <a:noFill/>
            </a:ln>
          </c:spPr>
          <c:xVal>
            <c:numRef>
              <c:f>'P2-UH-CL-LOSS-FIT'!$A$2:$A$19</c:f>
              <c:numCache>
                <c:formatCode>General</c:formatCode>
                <c:ptCount val="18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  <c:pt idx="6">
                  <c:v>3.5</c:v>
                </c:pt>
                <c:pt idx="7">
                  <c:v>4.0</c:v>
                </c:pt>
                <c:pt idx="8">
                  <c:v>4.5</c:v>
                </c:pt>
                <c:pt idx="9">
                  <c:v>5.0</c:v>
                </c:pt>
                <c:pt idx="10">
                  <c:v>5.5</c:v>
                </c:pt>
                <c:pt idx="11">
                  <c:v>6.0</c:v>
                </c:pt>
                <c:pt idx="12">
                  <c:v>6.5</c:v>
                </c:pt>
                <c:pt idx="13">
                  <c:v>7.0</c:v>
                </c:pt>
                <c:pt idx="14">
                  <c:v>7.5</c:v>
                </c:pt>
                <c:pt idx="15">
                  <c:v>8.0</c:v>
                </c:pt>
                <c:pt idx="16">
                  <c:v>8.5</c:v>
                </c:pt>
                <c:pt idx="17">
                  <c:v>9.0</c:v>
                </c:pt>
              </c:numCache>
            </c:numRef>
          </c:xVal>
          <c:yVal>
            <c:numRef>
              <c:f>'P2-UH-CL-LOSS-FIT'!$Y$2:$Y$19</c:f>
              <c:numCache>
                <c:formatCode>General</c:formatCode>
                <c:ptCount val="18"/>
                <c:pt idx="0">
                  <c:v>31.99999999999999</c:v>
                </c:pt>
                <c:pt idx="1">
                  <c:v>66.99999999999995</c:v>
                </c:pt>
                <c:pt idx="2">
                  <c:v>121</c:v>
                </c:pt>
                <c:pt idx="3">
                  <c:v>189.0000000000001</c:v>
                </c:pt>
                <c:pt idx="4">
                  <c:v>279.0</c:v>
                </c:pt>
                <c:pt idx="5">
                  <c:v>290.0</c:v>
                </c:pt>
                <c:pt idx="6">
                  <c:v>237</c:v>
                </c:pt>
                <c:pt idx="7">
                  <c:v>160.0000000000001</c:v>
                </c:pt>
                <c:pt idx="8">
                  <c:v>108.0</c:v>
                </c:pt>
                <c:pt idx="9">
                  <c:v>72.0</c:v>
                </c:pt>
                <c:pt idx="10">
                  <c:v>53.99999999999997</c:v>
                </c:pt>
                <c:pt idx="11">
                  <c:v>44.00000000000002</c:v>
                </c:pt>
                <c:pt idx="12">
                  <c:v>33.0</c:v>
                </c:pt>
                <c:pt idx="13">
                  <c:v>28</c:v>
                </c:pt>
                <c:pt idx="14">
                  <c:v>21.99999999999998</c:v>
                </c:pt>
                <c:pt idx="15">
                  <c:v>20.0</c:v>
                </c:pt>
                <c:pt idx="16">
                  <c:v>18.0</c:v>
                </c:pt>
                <c:pt idx="17">
                  <c:v>16.0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268648"/>
        <c:axId val="-2066262856"/>
      </c:scatterChart>
      <c:valAx>
        <c:axId val="-2066268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</a:t>
                </a:r>
                <a:r>
                  <a:rPr lang="en-US" baseline="0"/>
                  <a:t> Time (hours)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262856"/>
        <c:crosses val="autoZero"/>
        <c:crossBetween val="midCat"/>
      </c:valAx>
      <c:valAx>
        <c:axId val="-2066262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Discharge (cfs)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26864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26</xdr:row>
      <xdr:rowOff>184150</xdr:rowOff>
    </xdr:from>
    <xdr:to>
      <xdr:col>17</xdr:col>
      <xdr:colOff>266700</xdr:colOff>
      <xdr:row>57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114300</xdr:colOff>
      <xdr:row>3</xdr:row>
      <xdr:rowOff>139700</xdr:rowOff>
    </xdr:from>
    <xdr:ext cx="3657600" cy="406400"/>
    <xdr:sp macro="" textlink="">
      <xdr:nvSpPr>
        <xdr:cNvPr id="2" name="TextBox 1"/>
        <xdr:cNvSpPr txBox="1"/>
      </xdr:nvSpPr>
      <xdr:spPr>
        <a:xfrm>
          <a:off x="7543800" y="2692400"/>
          <a:ext cx="3657600" cy="406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=IF(B2&gt;0,IF(B2-$F$25&gt;0,B2-$F$25,0),0)</a:t>
          </a:r>
        </a:p>
      </xdr:txBody>
    </xdr:sp>
    <xdr:clientData/>
  </xdr:oneCellAnchor>
  <xdr:twoCellAnchor>
    <xdr:from>
      <xdr:col>7</xdr:col>
      <xdr:colOff>546100</xdr:colOff>
      <xdr:row>1</xdr:row>
      <xdr:rowOff>165100</xdr:rowOff>
    </xdr:from>
    <xdr:to>
      <xdr:col>9</xdr:col>
      <xdr:colOff>114300</xdr:colOff>
      <xdr:row>4</xdr:row>
      <xdr:rowOff>152400</xdr:rowOff>
    </xdr:to>
    <xdr:cxnSp macro="">
      <xdr:nvCxnSpPr>
        <xdr:cNvPr id="4" name="Straight Arrow Connector 3"/>
        <xdr:cNvCxnSpPr>
          <a:stCxn id="2" idx="1"/>
        </xdr:cNvCxnSpPr>
      </xdr:nvCxnSpPr>
      <xdr:spPr>
        <a:xfrm flipH="1" flipV="1">
          <a:off x="6324600" y="2336800"/>
          <a:ext cx="1219200" cy="558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190500</xdr:colOff>
      <xdr:row>7</xdr:row>
      <xdr:rowOff>165100</xdr:rowOff>
    </xdr:from>
    <xdr:ext cx="3657600" cy="406400"/>
    <xdr:sp macro="" textlink="">
      <xdr:nvSpPr>
        <xdr:cNvPr id="7" name="TextBox 6"/>
        <xdr:cNvSpPr txBox="1"/>
      </xdr:nvSpPr>
      <xdr:spPr>
        <a:xfrm>
          <a:off x="7620000" y="3479800"/>
          <a:ext cx="3657600" cy="406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=B2*(7.03*640*43560/12)</a:t>
          </a:r>
        </a:p>
      </xdr:txBody>
    </xdr:sp>
    <xdr:clientData/>
  </xdr:oneCellAnchor>
  <xdr:oneCellAnchor>
    <xdr:from>
      <xdr:col>9</xdr:col>
      <xdr:colOff>139700</xdr:colOff>
      <xdr:row>5</xdr:row>
      <xdr:rowOff>139700</xdr:rowOff>
    </xdr:from>
    <xdr:ext cx="3657600" cy="406400"/>
    <xdr:sp macro="" textlink="">
      <xdr:nvSpPr>
        <xdr:cNvPr id="8" name="TextBox 7"/>
        <xdr:cNvSpPr txBox="1"/>
      </xdr:nvSpPr>
      <xdr:spPr>
        <a:xfrm>
          <a:off x="7569200" y="3073400"/>
          <a:ext cx="3657600" cy="406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=C2*3600*0.5</a:t>
          </a:r>
        </a:p>
      </xdr:txBody>
    </xdr:sp>
    <xdr:clientData/>
  </xdr:oneCellAnchor>
  <xdr:twoCellAnchor>
    <xdr:from>
      <xdr:col>4</xdr:col>
      <xdr:colOff>774700</xdr:colOff>
      <xdr:row>2</xdr:row>
      <xdr:rowOff>0</xdr:rowOff>
    </xdr:from>
    <xdr:to>
      <xdr:col>9</xdr:col>
      <xdr:colOff>190500</xdr:colOff>
      <xdr:row>8</xdr:row>
      <xdr:rowOff>177800</xdr:rowOff>
    </xdr:to>
    <xdr:cxnSp macro="">
      <xdr:nvCxnSpPr>
        <xdr:cNvPr id="9" name="Straight Arrow Connector 8"/>
        <xdr:cNvCxnSpPr>
          <a:stCxn id="7" idx="1"/>
        </xdr:cNvCxnSpPr>
      </xdr:nvCxnSpPr>
      <xdr:spPr>
        <a:xfrm flipH="1" flipV="1">
          <a:off x="4076700" y="2362200"/>
          <a:ext cx="3543300" cy="132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749300</xdr:colOff>
      <xdr:row>1</xdr:row>
      <xdr:rowOff>139700</xdr:rowOff>
    </xdr:from>
    <xdr:to>
      <xdr:col>9</xdr:col>
      <xdr:colOff>139700</xdr:colOff>
      <xdr:row>6</xdr:row>
      <xdr:rowOff>152400</xdr:rowOff>
    </xdr:to>
    <xdr:cxnSp macro="">
      <xdr:nvCxnSpPr>
        <xdr:cNvPr id="10" name="Straight Arrow Connector 9"/>
        <xdr:cNvCxnSpPr>
          <a:stCxn id="8" idx="1"/>
        </xdr:cNvCxnSpPr>
      </xdr:nvCxnSpPr>
      <xdr:spPr>
        <a:xfrm flipH="1" flipV="1">
          <a:off x="4876800" y="2311400"/>
          <a:ext cx="2692400" cy="965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158750</xdr:rowOff>
    </xdr:from>
    <xdr:to>
      <xdr:col>9</xdr:col>
      <xdr:colOff>292100</xdr:colOff>
      <xdr:row>22</xdr:row>
      <xdr:rowOff>0</xdr:rowOff>
    </xdr:to>
    <xdr:cxnSp macro="">
      <xdr:nvCxnSpPr>
        <xdr:cNvPr id="11" name="Straight Arrow Connector 10"/>
        <xdr:cNvCxnSpPr>
          <a:stCxn id="17" idx="1"/>
        </xdr:cNvCxnSpPr>
      </xdr:nvCxnSpPr>
      <xdr:spPr>
        <a:xfrm flipH="1">
          <a:off x="4953000" y="5378450"/>
          <a:ext cx="2768600" cy="793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292100</xdr:colOff>
      <xdr:row>16</xdr:row>
      <xdr:rowOff>127000</xdr:rowOff>
    </xdr:from>
    <xdr:ext cx="1511300" cy="444500"/>
    <xdr:sp macro="" textlink="">
      <xdr:nvSpPr>
        <xdr:cNvPr id="17" name="TextBox 16"/>
        <xdr:cNvSpPr txBox="1"/>
      </xdr:nvSpPr>
      <xdr:spPr>
        <a:xfrm>
          <a:off x="7721600" y="5156200"/>
          <a:ext cx="1511300" cy="444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=F21/E21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19</xdr:row>
      <xdr:rowOff>133350</xdr:rowOff>
    </xdr:from>
    <xdr:to>
      <xdr:col>12</xdr:col>
      <xdr:colOff>25400</xdr:colOff>
      <xdr:row>43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165100</xdr:colOff>
      <xdr:row>0</xdr:row>
      <xdr:rowOff>431800</xdr:rowOff>
    </xdr:from>
    <xdr:ext cx="8397852" cy="338554"/>
    <xdr:sp macro="" textlink="">
      <xdr:nvSpPr>
        <xdr:cNvPr id="4" name="TextBox 3"/>
        <xdr:cNvSpPr txBox="1"/>
      </xdr:nvSpPr>
      <xdr:spPr>
        <a:xfrm>
          <a:off x="4000500" y="431800"/>
          <a:ext cx="8397852" cy="338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=MMULT(MINVERSE(MMULT(TRANSPOSE(E2:V19),E2:V19)),MMULT(TRANSPOSE(E2:V19),C2:C19))</a:t>
          </a:r>
        </a:p>
      </xdr:txBody>
    </xdr:sp>
    <xdr:clientData/>
  </xdr:oneCellAnchor>
  <xdr:twoCellAnchor>
    <xdr:from>
      <xdr:col>13</xdr:col>
      <xdr:colOff>96826</xdr:colOff>
      <xdr:row>0</xdr:row>
      <xdr:rowOff>770354</xdr:rowOff>
    </xdr:from>
    <xdr:to>
      <xdr:col>23</xdr:col>
      <xdr:colOff>88900</xdr:colOff>
      <xdr:row>7</xdr:row>
      <xdr:rowOff>127000</xdr:rowOff>
    </xdr:to>
    <xdr:cxnSp macro="">
      <xdr:nvCxnSpPr>
        <xdr:cNvPr id="6" name="Straight Arrow Connector 5"/>
        <xdr:cNvCxnSpPr>
          <a:stCxn id="4" idx="2"/>
        </xdr:cNvCxnSpPr>
      </xdr:nvCxnSpPr>
      <xdr:spPr>
        <a:xfrm>
          <a:off x="8199426" y="770354"/>
          <a:ext cx="5021274" cy="197284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26"/>
  <sheetViews>
    <sheetView topLeftCell="A16" workbookViewId="0">
      <selection activeCell="U56" sqref="U56"/>
    </sheetView>
  </sheetViews>
  <sheetFormatPr baseColWidth="10" defaultRowHeight="15" x14ac:dyDescent="0"/>
  <cols>
    <col min="1" max="8" width="6" customWidth="1"/>
    <col min="9" max="9" width="3.83203125" customWidth="1"/>
    <col min="10" max="21" width="6" customWidth="1"/>
  </cols>
  <sheetData>
    <row r="1" spans="1:21">
      <c r="A1" t="s">
        <v>26</v>
      </c>
      <c r="G1" t="s">
        <v>31</v>
      </c>
    </row>
    <row r="2" spans="1:21" ht="70">
      <c r="A2" s="1" t="s">
        <v>0</v>
      </c>
      <c r="B2" s="1" t="s">
        <v>27</v>
      </c>
      <c r="C2" s="1" t="s">
        <v>28</v>
      </c>
      <c r="D2" s="1" t="s">
        <v>29</v>
      </c>
      <c r="E2" s="1"/>
      <c r="F2" s="1" t="s">
        <v>0</v>
      </c>
      <c r="G2" s="1" t="s">
        <v>27</v>
      </c>
      <c r="H2" s="1" t="s">
        <v>28</v>
      </c>
      <c r="I2" s="1"/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32</v>
      </c>
    </row>
    <row r="3" spans="1:21">
      <c r="A3">
        <v>0</v>
      </c>
      <c r="B3">
        <v>1</v>
      </c>
      <c r="C3">
        <f>B3-0.3</f>
        <v>0.7</v>
      </c>
      <c r="D3">
        <v>0</v>
      </c>
      <c r="F3">
        <v>0</v>
      </c>
      <c r="G3">
        <v>1</v>
      </c>
      <c r="H3">
        <f>G3-0.3</f>
        <v>0.7</v>
      </c>
      <c r="J3">
        <v>0.7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f t="array" ref="U3:U13">MMULT(J3:T13,D3:D13)</f>
        <v>0</v>
      </c>
    </row>
    <row r="4" spans="1:21">
      <c r="A4">
        <v>1</v>
      </c>
      <c r="B4">
        <v>0</v>
      </c>
      <c r="C4">
        <v>0</v>
      </c>
      <c r="D4">
        <f>D3+400/3</f>
        <v>133.33333333333334</v>
      </c>
      <c r="F4">
        <v>1</v>
      </c>
      <c r="G4">
        <v>0.5</v>
      </c>
      <c r="H4">
        <f>G4-0.3</f>
        <v>0.2</v>
      </c>
      <c r="J4">
        <v>0.2</v>
      </c>
      <c r="K4">
        <v>0.7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93.333333333333329</v>
      </c>
    </row>
    <row r="5" spans="1:21">
      <c r="A5">
        <v>2</v>
      </c>
      <c r="B5">
        <v>0</v>
      </c>
      <c r="C5">
        <v>0</v>
      </c>
      <c r="D5">
        <f t="shared" ref="D5:D6" si="0">D4+400/3</f>
        <v>266.66666666666669</v>
      </c>
      <c r="F5">
        <v>2</v>
      </c>
      <c r="G5">
        <v>0</v>
      </c>
      <c r="H5">
        <v>0</v>
      </c>
      <c r="J5">
        <v>0</v>
      </c>
      <c r="K5">
        <v>0.2</v>
      </c>
      <c r="L5">
        <v>0.7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213.33333333333331</v>
      </c>
    </row>
    <row r="6" spans="1:21">
      <c r="A6">
        <v>3</v>
      </c>
      <c r="B6">
        <v>0</v>
      </c>
      <c r="C6">
        <v>0</v>
      </c>
      <c r="D6">
        <f t="shared" si="0"/>
        <v>400</v>
      </c>
      <c r="F6">
        <v>3</v>
      </c>
      <c r="G6">
        <v>0</v>
      </c>
      <c r="H6">
        <v>0</v>
      </c>
      <c r="J6">
        <v>0</v>
      </c>
      <c r="K6">
        <v>0</v>
      </c>
      <c r="L6">
        <v>0.2</v>
      </c>
      <c r="M6">
        <v>0.7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333.33333333333337</v>
      </c>
    </row>
    <row r="7" spans="1:21">
      <c r="A7">
        <v>4</v>
      </c>
      <c r="B7">
        <v>0</v>
      </c>
      <c r="C7">
        <v>0</v>
      </c>
      <c r="D7">
        <f>D6-400/6</f>
        <v>333.33333333333331</v>
      </c>
      <c r="F7">
        <v>4</v>
      </c>
      <c r="G7">
        <v>0</v>
      </c>
      <c r="H7">
        <v>0</v>
      </c>
      <c r="J7">
        <v>0</v>
      </c>
      <c r="K7">
        <v>0</v>
      </c>
      <c r="L7">
        <v>0</v>
      </c>
      <c r="M7">
        <v>0.2</v>
      </c>
      <c r="N7">
        <v>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313.33333333333331</v>
      </c>
    </row>
    <row r="8" spans="1:21">
      <c r="A8">
        <v>5</v>
      </c>
      <c r="B8">
        <v>0</v>
      </c>
      <c r="C8">
        <v>0</v>
      </c>
      <c r="D8">
        <f t="shared" ref="D8:D12" si="1">D7-400/6</f>
        <v>266.66666666666663</v>
      </c>
      <c r="F8">
        <v>5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0.2</v>
      </c>
      <c r="O8">
        <v>0.7</v>
      </c>
      <c r="P8">
        <v>0</v>
      </c>
      <c r="Q8">
        <v>0</v>
      </c>
      <c r="R8">
        <v>0</v>
      </c>
      <c r="S8">
        <v>0</v>
      </c>
      <c r="T8">
        <v>0</v>
      </c>
      <c r="U8">
        <v>253.33333333333331</v>
      </c>
    </row>
    <row r="9" spans="1:21">
      <c r="A9">
        <v>6</v>
      </c>
      <c r="B9">
        <v>0</v>
      </c>
      <c r="C9">
        <v>0</v>
      </c>
      <c r="D9">
        <f t="shared" si="1"/>
        <v>199.99999999999994</v>
      </c>
      <c r="F9">
        <v>6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0.7</v>
      </c>
      <c r="Q9">
        <v>0</v>
      </c>
      <c r="R9">
        <v>0</v>
      </c>
      <c r="S9">
        <v>0</v>
      </c>
      <c r="T9">
        <v>0</v>
      </c>
      <c r="U9">
        <v>193.33333333333326</v>
      </c>
    </row>
    <row r="10" spans="1:21">
      <c r="A10">
        <v>7</v>
      </c>
      <c r="B10">
        <v>0</v>
      </c>
      <c r="C10">
        <v>0</v>
      </c>
      <c r="D10">
        <f t="shared" si="1"/>
        <v>133.33333333333326</v>
      </c>
      <c r="F10">
        <v>7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</v>
      </c>
      <c r="Q10">
        <v>0.7</v>
      </c>
      <c r="R10">
        <v>0</v>
      </c>
      <c r="S10">
        <v>0</v>
      </c>
      <c r="T10">
        <v>0</v>
      </c>
      <c r="U10">
        <v>133.33333333333326</v>
      </c>
    </row>
    <row r="11" spans="1:21">
      <c r="A11">
        <v>8</v>
      </c>
      <c r="B11">
        <v>0</v>
      </c>
      <c r="C11">
        <v>0</v>
      </c>
      <c r="D11">
        <f t="shared" si="1"/>
        <v>66.666666666666586</v>
      </c>
      <c r="F11">
        <v>8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</v>
      </c>
      <c r="R11">
        <v>0.7</v>
      </c>
      <c r="S11">
        <v>0</v>
      </c>
      <c r="T11">
        <v>0</v>
      </c>
      <c r="U11">
        <v>73.333333333333258</v>
      </c>
    </row>
    <row r="12" spans="1:21">
      <c r="A12">
        <v>9</v>
      </c>
      <c r="B12">
        <v>0</v>
      </c>
      <c r="C12">
        <v>0</v>
      </c>
      <c r="D12">
        <f t="shared" si="1"/>
        <v>0</v>
      </c>
      <c r="F12">
        <v>9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0.2</v>
      </c>
      <c r="S12">
        <v>0.7</v>
      </c>
      <c r="T12">
        <v>0</v>
      </c>
      <c r="U12">
        <v>13.333333333333318</v>
      </c>
    </row>
    <row r="13" spans="1:21">
      <c r="A13">
        <v>10</v>
      </c>
      <c r="B13">
        <v>0</v>
      </c>
      <c r="C13">
        <v>0</v>
      </c>
      <c r="D13">
        <v>0</v>
      </c>
      <c r="F13">
        <v>10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  <c r="T13">
        <v>0.7</v>
      </c>
      <c r="U13">
        <v>0</v>
      </c>
    </row>
    <row r="14" spans="1:21">
      <c r="A14" t="s">
        <v>30</v>
      </c>
      <c r="G14" t="s">
        <v>31</v>
      </c>
    </row>
    <row r="15" spans="1:21" ht="70">
      <c r="A15" s="1" t="s">
        <v>0</v>
      </c>
      <c r="B15" s="1" t="s">
        <v>27</v>
      </c>
      <c r="C15" s="1" t="s">
        <v>28</v>
      </c>
      <c r="D15" s="1" t="s">
        <v>29</v>
      </c>
      <c r="E15" s="1"/>
      <c r="F15" s="1" t="s">
        <v>0</v>
      </c>
      <c r="G15" s="1" t="s">
        <v>27</v>
      </c>
      <c r="H15" s="1" t="s">
        <v>28</v>
      </c>
      <c r="I15" s="1"/>
      <c r="J15" s="1" t="s">
        <v>13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32</v>
      </c>
    </row>
    <row r="16" spans="1:21">
      <c r="A16">
        <v>0</v>
      </c>
      <c r="B16">
        <v>1</v>
      </c>
      <c r="C16">
        <f>B16-0.15</f>
        <v>0.85</v>
      </c>
      <c r="D16">
        <v>0</v>
      </c>
      <c r="F16">
        <v>0</v>
      </c>
      <c r="G16">
        <v>1</v>
      </c>
      <c r="H16">
        <f>G16-0.15</f>
        <v>0.85</v>
      </c>
      <c r="J16">
        <v>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 t="array" ref="U16:U26">MMULT(J16:T26,D16:D26)</f>
        <v>0</v>
      </c>
    </row>
    <row r="17" spans="1:21">
      <c r="A17">
        <v>1</v>
      </c>
      <c r="B17">
        <v>0</v>
      </c>
      <c r="C17">
        <v>0</v>
      </c>
      <c r="D17">
        <v>600</v>
      </c>
      <c r="F17">
        <v>1</v>
      </c>
      <c r="G17">
        <v>0.5</v>
      </c>
      <c r="H17">
        <f>G17-0.15</f>
        <v>0.35</v>
      </c>
      <c r="J17">
        <v>0.35</v>
      </c>
      <c r="K17">
        <v>0.85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510</v>
      </c>
    </row>
    <row r="18" spans="1:21">
      <c r="A18">
        <v>2</v>
      </c>
      <c r="B18">
        <v>0</v>
      </c>
      <c r="C18">
        <v>0</v>
      </c>
      <c r="D18">
        <f>D17-600/5</f>
        <v>480</v>
      </c>
      <c r="F18">
        <v>2</v>
      </c>
      <c r="G18">
        <v>0</v>
      </c>
      <c r="H18">
        <v>0</v>
      </c>
      <c r="J18">
        <v>0</v>
      </c>
      <c r="K18">
        <v>0.35</v>
      </c>
      <c r="L18">
        <v>0.85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618</v>
      </c>
    </row>
    <row r="19" spans="1:21">
      <c r="A19">
        <v>3</v>
      </c>
      <c r="B19">
        <v>0</v>
      </c>
      <c r="C19">
        <v>0</v>
      </c>
      <c r="D19">
        <f t="shared" ref="D19:D22" si="2">D18-600/5</f>
        <v>360</v>
      </c>
      <c r="F19">
        <v>3</v>
      </c>
      <c r="G19">
        <v>0</v>
      </c>
      <c r="H19">
        <v>0</v>
      </c>
      <c r="J19">
        <v>0</v>
      </c>
      <c r="K19">
        <v>0</v>
      </c>
      <c r="L19">
        <v>0.35</v>
      </c>
      <c r="M19">
        <v>0.85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474</v>
      </c>
    </row>
    <row r="20" spans="1:21">
      <c r="A20">
        <v>4</v>
      </c>
      <c r="B20">
        <v>0</v>
      </c>
      <c r="C20">
        <v>0</v>
      </c>
      <c r="D20">
        <f t="shared" si="2"/>
        <v>240</v>
      </c>
      <c r="F20">
        <v>4</v>
      </c>
      <c r="G20">
        <v>0</v>
      </c>
      <c r="H20">
        <v>0</v>
      </c>
      <c r="J20">
        <v>0</v>
      </c>
      <c r="K20">
        <v>0</v>
      </c>
      <c r="L20">
        <v>0</v>
      </c>
      <c r="M20">
        <v>0.35</v>
      </c>
      <c r="N20">
        <v>0.85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330</v>
      </c>
    </row>
    <row r="21" spans="1:21">
      <c r="A21">
        <v>5</v>
      </c>
      <c r="B21">
        <v>0</v>
      </c>
      <c r="C21">
        <v>0</v>
      </c>
      <c r="D21">
        <f t="shared" si="2"/>
        <v>120</v>
      </c>
      <c r="F21">
        <v>5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0.35</v>
      </c>
      <c r="O21">
        <v>0.85</v>
      </c>
      <c r="P21">
        <v>0</v>
      </c>
      <c r="Q21">
        <v>0</v>
      </c>
      <c r="R21">
        <v>0</v>
      </c>
      <c r="S21">
        <v>0</v>
      </c>
      <c r="T21">
        <v>0</v>
      </c>
      <c r="U21">
        <v>186</v>
      </c>
    </row>
    <row r="22" spans="1:21">
      <c r="A22">
        <v>6</v>
      </c>
      <c r="B22">
        <v>0</v>
      </c>
      <c r="C22">
        <v>0</v>
      </c>
      <c r="D22">
        <f t="shared" si="2"/>
        <v>0</v>
      </c>
      <c r="F22">
        <v>6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0.35</v>
      </c>
      <c r="P22">
        <v>0.85</v>
      </c>
      <c r="Q22">
        <v>0</v>
      </c>
      <c r="R22">
        <v>0</v>
      </c>
      <c r="S22">
        <v>0</v>
      </c>
      <c r="T22">
        <v>0</v>
      </c>
      <c r="U22">
        <v>42</v>
      </c>
    </row>
    <row r="23" spans="1:21">
      <c r="A23">
        <v>7</v>
      </c>
      <c r="B23">
        <v>0</v>
      </c>
      <c r="C23">
        <v>0</v>
      </c>
      <c r="D23">
        <v>0</v>
      </c>
      <c r="F23">
        <v>7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0.35</v>
      </c>
      <c r="Q23">
        <v>0.85</v>
      </c>
      <c r="R23">
        <v>0</v>
      </c>
      <c r="S23">
        <v>0</v>
      </c>
      <c r="T23">
        <v>0</v>
      </c>
      <c r="U23">
        <v>0</v>
      </c>
    </row>
    <row r="24" spans="1:21">
      <c r="A24">
        <v>8</v>
      </c>
      <c r="B24">
        <v>0</v>
      </c>
      <c r="C24">
        <v>0</v>
      </c>
      <c r="D24">
        <v>0</v>
      </c>
      <c r="F24">
        <v>8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0.35</v>
      </c>
      <c r="R24">
        <v>0.85</v>
      </c>
      <c r="S24">
        <v>0</v>
      </c>
      <c r="T24">
        <v>0</v>
      </c>
      <c r="U24">
        <v>0</v>
      </c>
    </row>
    <row r="25" spans="1:21">
      <c r="A25">
        <v>9</v>
      </c>
      <c r="B25">
        <v>0</v>
      </c>
      <c r="C25">
        <v>0</v>
      </c>
      <c r="D25">
        <v>0</v>
      </c>
      <c r="F25">
        <v>9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0.35</v>
      </c>
      <c r="S25">
        <v>0.85</v>
      </c>
      <c r="T25">
        <v>0</v>
      </c>
      <c r="U25">
        <v>0</v>
      </c>
    </row>
    <row r="26" spans="1:21">
      <c r="A26">
        <v>10</v>
      </c>
      <c r="B26">
        <v>0</v>
      </c>
      <c r="C26">
        <v>0</v>
      </c>
      <c r="D26">
        <v>0</v>
      </c>
      <c r="F26">
        <v>10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0.35</v>
      </c>
      <c r="T26">
        <v>0.85</v>
      </c>
      <c r="U26">
        <v>0</v>
      </c>
    </row>
  </sheetData>
  <phoneticPr fontId="3" type="noConversion"/>
  <printOptions headings="1" gridLines="1"/>
  <pageMargins left="0.75" right="0.75" top="1" bottom="1" header="0.5" footer="0.5"/>
  <pageSetup scale="64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5"/>
  <sheetViews>
    <sheetView tabSelected="1" topLeftCell="B1" zoomScale="115" zoomScaleNormal="115" zoomScalePageLayoutView="115" workbookViewId="0">
      <selection activeCell="N1" sqref="N1"/>
    </sheetView>
  </sheetViews>
  <sheetFormatPr baseColWidth="10" defaultRowHeight="15" x14ac:dyDescent="0"/>
  <sheetData>
    <row r="1" spans="1:9" ht="171">
      <c r="A1" s="1" t="s">
        <v>1</v>
      </c>
      <c r="B1" s="1" t="s">
        <v>2</v>
      </c>
      <c r="C1" s="1" t="s">
        <v>3</v>
      </c>
      <c r="E1" s="1" t="s">
        <v>4</v>
      </c>
      <c r="F1" s="1" t="s">
        <v>5</v>
      </c>
      <c r="H1" s="1" t="s">
        <v>8</v>
      </c>
      <c r="I1" s="1" t="s">
        <v>9</v>
      </c>
    </row>
    <row r="2" spans="1:9">
      <c r="A2">
        <v>0.5</v>
      </c>
      <c r="B2">
        <v>0.28000000000000003</v>
      </c>
      <c r="C2">
        <v>32</v>
      </c>
      <c r="E2">
        <f>B2*(7.03*640*43560/12)</f>
        <v>4572986.8800000008</v>
      </c>
      <c r="F2">
        <f>C2*3600*0.5</f>
        <v>57600</v>
      </c>
      <c r="H2">
        <f>IF(B2&gt;0,IF(B2-$F$25&gt;0,B2-$F$25,0),0)</f>
        <v>0.14432486303999706</v>
      </c>
      <c r="I2">
        <f>H2*(7.03*640*43560/12)</f>
        <v>2357127.5183560839</v>
      </c>
    </row>
    <row r="3" spans="1:9">
      <c r="A3">
        <v>1</v>
      </c>
      <c r="B3">
        <v>0.12</v>
      </c>
      <c r="C3">
        <v>67</v>
      </c>
      <c r="E3">
        <f t="shared" ref="E3:E19" si="0">B3*(7.03*640*43560/12)</f>
        <v>1959851.52</v>
      </c>
      <c r="F3">
        <f t="shared" ref="F3:F19" si="1">C3*3600*0.5</f>
        <v>120600</v>
      </c>
      <c r="H3">
        <f t="shared" ref="H3:H19" si="2">IF(B3&gt;0,IF(B3-$F$25&gt;0,B3-$F$25,0),0)</f>
        <v>0</v>
      </c>
      <c r="I3">
        <f t="shared" ref="I3:I19" si="3">H3*(7.03*640*43560/12)</f>
        <v>0</v>
      </c>
    </row>
    <row r="4" spans="1:9">
      <c r="A4">
        <v>1.5</v>
      </c>
      <c r="B4">
        <v>0.13</v>
      </c>
      <c r="C4">
        <v>121</v>
      </c>
      <c r="E4">
        <f t="shared" si="0"/>
        <v>2123172.48</v>
      </c>
      <c r="F4">
        <f t="shared" si="1"/>
        <v>217800</v>
      </c>
      <c r="H4">
        <f t="shared" si="2"/>
        <v>0</v>
      </c>
      <c r="I4">
        <f t="shared" si="3"/>
        <v>0</v>
      </c>
    </row>
    <row r="5" spans="1:9">
      <c r="A5">
        <v>2</v>
      </c>
      <c r="B5">
        <v>0.14000000000000001</v>
      </c>
      <c r="C5">
        <v>189</v>
      </c>
      <c r="E5">
        <f t="shared" si="0"/>
        <v>2286493.4400000004</v>
      </c>
      <c r="F5">
        <f t="shared" si="1"/>
        <v>340200</v>
      </c>
      <c r="H5">
        <f t="shared" si="2"/>
        <v>4.3248630399970456E-3</v>
      </c>
      <c r="I5">
        <f t="shared" si="3"/>
        <v>70634.078356083584</v>
      </c>
    </row>
    <row r="6" spans="1:9">
      <c r="A6">
        <v>2.5</v>
      </c>
      <c r="B6">
        <v>0.18</v>
      </c>
      <c r="C6">
        <v>279</v>
      </c>
      <c r="E6">
        <f t="shared" si="0"/>
        <v>2939777.28</v>
      </c>
      <c r="F6">
        <f t="shared" si="1"/>
        <v>502200</v>
      </c>
      <c r="H6">
        <f t="shared" si="2"/>
        <v>4.4324863039997026E-2</v>
      </c>
      <c r="I6">
        <f t="shared" si="3"/>
        <v>723917.91835608322</v>
      </c>
    </row>
    <row r="7" spans="1:9">
      <c r="A7">
        <v>3</v>
      </c>
      <c r="B7">
        <v>0.14000000000000001</v>
      </c>
      <c r="C7">
        <v>290</v>
      </c>
      <c r="E7">
        <f t="shared" si="0"/>
        <v>2286493.4400000004</v>
      </c>
      <c r="F7">
        <f t="shared" si="1"/>
        <v>522000</v>
      </c>
      <c r="H7">
        <f t="shared" si="2"/>
        <v>4.3248630399970456E-3</v>
      </c>
      <c r="I7">
        <f t="shared" si="3"/>
        <v>70634.078356083584</v>
      </c>
    </row>
    <row r="8" spans="1:9">
      <c r="A8">
        <v>3.5</v>
      </c>
      <c r="B8">
        <v>7.0000000000000007E-2</v>
      </c>
      <c r="C8">
        <v>237</v>
      </c>
      <c r="E8">
        <f t="shared" si="0"/>
        <v>1143246.7200000002</v>
      </c>
      <c r="F8">
        <f t="shared" si="1"/>
        <v>426600</v>
      </c>
      <c r="H8">
        <f t="shared" si="2"/>
        <v>0</v>
      </c>
      <c r="I8">
        <f t="shared" si="3"/>
        <v>0</v>
      </c>
    </row>
    <row r="9" spans="1:9">
      <c r="A9">
        <v>4</v>
      </c>
      <c r="C9">
        <v>160</v>
      </c>
      <c r="E9">
        <f t="shared" si="0"/>
        <v>0</v>
      </c>
      <c r="F9">
        <f t="shared" si="1"/>
        <v>288000</v>
      </c>
      <c r="H9">
        <f t="shared" si="2"/>
        <v>0</v>
      </c>
      <c r="I9">
        <f t="shared" si="3"/>
        <v>0</v>
      </c>
    </row>
    <row r="10" spans="1:9">
      <c r="A10">
        <v>4.5</v>
      </c>
      <c r="C10">
        <v>108</v>
      </c>
      <c r="E10">
        <f t="shared" si="0"/>
        <v>0</v>
      </c>
      <c r="F10">
        <f t="shared" si="1"/>
        <v>194400</v>
      </c>
      <c r="H10">
        <f t="shared" si="2"/>
        <v>0</v>
      </c>
      <c r="I10">
        <f t="shared" si="3"/>
        <v>0</v>
      </c>
    </row>
    <row r="11" spans="1:9">
      <c r="A11">
        <v>5</v>
      </c>
      <c r="C11">
        <v>72</v>
      </c>
      <c r="E11">
        <f t="shared" si="0"/>
        <v>0</v>
      </c>
      <c r="F11">
        <f t="shared" si="1"/>
        <v>129600</v>
      </c>
      <c r="H11">
        <f t="shared" si="2"/>
        <v>0</v>
      </c>
      <c r="I11">
        <f t="shared" si="3"/>
        <v>0</v>
      </c>
    </row>
    <row r="12" spans="1:9">
      <c r="A12">
        <v>5.5</v>
      </c>
      <c r="C12">
        <v>54</v>
      </c>
      <c r="E12">
        <f t="shared" si="0"/>
        <v>0</v>
      </c>
      <c r="F12">
        <f t="shared" si="1"/>
        <v>97200</v>
      </c>
      <c r="H12">
        <f t="shared" si="2"/>
        <v>0</v>
      </c>
      <c r="I12">
        <f t="shared" si="3"/>
        <v>0</v>
      </c>
    </row>
    <row r="13" spans="1:9">
      <c r="A13">
        <v>6</v>
      </c>
      <c r="C13">
        <v>44</v>
      </c>
      <c r="E13">
        <f t="shared" si="0"/>
        <v>0</v>
      </c>
      <c r="F13">
        <f t="shared" si="1"/>
        <v>79200</v>
      </c>
      <c r="H13">
        <f t="shared" si="2"/>
        <v>0</v>
      </c>
      <c r="I13">
        <f t="shared" si="3"/>
        <v>0</v>
      </c>
    </row>
    <row r="14" spans="1:9">
      <c r="A14">
        <v>6.5</v>
      </c>
      <c r="C14">
        <v>33</v>
      </c>
      <c r="E14">
        <f t="shared" si="0"/>
        <v>0</v>
      </c>
      <c r="F14">
        <f t="shared" si="1"/>
        <v>59400</v>
      </c>
      <c r="H14">
        <f t="shared" si="2"/>
        <v>0</v>
      </c>
      <c r="I14">
        <f t="shared" si="3"/>
        <v>0</v>
      </c>
    </row>
    <row r="15" spans="1:9">
      <c r="A15">
        <v>7</v>
      </c>
      <c r="C15">
        <v>28</v>
      </c>
      <c r="E15">
        <f t="shared" si="0"/>
        <v>0</v>
      </c>
      <c r="F15">
        <f t="shared" si="1"/>
        <v>50400</v>
      </c>
      <c r="H15">
        <f t="shared" si="2"/>
        <v>0</v>
      </c>
      <c r="I15">
        <f t="shared" si="3"/>
        <v>0</v>
      </c>
    </row>
    <row r="16" spans="1:9">
      <c r="A16">
        <v>7.5</v>
      </c>
      <c r="C16">
        <v>22</v>
      </c>
      <c r="E16">
        <f t="shared" si="0"/>
        <v>0</v>
      </c>
      <c r="F16">
        <f t="shared" si="1"/>
        <v>39600</v>
      </c>
      <c r="H16">
        <f t="shared" si="2"/>
        <v>0</v>
      </c>
      <c r="I16">
        <f t="shared" si="3"/>
        <v>0</v>
      </c>
    </row>
    <row r="17" spans="1:9">
      <c r="A17">
        <v>8</v>
      </c>
      <c r="C17">
        <v>20</v>
      </c>
      <c r="E17">
        <f t="shared" si="0"/>
        <v>0</v>
      </c>
      <c r="F17">
        <f t="shared" si="1"/>
        <v>36000</v>
      </c>
      <c r="H17">
        <f t="shared" si="2"/>
        <v>0</v>
      </c>
      <c r="I17">
        <f t="shared" si="3"/>
        <v>0</v>
      </c>
    </row>
    <row r="18" spans="1:9">
      <c r="A18">
        <v>8.5</v>
      </c>
      <c r="C18">
        <v>18</v>
      </c>
      <c r="E18">
        <f t="shared" si="0"/>
        <v>0</v>
      </c>
      <c r="F18">
        <f t="shared" si="1"/>
        <v>32400</v>
      </c>
      <c r="H18">
        <f t="shared" si="2"/>
        <v>0</v>
      </c>
      <c r="I18">
        <f t="shared" si="3"/>
        <v>0</v>
      </c>
    </row>
    <row r="19" spans="1:9">
      <c r="A19">
        <v>9</v>
      </c>
      <c r="C19">
        <v>16</v>
      </c>
      <c r="E19">
        <f t="shared" si="0"/>
        <v>0</v>
      </c>
      <c r="F19">
        <f t="shared" si="1"/>
        <v>28800</v>
      </c>
      <c r="H19">
        <f t="shared" si="2"/>
        <v>0</v>
      </c>
      <c r="I19">
        <f t="shared" si="3"/>
        <v>0</v>
      </c>
    </row>
    <row r="21" spans="1:9">
      <c r="D21" t="s">
        <v>6</v>
      </c>
      <c r="E21">
        <f>SUM(E2:E19)</f>
        <v>17312021.759999998</v>
      </c>
      <c r="F21">
        <f>SUM(F2:F19)</f>
        <v>3222000</v>
      </c>
      <c r="I21">
        <f>SUM(I2:I19)</f>
        <v>3222313.5934243342</v>
      </c>
    </row>
    <row r="23" spans="1:9">
      <c r="D23" t="s">
        <v>7</v>
      </c>
      <c r="F23">
        <f>F21/E21</f>
        <v>0.18611344444151162</v>
      </c>
      <c r="G23" t="s">
        <v>12</v>
      </c>
      <c r="I23">
        <f>F21/I21</f>
        <v>0.99990268066243637</v>
      </c>
    </row>
    <row r="25" spans="1:9">
      <c r="D25" t="s">
        <v>10</v>
      </c>
      <c r="F25" s="3">
        <v>0.13567513696000297</v>
      </c>
      <c r="G25" t="s">
        <v>11</v>
      </c>
    </row>
  </sheetData>
  <phoneticPr fontId="3" type="noConversion"/>
  <printOptions headings="1" gridLines="1"/>
  <pageMargins left="0.75" right="0.75" top="1" bottom="1" header="0.5" footer="0.5"/>
  <pageSetup scale="72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42"/>
  <sheetViews>
    <sheetView workbookViewId="0">
      <selection activeCell="O29" sqref="O29"/>
    </sheetView>
  </sheetViews>
  <sheetFormatPr baseColWidth="10" defaultRowHeight="15" x14ac:dyDescent="0"/>
  <cols>
    <col min="5" max="22" width="7" customWidth="1"/>
    <col min="23" max="23" width="3" customWidth="1"/>
    <col min="24" max="24" width="8.1640625" customWidth="1"/>
  </cols>
  <sheetData>
    <row r="1" spans="1:25" ht="116">
      <c r="A1" s="1" t="s">
        <v>1</v>
      </c>
      <c r="B1" s="1" t="s">
        <v>8</v>
      </c>
      <c r="C1" s="1" t="s">
        <v>3</v>
      </c>
      <c r="E1" s="1" t="s">
        <v>13</v>
      </c>
      <c r="X1" t="s">
        <v>14</v>
      </c>
      <c r="Y1" t="s">
        <v>15</v>
      </c>
    </row>
    <row r="2" spans="1:25">
      <c r="A2">
        <v>0.5</v>
      </c>
      <c r="B2">
        <v>0.14433638211227329</v>
      </c>
      <c r="C2">
        <v>32</v>
      </c>
      <c r="E2">
        <v>0.14433638211227329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2">
        <f t="array" ref="X2:X19">MMULT(MINVERSE(MMULT(TRANSPOSE(E2:V19),E2:V19)),MMULT(TRANSPOSE(E2:V19),C2:C19))</f>
        <v>221.70432382812891</v>
      </c>
      <c r="Y2">
        <f t="array" ref="Y2:Y19">MMULT(E2:V19,X2:X19)</f>
        <v>31.999999999999989</v>
      </c>
    </row>
    <row r="3" spans="1:25">
      <c r="A3">
        <v>1</v>
      </c>
      <c r="B3">
        <v>0</v>
      </c>
      <c r="C3">
        <v>67</v>
      </c>
      <c r="E3">
        <v>0</v>
      </c>
      <c r="F3">
        <v>0.14433638211227329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2">
        <v>464.19342801514472</v>
      </c>
      <c r="Y3">
        <v>66.999999999999957</v>
      </c>
    </row>
    <row r="4" spans="1:25">
      <c r="A4">
        <v>1.5</v>
      </c>
      <c r="B4">
        <v>0</v>
      </c>
      <c r="C4">
        <v>121</v>
      </c>
      <c r="E4">
        <v>0</v>
      </c>
      <c r="F4">
        <v>0</v>
      </c>
      <c r="G4">
        <v>0.14433638211227329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2">
        <v>838.31947447511254</v>
      </c>
      <c r="Y4">
        <v>120.99999999999997</v>
      </c>
    </row>
    <row r="5" spans="1:25">
      <c r="A5">
        <v>2</v>
      </c>
      <c r="B5">
        <v>4.3363821122732737E-3</v>
      </c>
      <c r="C5">
        <v>189</v>
      </c>
      <c r="E5">
        <v>4.3363821122732737E-3</v>
      </c>
      <c r="F5">
        <v>0</v>
      </c>
      <c r="G5">
        <v>0</v>
      </c>
      <c r="H5">
        <v>0.14433638211227329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2">
        <v>1302.7803702996428</v>
      </c>
      <c r="Y5">
        <v>189.00000000000006</v>
      </c>
    </row>
    <row r="6" spans="1:25">
      <c r="A6">
        <v>2.5</v>
      </c>
      <c r="B6">
        <v>4.4336382112273254E-2</v>
      </c>
      <c r="C6">
        <v>279</v>
      </c>
      <c r="E6">
        <v>4.4336382112273254E-2</v>
      </c>
      <c r="F6">
        <v>4.3363821122732737E-3</v>
      </c>
      <c r="G6">
        <v>0</v>
      </c>
      <c r="H6">
        <v>0</v>
      </c>
      <c r="I6">
        <v>0.14433638211227329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2">
        <v>1850.9367381615707</v>
      </c>
      <c r="Y6">
        <v>279</v>
      </c>
    </row>
    <row r="7" spans="1:25">
      <c r="A7">
        <v>3</v>
      </c>
      <c r="B7">
        <v>4.3363821122732737E-3</v>
      </c>
      <c r="C7">
        <v>290</v>
      </c>
      <c r="E7">
        <v>4.3363821122732737E-3</v>
      </c>
      <c r="F7">
        <v>4.4336382112273254E-2</v>
      </c>
      <c r="G7">
        <v>4.3363821122732737E-3</v>
      </c>
      <c r="H7">
        <v>0</v>
      </c>
      <c r="I7">
        <v>0</v>
      </c>
      <c r="J7">
        <v>0.14433638211227329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2">
        <v>1834.7603749550397</v>
      </c>
      <c r="Y7">
        <v>290</v>
      </c>
    </row>
    <row r="8" spans="1:25">
      <c r="A8">
        <v>3.5</v>
      </c>
      <c r="B8">
        <v>0</v>
      </c>
      <c r="C8">
        <v>237</v>
      </c>
      <c r="E8">
        <v>0</v>
      </c>
      <c r="F8">
        <v>4.3363821122732737E-3</v>
      </c>
      <c r="G8">
        <v>4.4336382112273254E-2</v>
      </c>
      <c r="H8">
        <v>4.3363821122732737E-3</v>
      </c>
      <c r="I8">
        <v>0</v>
      </c>
      <c r="J8">
        <v>0</v>
      </c>
      <c r="K8">
        <v>0.14433638211227329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2">
        <v>1331.4014877147374</v>
      </c>
      <c r="Y8">
        <v>236.99999999999997</v>
      </c>
    </row>
    <row r="9" spans="1:25">
      <c r="A9">
        <v>4</v>
      </c>
      <c r="B9">
        <v>0</v>
      </c>
      <c r="C9">
        <v>160</v>
      </c>
      <c r="E9">
        <v>0</v>
      </c>
      <c r="F9">
        <v>0</v>
      </c>
      <c r="G9">
        <v>4.3363821122732737E-3</v>
      </c>
      <c r="H9">
        <v>4.4336382112273254E-2</v>
      </c>
      <c r="I9">
        <v>4.3363821122732737E-3</v>
      </c>
      <c r="J9">
        <v>0</v>
      </c>
      <c r="K9">
        <v>0</v>
      </c>
      <c r="L9">
        <v>0.14433638211227329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2">
        <v>627.54648434912303</v>
      </c>
      <c r="Y9">
        <v>160.00000000000006</v>
      </c>
    </row>
    <row r="10" spans="1:25">
      <c r="A10">
        <v>4.5</v>
      </c>
      <c r="B10">
        <v>0</v>
      </c>
      <c r="C10">
        <v>108</v>
      </c>
      <c r="E10">
        <v>0</v>
      </c>
      <c r="F10">
        <v>0</v>
      </c>
      <c r="G10">
        <v>0</v>
      </c>
      <c r="H10">
        <v>4.3363821122732737E-3</v>
      </c>
      <c r="I10">
        <v>4.4336382112273254E-2</v>
      </c>
      <c r="J10">
        <v>4.3363821122732737E-3</v>
      </c>
      <c r="K10">
        <v>0</v>
      </c>
      <c r="L10">
        <v>0</v>
      </c>
      <c r="M10">
        <v>0.14433638211227329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2">
        <v>85.429506868071186</v>
      </c>
      <c r="Y10">
        <v>108.00000000000003</v>
      </c>
    </row>
    <row r="11" spans="1:25">
      <c r="A11">
        <v>5</v>
      </c>
      <c r="B11">
        <v>0</v>
      </c>
      <c r="C11">
        <v>72</v>
      </c>
      <c r="E11">
        <v>0</v>
      </c>
      <c r="F11">
        <v>0</v>
      </c>
      <c r="G11">
        <v>0</v>
      </c>
      <c r="H11">
        <v>0</v>
      </c>
      <c r="I11">
        <v>4.3363821122732737E-3</v>
      </c>
      <c r="J11">
        <v>4.4336382112273254E-2</v>
      </c>
      <c r="K11">
        <v>4.3363821122732737E-3</v>
      </c>
      <c r="L11">
        <v>0</v>
      </c>
      <c r="M11">
        <v>0</v>
      </c>
      <c r="N11">
        <v>0.14433638211227329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2">
        <v>-160.36477627902016</v>
      </c>
      <c r="Y11">
        <v>72</v>
      </c>
    </row>
    <row r="12" spans="1:25">
      <c r="A12">
        <v>5.5</v>
      </c>
      <c r="B12">
        <v>0</v>
      </c>
      <c r="C12">
        <v>54</v>
      </c>
      <c r="E12">
        <v>0</v>
      </c>
      <c r="F12">
        <v>0</v>
      </c>
      <c r="G12">
        <v>0</v>
      </c>
      <c r="H12">
        <v>0</v>
      </c>
      <c r="I12">
        <v>0</v>
      </c>
      <c r="J12">
        <v>4.3363821122732737E-3</v>
      </c>
      <c r="K12">
        <v>4.4336382112273254E-2</v>
      </c>
      <c r="L12">
        <v>4.3363821122732737E-3</v>
      </c>
      <c r="M12">
        <v>0</v>
      </c>
      <c r="N12">
        <v>0</v>
      </c>
      <c r="O12">
        <v>0.14433638211227329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2">
        <v>-108.82237931920878</v>
      </c>
      <c r="Y12">
        <v>53.999999999999972</v>
      </c>
    </row>
    <row r="13" spans="1:25">
      <c r="A13">
        <v>6</v>
      </c>
      <c r="B13">
        <v>0</v>
      </c>
      <c r="C13">
        <v>44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4.3363821122732737E-3</v>
      </c>
      <c r="L13">
        <v>4.4336382112273254E-2</v>
      </c>
      <c r="M13">
        <v>4.3363821122732737E-3</v>
      </c>
      <c r="N13">
        <v>0</v>
      </c>
      <c r="O13">
        <v>0</v>
      </c>
      <c r="P13">
        <v>0.14433638211227329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2">
        <v>69.510809047826513</v>
      </c>
      <c r="Y13">
        <v>44.000000000000021</v>
      </c>
    </row>
    <row r="14" spans="1:25">
      <c r="A14">
        <v>6.5</v>
      </c>
      <c r="B14">
        <v>0</v>
      </c>
      <c r="C14">
        <v>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4.3363821122732737E-3</v>
      </c>
      <c r="M14">
        <v>4.4336382112273254E-2</v>
      </c>
      <c r="N14">
        <v>4.3363821122732737E-3</v>
      </c>
      <c r="O14">
        <v>0</v>
      </c>
      <c r="P14">
        <v>0</v>
      </c>
      <c r="Q14">
        <v>0.14433638211227329</v>
      </c>
      <c r="R14">
        <v>0</v>
      </c>
      <c r="S14">
        <v>0</v>
      </c>
      <c r="T14">
        <v>0</v>
      </c>
      <c r="U14">
        <v>0</v>
      </c>
      <c r="V14">
        <v>0</v>
      </c>
      <c r="X14" s="2">
        <v>188.35504908686443</v>
      </c>
      <c r="Y14">
        <v>33</v>
      </c>
    </row>
    <row r="15" spans="1:25">
      <c r="A15">
        <v>7</v>
      </c>
      <c r="B15">
        <v>0</v>
      </c>
      <c r="C15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4.3363821122732737E-3</v>
      </c>
      <c r="N15">
        <v>4.4336382112273254E-2</v>
      </c>
      <c r="O15">
        <v>4.3363821122732737E-3</v>
      </c>
      <c r="P15">
        <v>0</v>
      </c>
      <c r="Q15">
        <v>0</v>
      </c>
      <c r="R15">
        <v>0.14433638211227329</v>
      </c>
      <c r="S15">
        <v>0</v>
      </c>
      <c r="T15">
        <v>0</v>
      </c>
      <c r="U15">
        <v>0</v>
      </c>
      <c r="V15">
        <v>0</v>
      </c>
      <c r="X15" s="2">
        <v>243.95397693090393</v>
      </c>
      <c r="Y15">
        <v>27.999999999999996</v>
      </c>
    </row>
    <row r="16" spans="1:25">
      <c r="A16">
        <v>7.5</v>
      </c>
      <c r="B16">
        <v>0</v>
      </c>
      <c r="C16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4.3363821122732737E-3</v>
      </c>
      <c r="O16">
        <v>4.4336382112273254E-2</v>
      </c>
      <c r="P16">
        <v>4.3363821122732737E-3</v>
      </c>
      <c r="Q16">
        <v>0</v>
      </c>
      <c r="R16">
        <v>0</v>
      </c>
      <c r="S16">
        <v>0.14433638211227329</v>
      </c>
      <c r="T16">
        <v>0</v>
      </c>
      <c r="U16">
        <v>0</v>
      </c>
      <c r="V16">
        <v>0</v>
      </c>
      <c r="X16" s="2">
        <v>188.57870560328459</v>
      </c>
      <c r="Y16">
        <v>21.999999999999982</v>
      </c>
    </row>
    <row r="17" spans="1:26">
      <c r="A17">
        <v>8</v>
      </c>
      <c r="B17">
        <v>0</v>
      </c>
      <c r="C17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4.3363821122732737E-3</v>
      </c>
      <c r="P17">
        <v>4.4336382112273254E-2</v>
      </c>
      <c r="Q17">
        <v>4.3363821122732737E-3</v>
      </c>
      <c r="R17">
        <v>0</v>
      </c>
      <c r="S17">
        <v>0</v>
      </c>
      <c r="T17">
        <v>0.14433638211227329</v>
      </c>
      <c r="U17">
        <v>0</v>
      </c>
      <c r="V17">
        <v>0</v>
      </c>
      <c r="X17" s="2">
        <v>114.82384358026137</v>
      </c>
      <c r="Y17">
        <v>20</v>
      </c>
    </row>
    <row r="18" spans="1:26">
      <c r="A18">
        <v>8.5</v>
      </c>
      <c r="B18">
        <v>0</v>
      </c>
      <c r="C18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4.3363821122732737E-3</v>
      </c>
      <c r="Q18">
        <v>4.4336382112273254E-2</v>
      </c>
      <c r="R18">
        <v>4.3363821122732737E-3</v>
      </c>
      <c r="S18">
        <v>0</v>
      </c>
      <c r="T18">
        <v>0</v>
      </c>
      <c r="U18">
        <v>0.14433638211227329</v>
      </c>
      <c r="V18">
        <v>0</v>
      </c>
      <c r="X18" s="2">
        <v>57.433305164285152</v>
      </c>
      <c r="Y18">
        <v>18.000000000000004</v>
      </c>
    </row>
    <row r="19" spans="1:26">
      <c r="A19">
        <v>9</v>
      </c>
      <c r="B19">
        <v>0</v>
      </c>
      <c r="C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4.3363821122732737E-3</v>
      </c>
      <c r="R19">
        <v>4.4336382112273254E-2</v>
      </c>
      <c r="S19">
        <v>4.3363821122732737E-3</v>
      </c>
      <c r="T19">
        <v>0</v>
      </c>
      <c r="U19">
        <v>0</v>
      </c>
      <c r="V19">
        <v>0.14433638211227329</v>
      </c>
      <c r="X19" s="2">
        <v>24.591405283190682</v>
      </c>
      <c r="Y19">
        <v>16.000000000000004</v>
      </c>
    </row>
    <row r="21" spans="1:26">
      <c r="S21" t="s">
        <v>16</v>
      </c>
    </row>
    <row r="22" spans="1:26">
      <c r="X22" t="s">
        <v>18</v>
      </c>
      <c r="Y22" t="s">
        <v>17</v>
      </c>
      <c r="Z22" t="s">
        <v>19</v>
      </c>
    </row>
    <row r="23" spans="1:26">
      <c r="X23">
        <v>224.34930224361975</v>
      </c>
      <c r="Y23">
        <f t="array" ref="Y23:Y40">MMULT(E2:V19,X23:X40)</f>
        <v>32.381766615256993</v>
      </c>
      <c r="Z23">
        <f>(Y23-C2)^2</f>
        <v>0.14574574852478073</v>
      </c>
    </row>
    <row r="24" spans="1:26">
      <c r="S24" t="s">
        <v>21</v>
      </c>
      <c r="X24">
        <v>479.71333023388922</v>
      </c>
      <c r="Y24">
        <v>69.240086536989779</v>
      </c>
      <c r="Z24">
        <f t="shared" ref="Z24:Z40" si="0">(Y24-C3)^2</f>
        <v>5.0179876932028593</v>
      </c>
    </row>
    <row r="25" spans="1:26">
      <c r="S25" t="s">
        <v>22</v>
      </c>
      <c r="X25">
        <v>850.14753914731853</v>
      </c>
      <c r="Y25">
        <v>122.70722006217618</v>
      </c>
      <c r="Z25">
        <f t="shared" si="0"/>
        <v>2.9146003406968282</v>
      </c>
    </row>
    <row r="26" spans="1:26">
      <c r="S26" t="s">
        <v>23</v>
      </c>
      <c r="X26">
        <v>1304.5927755090629</v>
      </c>
      <c r="Y26">
        <v>189.2730656479375</v>
      </c>
      <c r="Z26">
        <f t="shared" si="0"/>
        <v>7.4564848083526689E-2</v>
      </c>
    </row>
    <row r="27" spans="1:26">
      <c r="S27" t="s">
        <v>24</v>
      </c>
      <c r="X27">
        <v>1845.4443062917871</v>
      </c>
      <c r="Y27">
        <v>278.39181125499078</v>
      </c>
      <c r="Z27">
        <f t="shared" si="0"/>
        <v>0.36989354955588438</v>
      </c>
    </row>
    <row r="28" spans="1:26">
      <c r="S28" t="s">
        <v>25</v>
      </c>
      <c r="X28">
        <v>1782.7360343060602</v>
      </c>
      <c r="Y28">
        <v>283.24185184922089</v>
      </c>
      <c r="Z28">
        <f t="shared" si="0"/>
        <v>45.672566427879062</v>
      </c>
    </row>
    <row r="29" spans="1:26">
      <c r="X29">
        <v>1293.6011977166054</v>
      </c>
      <c r="Y29">
        <v>232.14361600172634</v>
      </c>
      <c r="Z29">
        <f t="shared" si="0"/>
        <v>23.584465538688427</v>
      </c>
    </row>
    <row r="30" spans="1:26">
      <c r="X30">
        <v>623.92864965717854</v>
      </c>
      <c r="Y30">
        <v>159.58564404414597</v>
      </c>
      <c r="Z30">
        <f t="shared" si="0"/>
        <v>0.17169085815171067</v>
      </c>
    </row>
    <row r="31" spans="1:26">
      <c r="X31">
        <v>88.625198490437427</v>
      </c>
      <c r="Y31">
        <v>108.0000018703518</v>
      </c>
      <c r="Z31">
        <f t="shared" si="0"/>
        <v>3.4982158378789138E-12</v>
      </c>
    </row>
    <row r="32" spans="1:26">
      <c r="X32">
        <v>0</v>
      </c>
      <c r="Y32">
        <v>92.652166795505991</v>
      </c>
      <c r="Z32">
        <f t="shared" si="0"/>
        <v>426.5119933494002</v>
      </c>
    </row>
    <row r="33" spans="24:26">
      <c r="X33">
        <v>0</v>
      </c>
      <c r="Y33">
        <v>67.789814688635758</v>
      </c>
      <c r="Z33">
        <f t="shared" si="0"/>
        <v>190.15898914691451</v>
      </c>
    </row>
    <row r="34" spans="24:26">
      <c r="X34">
        <v>71.662052674596097</v>
      </c>
      <c r="Y34">
        <v>44.000042259409867</v>
      </c>
      <c r="Z34">
        <f t="shared" si="0"/>
        <v>1.785857722271097E-9</v>
      </c>
    </row>
    <row r="35" spans="24:26">
      <c r="X35">
        <v>182.66333794604896</v>
      </c>
      <c r="Y35">
        <v>32.999879044440533</v>
      </c>
      <c r="Z35">
        <f t="shared" si="0"/>
        <v>1.4630247365976527E-8</v>
      </c>
    </row>
    <row r="36" spans="24:26">
      <c r="X36">
        <v>191.32846136263916</v>
      </c>
      <c r="Y36">
        <v>27.999970633621803</v>
      </c>
      <c r="Z36">
        <f t="shared" si="0"/>
        <v>8.6238416839319281E-10</v>
      </c>
    </row>
    <row r="37" spans="24:26">
      <c r="X37">
        <v>150.26879210284184</v>
      </c>
      <c r="Y37">
        <v>22.00000783985244</v>
      </c>
      <c r="Z37">
        <f t="shared" si="0"/>
        <v>6.1463286282980488E-11</v>
      </c>
    </row>
    <row r="38" spans="24:26">
      <c r="X38">
        <v>111.06415228292633</v>
      </c>
      <c r="Y38">
        <v>19.999932104452288</v>
      </c>
      <c r="Z38">
        <f t="shared" si="0"/>
        <v>4.6098053991161191E-9</v>
      </c>
    </row>
    <row r="39" spans="24:26">
      <c r="X39">
        <v>60.698634186091049</v>
      </c>
      <c r="Y39">
        <v>18.000080167424681</v>
      </c>
      <c r="Z39">
        <f t="shared" si="0"/>
        <v>6.4268159799623077E-9</v>
      </c>
    </row>
    <row r="40" spans="24:26">
      <c r="X40">
        <v>42.078953879494776</v>
      </c>
      <c r="Y40">
        <v>16.00005667130781</v>
      </c>
      <c r="Z40">
        <f t="shared" si="0"/>
        <v>3.2116371289029477E-9</v>
      </c>
    </row>
    <row r="42" spans="24:26">
      <c r="Y42" t="s">
        <v>20</v>
      </c>
      <c r="Z42">
        <f>SUM(Z23:Z40)</f>
        <v>694.62249753268964</v>
      </c>
    </row>
  </sheetData>
  <phoneticPr fontId="3" type="noConversion"/>
  <printOptions headings="1" gridLines="1"/>
  <pageMargins left="0.75" right="0.75" top="1" bottom="1" header="0.5" footer="0.5"/>
  <pageSetup scale="5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P2-VOLUME_BALANCE</vt:lpstr>
      <vt:lpstr>P2-UH-CL-LOSS-FIT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cp:lastPrinted>2016-03-30T22:42:32Z</cp:lastPrinted>
  <dcterms:created xsi:type="dcterms:W3CDTF">2015-10-18T22:09:41Z</dcterms:created>
  <dcterms:modified xsi:type="dcterms:W3CDTF">2016-04-07T22:26:27Z</dcterms:modified>
</cp:coreProperties>
</file>