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esktop/CE3354F24/"/>
    </mc:Choice>
  </mc:AlternateContent>
  <xr:revisionPtr revIDLastSave="0" documentId="13_ncr:1_{926EFCFA-B8E0-214C-83EB-1004C6B834F5}" xr6:coauthVersionLast="47" xr6:coauthVersionMax="47" xr10:uidLastSave="{00000000-0000-0000-0000-000000000000}"/>
  <bookViews>
    <workbookView xWindow="2040" yWindow="500" windowWidth="28300" windowHeight="21040" tabRatio="500" xr2:uid="{00000000-000D-0000-FFFF-FFFF00000000}"/>
  </bookViews>
  <sheets>
    <sheet name="PP-STAGE" sheetId="3" r:id="rId1"/>
    <sheet name="RAW" sheetId="1" r:id="rId2"/>
    <sheet name="PP-ANALYSIS" sheetId="2" r:id="rId3"/>
  </sheets>
  <definedNames>
    <definedName name="solver_adj" localSheetId="2" hidden="1">'PP-ANALYSIS'!$L$7:$L$8</definedName>
    <definedName name="solver_adj" localSheetId="0" hidden="1">'PP-STAGE'!$L$10:$L$11</definedName>
    <definedName name="solver_cvg" localSheetId="2" hidden="1">0.000001</definedName>
    <definedName name="solver_cvg" localSheetId="0" hidden="1">0.0001</definedName>
    <definedName name="solver_drv" localSheetId="2" hidden="1">2</definedName>
    <definedName name="solver_drv" localSheetId="0" hidden="1">1</definedName>
    <definedName name="solver_eng" localSheetId="2" hidden="1">1</definedName>
    <definedName name="solver_eng" localSheetId="0" hidden="1">1</definedName>
    <definedName name="solver_itr" localSheetId="2" hidden="1">2147483647</definedName>
    <definedName name="solver_itr" localSheetId="0" hidden="1">2147483647</definedName>
    <definedName name="solver_lin" localSheetId="2" hidden="1">2</definedName>
    <definedName name="solver_lin" localSheetId="0" hidden="1">2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0</definedName>
    <definedName name="solver_num" localSheetId="0" hidden="1">0</definedName>
    <definedName name="solver_opt" localSheetId="2" hidden="1">'PP-ANALYSIS'!$L$10</definedName>
    <definedName name="solver_opt" localSheetId="0" hidden="1">'PP-STAGE'!$K$13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1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15" i="3"/>
  <c r="K15" i="3" s="1"/>
  <c r="A12" i="3"/>
  <c r="F70" i="3"/>
  <c r="H70" i="3" s="1"/>
  <c r="I70" i="3"/>
  <c r="F69" i="3"/>
  <c r="H69" i="3" s="1"/>
  <c r="I69" i="3"/>
  <c r="F68" i="3"/>
  <c r="H68" i="3"/>
  <c r="I68" i="3"/>
  <c r="F67" i="3"/>
  <c r="H67" i="3" s="1"/>
  <c r="I67" i="3"/>
  <c r="F66" i="3"/>
  <c r="H66" i="3" s="1"/>
  <c r="I66" i="3"/>
  <c r="F65" i="3"/>
  <c r="H65" i="3" s="1"/>
  <c r="I65" i="3"/>
  <c r="F64" i="3"/>
  <c r="H64" i="3"/>
  <c r="I64" i="3"/>
  <c r="H3" i="3"/>
  <c r="H4" i="3"/>
  <c r="H5" i="3"/>
  <c r="I5" i="3"/>
  <c r="I4" i="3"/>
  <c r="I2" i="3"/>
  <c r="J2" i="3"/>
  <c r="F3" i="3"/>
  <c r="F4" i="3"/>
  <c r="F5" i="3"/>
  <c r="F2" i="3"/>
  <c r="J4" i="3"/>
  <c r="J3" i="3"/>
  <c r="M3" i="2"/>
  <c r="L2" i="2"/>
  <c r="N4" i="2"/>
  <c r="K12" i="2"/>
  <c r="L12" i="2" s="1"/>
  <c r="J4" i="2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L20" i="2"/>
  <c r="L28" i="2"/>
  <c r="L36" i="2"/>
  <c r="L44" i="2"/>
  <c r="L52" i="2"/>
  <c r="F8" i="3"/>
  <c r="F9" i="3" s="1"/>
  <c r="F6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11" i="3"/>
  <c r="J11" i="3" s="1"/>
  <c r="F10" i="3"/>
  <c r="J10" i="3" s="1"/>
  <c r="J3" i="2"/>
  <c r="J2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F6" i="2"/>
  <c r="H13" i="2" s="1"/>
  <c r="F5" i="2"/>
  <c r="G8" i="2"/>
  <c r="I8" i="2" s="1"/>
  <c r="F8" i="2"/>
  <c r="F7" i="2"/>
  <c r="G13" i="2"/>
  <c r="G14" i="2"/>
  <c r="G5" i="2" s="1"/>
  <c r="G6" i="2" s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2" i="2"/>
  <c r="G11" i="3" l="1"/>
  <c r="I11" i="3" s="1"/>
  <c r="L10" i="2"/>
  <c r="G10" i="3"/>
  <c r="I10" i="3" s="1"/>
  <c r="H57" i="3" s="1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3" i="3"/>
  <c r="I63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H56" i="3"/>
  <c r="H52" i="3"/>
  <c r="H32" i="3"/>
  <c r="H24" i="3"/>
  <c r="H21" i="3"/>
  <c r="H19" i="3"/>
  <c r="I54" i="2"/>
  <c r="I46" i="2"/>
  <c r="H37" i="3"/>
  <c r="H29" i="3"/>
  <c r="G61" i="3"/>
  <c r="G59" i="3"/>
  <c r="G57" i="3"/>
  <c r="K57" i="3" s="1"/>
  <c r="G55" i="3"/>
  <c r="K55" i="3" s="1"/>
  <c r="G53" i="3"/>
  <c r="G51" i="3"/>
  <c r="G49" i="3"/>
  <c r="G47" i="3"/>
  <c r="K47" i="3" s="1"/>
  <c r="G45" i="3"/>
  <c r="G43" i="3"/>
  <c r="G41" i="3"/>
  <c r="G39" i="3"/>
  <c r="K39" i="3" s="1"/>
  <c r="G37" i="3"/>
  <c r="G35" i="3"/>
  <c r="G33" i="3"/>
  <c r="G31" i="3"/>
  <c r="K31" i="3" s="1"/>
  <c r="G29" i="3"/>
  <c r="G27" i="3"/>
  <c r="G25" i="3"/>
  <c r="G23" i="3"/>
  <c r="K23" i="3" s="1"/>
  <c r="G21" i="3"/>
  <c r="G19" i="3"/>
  <c r="G17" i="3"/>
  <c r="K17" i="3" s="1"/>
  <c r="G15" i="3"/>
  <c r="G63" i="3"/>
  <c r="K63" i="3" s="1"/>
  <c r="G62" i="3"/>
  <c r="K62" i="3" s="1"/>
  <c r="G60" i="3"/>
  <c r="G58" i="3"/>
  <c r="G56" i="3"/>
  <c r="K56" i="3" s="1"/>
  <c r="G54" i="3"/>
  <c r="K54" i="3" s="1"/>
  <c r="G52" i="3"/>
  <c r="G50" i="3"/>
  <c r="G48" i="3"/>
  <c r="K48" i="3" s="1"/>
  <c r="G46" i="3"/>
  <c r="K46" i="3" s="1"/>
  <c r="G44" i="3"/>
  <c r="G42" i="3"/>
  <c r="G40" i="3"/>
  <c r="K40" i="3" s="1"/>
  <c r="G38" i="3"/>
  <c r="K38" i="3" s="1"/>
  <c r="G36" i="3"/>
  <c r="G34" i="3"/>
  <c r="G32" i="3"/>
  <c r="K32" i="3" s="1"/>
  <c r="G30" i="3"/>
  <c r="K30" i="3" s="1"/>
  <c r="G28" i="3"/>
  <c r="G26" i="3"/>
  <c r="G24" i="3"/>
  <c r="K24" i="3" s="1"/>
  <c r="G22" i="3"/>
  <c r="K22" i="3" s="1"/>
  <c r="G20" i="3"/>
  <c r="G18" i="3"/>
  <c r="G16" i="3"/>
  <c r="K16" i="3" s="1"/>
  <c r="H39" i="2"/>
  <c r="G7" i="2"/>
  <c r="I7" i="2" s="1"/>
  <c r="I52" i="2" s="1"/>
  <c r="H60" i="2"/>
  <c r="H52" i="2"/>
  <c r="H44" i="2"/>
  <c r="H36" i="2"/>
  <c r="H28" i="2"/>
  <c r="H20" i="2"/>
  <c r="I14" i="2"/>
  <c r="H31" i="2"/>
  <c r="H59" i="2"/>
  <c r="H43" i="2"/>
  <c r="H27" i="2"/>
  <c r="H19" i="2"/>
  <c r="H58" i="2"/>
  <c r="H42" i="2"/>
  <c r="H26" i="2"/>
  <c r="H51" i="2"/>
  <c r="H35" i="2"/>
  <c r="H34" i="2"/>
  <c r="H57" i="2"/>
  <c r="H49" i="2"/>
  <c r="H41" i="2"/>
  <c r="H33" i="2"/>
  <c r="H25" i="2"/>
  <c r="H17" i="2"/>
  <c r="H50" i="2"/>
  <c r="H18" i="2"/>
  <c r="H56" i="2"/>
  <c r="H48" i="2"/>
  <c r="H40" i="2"/>
  <c r="H32" i="2"/>
  <c r="H24" i="2"/>
  <c r="H16" i="2"/>
  <c r="H55" i="2"/>
  <c r="H15" i="2"/>
  <c r="H54" i="2"/>
  <c r="H46" i="2"/>
  <c r="H38" i="2"/>
  <c r="H30" i="2"/>
  <c r="H22" i="2"/>
  <c r="H14" i="2"/>
  <c r="H47" i="2"/>
  <c r="H23" i="2"/>
  <c r="H12" i="2"/>
  <c r="H53" i="2"/>
  <c r="H45" i="2"/>
  <c r="H37" i="2"/>
  <c r="H29" i="2"/>
  <c r="H21" i="2"/>
  <c r="G8" i="3"/>
  <c r="G9" i="3" s="1"/>
  <c r="H45" i="3" l="1"/>
  <c r="H34" i="3"/>
  <c r="H36" i="3"/>
  <c r="H38" i="3"/>
  <c r="H62" i="3"/>
  <c r="H40" i="3"/>
  <c r="H53" i="3"/>
  <c r="H49" i="3"/>
  <c r="H27" i="3"/>
  <c r="H60" i="3"/>
  <c r="H59" i="3"/>
  <c r="H16" i="3"/>
  <c r="H63" i="3"/>
  <c r="H18" i="3"/>
  <c r="H39" i="3"/>
  <c r="H2" i="3"/>
  <c r="H20" i="3"/>
  <c r="H44" i="3"/>
  <c r="H15" i="3"/>
  <c r="H22" i="3"/>
  <c r="H50" i="3"/>
  <c r="K41" i="3"/>
  <c r="H41" i="3"/>
  <c r="K50" i="3"/>
  <c r="H17" i="3"/>
  <c r="H61" i="3"/>
  <c r="H35" i="3"/>
  <c r="H28" i="3"/>
  <c r="H46" i="3"/>
  <c r="H23" i="3"/>
  <c r="H51" i="3"/>
  <c r="H30" i="3"/>
  <c r="H48" i="3"/>
  <c r="H31" i="3"/>
  <c r="K59" i="3"/>
  <c r="K49" i="3"/>
  <c r="K58" i="3"/>
  <c r="K21" i="3"/>
  <c r="K20" i="3"/>
  <c r="K29" i="3"/>
  <c r="K19" i="3"/>
  <c r="K28" i="3"/>
  <c r="K37" i="3"/>
  <c r="H33" i="3"/>
  <c r="K18" i="3"/>
  <c r="K27" i="3"/>
  <c r="K36" i="3"/>
  <c r="K45" i="3"/>
  <c r="K26" i="3"/>
  <c r="K35" i="3"/>
  <c r="K44" i="3"/>
  <c r="K53" i="3"/>
  <c r="K25" i="3"/>
  <c r="K34" i="3"/>
  <c r="K43" i="3"/>
  <c r="K52" i="3"/>
  <c r="K61" i="3"/>
  <c r="H54" i="3"/>
  <c r="H47" i="3"/>
  <c r="K33" i="3"/>
  <c r="K42" i="3"/>
  <c r="K51" i="3"/>
  <c r="K60" i="3"/>
  <c r="H25" i="3"/>
  <c r="H43" i="3"/>
  <c r="H26" i="3"/>
  <c r="H42" i="3"/>
  <c r="H58" i="3"/>
  <c r="H55" i="3"/>
  <c r="I22" i="2"/>
  <c r="I48" i="2"/>
  <c r="I58" i="2"/>
  <c r="I19" i="2"/>
  <c r="I30" i="2"/>
  <c r="I27" i="2"/>
  <c r="I38" i="2"/>
  <c r="I35" i="2"/>
  <c r="I24" i="2"/>
  <c r="I18" i="2"/>
  <c r="I43" i="2"/>
  <c r="I20" i="2"/>
  <c r="I56" i="2"/>
  <c r="I26" i="2"/>
  <c r="I51" i="2"/>
  <c r="I28" i="2"/>
  <c r="I16" i="2"/>
  <c r="I34" i="2"/>
  <c r="I59" i="2"/>
  <c r="I36" i="2"/>
  <c r="I32" i="2"/>
  <c r="I42" i="2"/>
  <c r="I44" i="2"/>
  <c r="I15" i="2"/>
  <c r="I23" i="2"/>
  <c r="I31" i="2"/>
  <c r="I39" i="2"/>
  <c r="I47" i="2"/>
  <c r="I55" i="2"/>
  <c r="I17" i="2"/>
  <c r="I41" i="2"/>
  <c r="I57" i="2"/>
  <c r="I25" i="2"/>
  <c r="I49" i="2"/>
  <c r="I21" i="2"/>
  <c r="I45" i="2"/>
  <c r="I13" i="2"/>
  <c r="I29" i="2"/>
  <c r="I37" i="2"/>
  <c r="I53" i="2"/>
  <c r="I33" i="2"/>
  <c r="I12" i="2"/>
  <c r="I40" i="2"/>
  <c r="I50" i="2"/>
  <c r="I60" i="2"/>
  <c r="K13" i="3" l="1"/>
</calcChain>
</file>

<file path=xl/sharedStrings.xml><?xml version="1.0" encoding="utf-8"?>
<sst xmlns="http://schemas.openxmlformats.org/spreadsheetml/2006/main" count="63" uniqueCount="31">
  <si>
    <t>YEAR</t>
  </si>
  <si>
    <t>STAGE</t>
  </si>
  <si>
    <t>DISCHARGE</t>
  </si>
  <si>
    <t>RANK</t>
  </si>
  <si>
    <t>Q (SORTED)</t>
  </si>
  <si>
    <t>WEIBULL-PP</t>
  </si>
  <si>
    <t>Log10(Q)</t>
  </si>
  <si>
    <t>COUNT</t>
  </si>
  <si>
    <t>MEAN</t>
  </si>
  <si>
    <t>STDEV</t>
  </si>
  <si>
    <t>COUNT+1</t>
  </si>
  <si>
    <t>LNORM-PP</t>
  </si>
  <si>
    <t>GUMBELL-PP</t>
  </si>
  <si>
    <t>MU =&gt;</t>
  </si>
  <si>
    <t>SIGMA =&gt;</t>
  </si>
  <si>
    <t>&lt;=BETA</t>
  </si>
  <si>
    <t>&lt;=ALPHA</t>
  </si>
  <si>
    <t>LOGNORM</t>
  </si>
  <si>
    <t>GUMBELL</t>
  </si>
  <si>
    <t>SSE</t>
  </si>
  <si>
    <t>Value</t>
  </si>
  <si>
    <t>Probability</t>
  </si>
  <si>
    <t>LogNormal</t>
  </si>
  <si>
    <t>Gumbell</t>
  </si>
  <si>
    <t>T-year</t>
  </si>
  <si>
    <t>STAGE (SORTED)</t>
  </si>
  <si>
    <t>Log10(STAGE)</t>
  </si>
  <si>
    <t>GAMMA-PP</t>
  </si>
  <si>
    <t>GAMMA</t>
  </si>
  <si>
    <t>&lt;= SSE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</si>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</sst>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Oklahoma</a:t>
            </a:r>
            <a:r>
              <a:rPr lang="en-US" baseline="0"/>
              <a:t> Data Set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'PP-STAGE'!$G$14</c:f>
              <c:strCache>
                <c:ptCount val="1"/>
                <c:pt idx="0">
                  <c:v>WEIBULL-PP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4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'PP-STAGE'!$G$15:$G$63</c:f>
              <c:numCache>
                <c:formatCode>General</c:formatCode>
                <c:ptCount val="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</c:numCache>
            </c:numRef>
          </c:xVal>
          <c:yVal>
            <c:numRef>
              <c:f>'PP-STAGE'!$E$15:$E$63</c:f>
              <c:numCache>
                <c:formatCode>General</c:formatCode>
                <c:ptCount val="49"/>
                <c:pt idx="0">
                  <c:v>6.4</c:v>
                </c:pt>
                <c:pt idx="1">
                  <c:v>6.4</c:v>
                </c:pt>
                <c:pt idx="2">
                  <c:v>6.74</c:v>
                </c:pt>
                <c:pt idx="3">
                  <c:v>8.14</c:v>
                </c:pt>
                <c:pt idx="4">
                  <c:v>8.48</c:v>
                </c:pt>
                <c:pt idx="5">
                  <c:v>8.76</c:v>
                </c:pt>
                <c:pt idx="6">
                  <c:v>8.8000000000000007</c:v>
                </c:pt>
                <c:pt idx="7">
                  <c:v>9</c:v>
                </c:pt>
                <c:pt idx="8">
                  <c:v>9.07</c:v>
                </c:pt>
                <c:pt idx="9">
                  <c:v>9.3000000000000007</c:v>
                </c:pt>
                <c:pt idx="10">
                  <c:v>9.5</c:v>
                </c:pt>
                <c:pt idx="11">
                  <c:v>9.9</c:v>
                </c:pt>
                <c:pt idx="12">
                  <c:v>10.26</c:v>
                </c:pt>
                <c:pt idx="13">
                  <c:v>10.4</c:v>
                </c:pt>
                <c:pt idx="14">
                  <c:v>10.48</c:v>
                </c:pt>
                <c:pt idx="15">
                  <c:v>10.6</c:v>
                </c:pt>
                <c:pt idx="16">
                  <c:v>11.8</c:v>
                </c:pt>
                <c:pt idx="17">
                  <c:v>12.1</c:v>
                </c:pt>
                <c:pt idx="18">
                  <c:v>12.54</c:v>
                </c:pt>
                <c:pt idx="19">
                  <c:v>12.71</c:v>
                </c:pt>
                <c:pt idx="20">
                  <c:v>13</c:v>
                </c:pt>
                <c:pt idx="21">
                  <c:v>13.59</c:v>
                </c:pt>
                <c:pt idx="22">
                  <c:v>14.1</c:v>
                </c:pt>
                <c:pt idx="23">
                  <c:v>14.64</c:v>
                </c:pt>
                <c:pt idx="24">
                  <c:v>14.65</c:v>
                </c:pt>
                <c:pt idx="25">
                  <c:v>14.86</c:v>
                </c:pt>
                <c:pt idx="26">
                  <c:v>14.93</c:v>
                </c:pt>
                <c:pt idx="27">
                  <c:v>15</c:v>
                </c:pt>
                <c:pt idx="28">
                  <c:v>15.3</c:v>
                </c:pt>
                <c:pt idx="29">
                  <c:v>15.3</c:v>
                </c:pt>
                <c:pt idx="30">
                  <c:v>16</c:v>
                </c:pt>
                <c:pt idx="31">
                  <c:v>16.420000000000002</c:v>
                </c:pt>
                <c:pt idx="32">
                  <c:v>16.440000000000001</c:v>
                </c:pt>
                <c:pt idx="33">
                  <c:v>17.600000000000001</c:v>
                </c:pt>
                <c:pt idx="34">
                  <c:v>17.829999999999998</c:v>
                </c:pt>
                <c:pt idx="35">
                  <c:v>18.12</c:v>
                </c:pt>
                <c:pt idx="36">
                  <c:v>18.329999999999998</c:v>
                </c:pt>
                <c:pt idx="37">
                  <c:v>18.5</c:v>
                </c:pt>
                <c:pt idx="38">
                  <c:v>18.54</c:v>
                </c:pt>
                <c:pt idx="39">
                  <c:v>18.7</c:v>
                </c:pt>
                <c:pt idx="40">
                  <c:v>19.48</c:v>
                </c:pt>
                <c:pt idx="41">
                  <c:v>19.55</c:v>
                </c:pt>
                <c:pt idx="42">
                  <c:v>21.22</c:v>
                </c:pt>
                <c:pt idx="43">
                  <c:v>21.41</c:v>
                </c:pt>
                <c:pt idx="44">
                  <c:v>21.45</c:v>
                </c:pt>
                <c:pt idx="45">
                  <c:v>21.62</c:v>
                </c:pt>
                <c:pt idx="46">
                  <c:v>22.6</c:v>
                </c:pt>
                <c:pt idx="47">
                  <c:v>22.82</c:v>
                </c:pt>
                <c:pt idx="48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8-1246-96A5-9261DADF9976}"/>
            </c:ext>
          </c:extLst>
        </c:ser>
        <c:ser>
          <c:idx val="0"/>
          <c:order val="1"/>
          <c:tx>
            <c:strRef>
              <c:f>'PP-STAGE'!$H$14</c:f>
              <c:strCache>
                <c:ptCount val="1"/>
                <c:pt idx="0">
                  <c:v>LNORM-PP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'PP-STAGE'!$H$15:$H$70</c:f>
              <c:numCache>
                <c:formatCode>General</c:formatCode>
                <c:ptCount val="56"/>
                <c:pt idx="0">
                  <c:v>1.8116338493292371E-2</c:v>
                </c:pt>
                <c:pt idx="1">
                  <c:v>1.8116338493292371E-2</c:v>
                </c:pt>
                <c:pt idx="2">
                  <c:v>2.5576770199375067E-2</c:v>
                </c:pt>
                <c:pt idx="3">
                  <c:v>7.7118926785426145E-2</c:v>
                </c:pt>
                <c:pt idx="4">
                  <c:v>9.4964427946970298E-2</c:v>
                </c:pt>
                <c:pt idx="5">
                  <c:v>0.11116750841191618</c:v>
                </c:pt>
                <c:pt idx="6">
                  <c:v>0.11358938395210362</c:v>
                </c:pt>
                <c:pt idx="7">
                  <c:v>0.1260862311167853</c:v>
                </c:pt>
                <c:pt idx="8">
                  <c:v>0.1306089399830446</c:v>
                </c:pt>
                <c:pt idx="9">
                  <c:v>0.14598857890043895</c:v>
                </c:pt>
                <c:pt idx="10">
                  <c:v>0.15997685509622389</c:v>
                </c:pt>
                <c:pt idx="11">
                  <c:v>0.18950465737492167</c:v>
                </c:pt>
                <c:pt idx="12">
                  <c:v>0.2176142835997246</c:v>
                </c:pt>
                <c:pt idx="13">
                  <c:v>0.22887974876242276</c:v>
                </c:pt>
                <c:pt idx="14">
                  <c:v>0.23539138945431837</c:v>
                </c:pt>
                <c:pt idx="15">
                  <c:v>0.24525224553715902</c:v>
                </c:pt>
                <c:pt idx="16">
                  <c:v>0.34793172137295658</c:v>
                </c:pt>
                <c:pt idx="17">
                  <c:v>0.37410149171901824</c:v>
                </c:pt>
                <c:pt idx="18">
                  <c:v>0.41232726997225599</c:v>
                </c:pt>
                <c:pt idx="19">
                  <c:v>0.42697878699844438</c:v>
                </c:pt>
                <c:pt idx="20">
                  <c:v>0.45174324495917978</c:v>
                </c:pt>
                <c:pt idx="21">
                  <c:v>0.50092532130852696</c:v>
                </c:pt>
                <c:pt idx="22">
                  <c:v>0.54176926804282166</c:v>
                </c:pt>
                <c:pt idx="23">
                  <c:v>0.58298311690598492</c:v>
                </c:pt>
                <c:pt idx="24">
                  <c:v>0.58372494893811133</c:v>
                </c:pt>
                <c:pt idx="25">
                  <c:v>0.59911584225562953</c:v>
                </c:pt>
                <c:pt idx="26">
                  <c:v>0.6041654892968451</c:v>
                </c:pt>
                <c:pt idx="27">
                  <c:v>0.60917421698573759</c:v>
                </c:pt>
                <c:pt idx="28">
                  <c:v>0.63016956379727385</c:v>
                </c:pt>
                <c:pt idx="29">
                  <c:v>0.63016956379727385</c:v>
                </c:pt>
                <c:pt idx="30">
                  <c:v>0.67611325910638886</c:v>
                </c:pt>
                <c:pt idx="31">
                  <c:v>0.70159752934524733</c:v>
                </c:pt>
                <c:pt idx="32">
                  <c:v>0.70277202303216124</c:v>
                </c:pt>
                <c:pt idx="33">
                  <c:v>0.76492129045168544</c:v>
                </c:pt>
                <c:pt idx="34">
                  <c:v>0.77588586527604386</c:v>
                </c:pt>
                <c:pt idx="35">
                  <c:v>0.78909714739068426</c:v>
                </c:pt>
                <c:pt idx="36">
                  <c:v>0.79824655686138246</c:v>
                </c:pt>
                <c:pt idx="37">
                  <c:v>0.80540234355862794</c:v>
                </c:pt>
                <c:pt idx="38">
                  <c:v>0.80705393639538181</c:v>
                </c:pt>
                <c:pt idx="39">
                  <c:v>0.81353966135009925</c:v>
                </c:pt>
                <c:pt idx="40">
                  <c:v>0.84250167438387957</c:v>
                </c:pt>
                <c:pt idx="41">
                  <c:v>0.84489458785399796</c:v>
                </c:pt>
                <c:pt idx="42">
                  <c:v>0.89306606043825976</c:v>
                </c:pt>
                <c:pt idx="43">
                  <c:v>0.89756859809930489</c:v>
                </c:pt>
                <c:pt idx="44">
                  <c:v>0.89849369381193711</c:v>
                </c:pt>
                <c:pt idx="45">
                  <c:v>0.90233893253885022</c:v>
                </c:pt>
                <c:pt idx="46">
                  <c:v>0.92196626539267301</c:v>
                </c:pt>
                <c:pt idx="47">
                  <c:v>0.92582644503454214</c:v>
                </c:pt>
                <c:pt idx="48">
                  <c:v>0.92884866595663573</c:v>
                </c:pt>
                <c:pt idx="49">
                  <c:v>0.94360375184633849</c:v>
                </c:pt>
                <c:pt idx="50">
                  <c:v>0.95538028192078928</c:v>
                </c:pt>
                <c:pt idx="51">
                  <c:v>0.96474519453351826</c:v>
                </c:pt>
                <c:pt idx="52">
                  <c:v>0.97217079100980353</c:v>
                </c:pt>
                <c:pt idx="53">
                  <c:v>0.97804539735923046</c:v>
                </c:pt>
                <c:pt idx="54">
                  <c:v>0.98268500987907503</c:v>
                </c:pt>
                <c:pt idx="55">
                  <c:v>0.98634466568026502</c:v>
                </c:pt>
              </c:numCache>
            </c:numRef>
          </c:xVal>
          <c:yVal>
            <c:numRef>
              <c:f>'PP-STAGE'!$E$15:$E$70</c:f>
              <c:numCache>
                <c:formatCode>General</c:formatCode>
                <c:ptCount val="56"/>
                <c:pt idx="0">
                  <c:v>6.4</c:v>
                </c:pt>
                <c:pt idx="1">
                  <c:v>6.4</c:v>
                </c:pt>
                <c:pt idx="2">
                  <c:v>6.74</c:v>
                </c:pt>
                <c:pt idx="3">
                  <c:v>8.14</c:v>
                </c:pt>
                <c:pt idx="4">
                  <c:v>8.48</c:v>
                </c:pt>
                <c:pt idx="5">
                  <c:v>8.76</c:v>
                </c:pt>
                <c:pt idx="6">
                  <c:v>8.8000000000000007</c:v>
                </c:pt>
                <c:pt idx="7">
                  <c:v>9</c:v>
                </c:pt>
                <c:pt idx="8">
                  <c:v>9.07</c:v>
                </c:pt>
                <c:pt idx="9">
                  <c:v>9.3000000000000007</c:v>
                </c:pt>
                <c:pt idx="10">
                  <c:v>9.5</c:v>
                </c:pt>
                <c:pt idx="11">
                  <c:v>9.9</c:v>
                </c:pt>
                <c:pt idx="12">
                  <c:v>10.26</c:v>
                </c:pt>
                <c:pt idx="13">
                  <c:v>10.4</c:v>
                </c:pt>
                <c:pt idx="14">
                  <c:v>10.48</c:v>
                </c:pt>
                <c:pt idx="15">
                  <c:v>10.6</c:v>
                </c:pt>
                <c:pt idx="16">
                  <c:v>11.8</c:v>
                </c:pt>
                <c:pt idx="17">
                  <c:v>12.1</c:v>
                </c:pt>
                <c:pt idx="18">
                  <c:v>12.54</c:v>
                </c:pt>
                <c:pt idx="19">
                  <c:v>12.71</c:v>
                </c:pt>
                <c:pt idx="20">
                  <c:v>13</c:v>
                </c:pt>
                <c:pt idx="21">
                  <c:v>13.59</c:v>
                </c:pt>
                <c:pt idx="22">
                  <c:v>14.1</c:v>
                </c:pt>
                <c:pt idx="23">
                  <c:v>14.64</c:v>
                </c:pt>
                <c:pt idx="24">
                  <c:v>14.65</c:v>
                </c:pt>
                <c:pt idx="25">
                  <c:v>14.86</c:v>
                </c:pt>
                <c:pt idx="26">
                  <c:v>14.93</c:v>
                </c:pt>
                <c:pt idx="27">
                  <c:v>15</c:v>
                </c:pt>
                <c:pt idx="28">
                  <c:v>15.3</c:v>
                </c:pt>
                <c:pt idx="29">
                  <c:v>15.3</c:v>
                </c:pt>
                <c:pt idx="30">
                  <c:v>16</c:v>
                </c:pt>
                <c:pt idx="31">
                  <c:v>16.420000000000002</c:v>
                </c:pt>
                <c:pt idx="32">
                  <c:v>16.440000000000001</c:v>
                </c:pt>
                <c:pt idx="33">
                  <c:v>17.600000000000001</c:v>
                </c:pt>
                <c:pt idx="34">
                  <c:v>17.829999999999998</c:v>
                </c:pt>
                <c:pt idx="35">
                  <c:v>18.12</c:v>
                </c:pt>
                <c:pt idx="36">
                  <c:v>18.329999999999998</c:v>
                </c:pt>
                <c:pt idx="37">
                  <c:v>18.5</c:v>
                </c:pt>
                <c:pt idx="38">
                  <c:v>18.54</c:v>
                </c:pt>
                <c:pt idx="39">
                  <c:v>18.7</c:v>
                </c:pt>
                <c:pt idx="40">
                  <c:v>19.48</c:v>
                </c:pt>
                <c:pt idx="41">
                  <c:v>19.55</c:v>
                </c:pt>
                <c:pt idx="42">
                  <c:v>21.22</c:v>
                </c:pt>
                <c:pt idx="43">
                  <c:v>21.41</c:v>
                </c:pt>
                <c:pt idx="44">
                  <c:v>21.45</c:v>
                </c:pt>
                <c:pt idx="45">
                  <c:v>21.62</c:v>
                </c:pt>
                <c:pt idx="46">
                  <c:v>22.6</c:v>
                </c:pt>
                <c:pt idx="47">
                  <c:v>22.82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8-1246-96A5-9261DADF9976}"/>
            </c:ext>
          </c:extLst>
        </c:ser>
        <c:ser>
          <c:idx val="2"/>
          <c:order val="2"/>
          <c:tx>
            <c:strRef>
              <c:f>'PP-STAGE'!$I$14</c:f>
              <c:strCache>
                <c:ptCount val="1"/>
                <c:pt idx="0">
                  <c:v>GUMBELL-PP</c:v>
                </c:pt>
              </c:strCache>
            </c:strRef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'PP-STAGE'!$I$15:$I$70</c:f>
              <c:numCache>
                <c:formatCode>General</c:formatCode>
                <c:ptCount val="56"/>
                <c:pt idx="0">
                  <c:v>9.0030595705294761E-5</c:v>
                </c:pt>
                <c:pt idx="1">
                  <c:v>9.0030595705294761E-5</c:v>
                </c:pt>
                <c:pt idx="2">
                  <c:v>3.4785622832672879E-4</c:v>
                </c:pt>
                <c:pt idx="3">
                  <c:v>1.5358173406969357E-2</c:v>
                </c:pt>
                <c:pt idx="4">
                  <c:v>2.8151267914357358E-2</c:v>
                </c:pt>
                <c:pt idx="5">
                  <c:v>4.338003831306831E-2</c:v>
                </c:pt>
                <c:pt idx="6">
                  <c:v>4.5940160003040749E-2</c:v>
                </c:pt>
                <c:pt idx="7">
                  <c:v>6.0261962345656832E-2</c:v>
                </c:pt>
                <c:pt idx="8">
                  <c:v>6.5885484978015399E-2</c:v>
                </c:pt>
                <c:pt idx="9">
                  <c:v>8.6624879147284076E-2</c:v>
                </c:pt>
                <c:pt idx="10">
                  <c:v>0.10745541977596437</c:v>
                </c:pt>
                <c:pt idx="11">
                  <c:v>0.15645641016049858</c:v>
                </c:pt>
                <c:pt idx="12">
                  <c:v>0.2077816212332895</c:v>
                </c:pt>
                <c:pt idx="13">
                  <c:v>0.22922664781313809</c:v>
                </c:pt>
                <c:pt idx="14">
                  <c:v>0.24178696192661625</c:v>
                </c:pt>
                <c:pt idx="15">
                  <c:v>0.26098823498783891</c:v>
                </c:pt>
                <c:pt idx="16">
                  <c:v>0.46187928042809268</c:v>
                </c:pt>
                <c:pt idx="17">
                  <c:v>0.51034770460821333</c:v>
                </c:pt>
                <c:pt idx="18">
                  <c:v>0.57744164991351588</c:v>
                </c:pt>
                <c:pt idx="19">
                  <c:v>0.6018499307565921</c:v>
                </c:pt>
                <c:pt idx="20">
                  <c:v>0.64133871328842529</c:v>
                </c:pt>
                <c:pt idx="21">
                  <c:v>0.71290969560490636</c:v>
                </c:pt>
                <c:pt idx="22">
                  <c:v>0.76529891823176177</c:v>
                </c:pt>
                <c:pt idx="23">
                  <c:v>0.81177504781140608</c:v>
                </c:pt>
                <c:pt idx="24">
                  <c:v>0.8125541517984034</c:v>
                </c:pt>
                <c:pt idx="25">
                  <c:v>0.82826977482686504</c:v>
                </c:pt>
                <c:pt idx="26">
                  <c:v>0.83324117047305746</c:v>
                </c:pt>
                <c:pt idx="27">
                  <c:v>0.83808310266805774</c:v>
                </c:pt>
                <c:pt idx="28">
                  <c:v>0.85742708090462361</c:v>
                </c:pt>
                <c:pt idx="29">
                  <c:v>0.85742708090462361</c:v>
                </c:pt>
                <c:pt idx="30">
                  <c:v>0.89459163029721434</c:v>
                </c:pt>
                <c:pt idx="31">
                  <c:v>0.91230837617837734</c:v>
                </c:pt>
                <c:pt idx="32">
                  <c:v>0.91307727301264874</c:v>
                </c:pt>
                <c:pt idx="33">
                  <c:v>0.94812841435343054</c:v>
                </c:pt>
                <c:pt idx="34">
                  <c:v>0.95322358400395724</c:v>
                </c:pt>
                <c:pt idx="35">
                  <c:v>0.95895617269727385</c:v>
                </c:pt>
                <c:pt idx="36">
                  <c:v>0.96267236531984424</c:v>
                </c:pt>
                <c:pt idx="37">
                  <c:v>0.96543730189359211</c:v>
                </c:pt>
                <c:pt idx="38">
                  <c:v>0.966058067456527</c:v>
                </c:pt>
                <c:pt idx="39">
                  <c:v>0.96843342113461095</c:v>
                </c:pt>
                <c:pt idx="40">
                  <c:v>0.97786242274750856</c:v>
                </c:pt>
                <c:pt idx="41">
                  <c:v>0.97855793069677766</c:v>
                </c:pt>
                <c:pt idx="42">
                  <c:v>0.99001434204404215</c:v>
                </c:pt>
                <c:pt idx="43">
                  <c:v>0.99084807511825934</c:v>
                </c:pt>
                <c:pt idx="44">
                  <c:v>0.99101456647018193</c:v>
                </c:pt>
                <c:pt idx="45">
                  <c:v>0.99168916292928966</c:v>
                </c:pt>
                <c:pt idx="46">
                  <c:v>0.99470261187179432</c:v>
                </c:pt>
                <c:pt idx="47">
                  <c:v>0.99521238917603605</c:v>
                </c:pt>
                <c:pt idx="48">
                  <c:v>0.99559285340602655</c:v>
                </c:pt>
                <c:pt idx="49">
                  <c:v>0.99721858628982629</c:v>
                </c:pt>
                <c:pt idx="50">
                  <c:v>0.99824513813528104</c:v>
                </c:pt>
                <c:pt idx="51">
                  <c:v>0.99889302502937738</c:v>
                </c:pt>
                <c:pt idx="52">
                  <c:v>0.99930179871721792</c:v>
                </c:pt>
                <c:pt idx="53">
                  <c:v>0.99955965743034991</c:v>
                </c:pt>
                <c:pt idx="54">
                  <c:v>0.99972229735899287</c:v>
                </c:pt>
                <c:pt idx="55">
                  <c:v>0.9998248717136371</c:v>
                </c:pt>
              </c:numCache>
            </c:numRef>
          </c:xVal>
          <c:yVal>
            <c:numRef>
              <c:f>'PP-STAGE'!$E$15:$E$70</c:f>
              <c:numCache>
                <c:formatCode>General</c:formatCode>
                <c:ptCount val="56"/>
                <c:pt idx="0">
                  <c:v>6.4</c:v>
                </c:pt>
                <c:pt idx="1">
                  <c:v>6.4</c:v>
                </c:pt>
                <c:pt idx="2">
                  <c:v>6.74</c:v>
                </c:pt>
                <c:pt idx="3">
                  <c:v>8.14</c:v>
                </c:pt>
                <c:pt idx="4">
                  <c:v>8.48</c:v>
                </c:pt>
                <c:pt idx="5">
                  <c:v>8.76</c:v>
                </c:pt>
                <c:pt idx="6">
                  <c:v>8.8000000000000007</c:v>
                </c:pt>
                <c:pt idx="7">
                  <c:v>9</c:v>
                </c:pt>
                <c:pt idx="8">
                  <c:v>9.07</c:v>
                </c:pt>
                <c:pt idx="9">
                  <c:v>9.3000000000000007</c:v>
                </c:pt>
                <c:pt idx="10">
                  <c:v>9.5</c:v>
                </c:pt>
                <c:pt idx="11">
                  <c:v>9.9</c:v>
                </c:pt>
                <c:pt idx="12">
                  <c:v>10.26</c:v>
                </c:pt>
                <c:pt idx="13">
                  <c:v>10.4</c:v>
                </c:pt>
                <c:pt idx="14">
                  <c:v>10.48</c:v>
                </c:pt>
                <c:pt idx="15">
                  <c:v>10.6</c:v>
                </c:pt>
                <c:pt idx="16">
                  <c:v>11.8</c:v>
                </c:pt>
                <c:pt idx="17">
                  <c:v>12.1</c:v>
                </c:pt>
                <c:pt idx="18">
                  <c:v>12.54</c:v>
                </c:pt>
                <c:pt idx="19">
                  <c:v>12.71</c:v>
                </c:pt>
                <c:pt idx="20">
                  <c:v>13</c:v>
                </c:pt>
                <c:pt idx="21">
                  <c:v>13.59</c:v>
                </c:pt>
                <c:pt idx="22">
                  <c:v>14.1</c:v>
                </c:pt>
                <c:pt idx="23">
                  <c:v>14.64</c:v>
                </c:pt>
                <c:pt idx="24">
                  <c:v>14.65</c:v>
                </c:pt>
                <c:pt idx="25">
                  <c:v>14.86</c:v>
                </c:pt>
                <c:pt idx="26">
                  <c:v>14.93</c:v>
                </c:pt>
                <c:pt idx="27">
                  <c:v>15</c:v>
                </c:pt>
                <c:pt idx="28">
                  <c:v>15.3</c:v>
                </c:pt>
                <c:pt idx="29">
                  <c:v>15.3</c:v>
                </c:pt>
                <c:pt idx="30">
                  <c:v>16</c:v>
                </c:pt>
                <c:pt idx="31">
                  <c:v>16.420000000000002</c:v>
                </c:pt>
                <c:pt idx="32">
                  <c:v>16.440000000000001</c:v>
                </c:pt>
                <c:pt idx="33">
                  <c:v>17.600000000000001</c:v>
                </c:pt>
                <c:pt idx="34">
                  <c:v>17.829999999999998</c:v>
                </c:pt>
                <c:pt idx="35">
                  <c:v>18.12</c:v>
                </c:pt>
                <c:pt idx="36">
                  <c:v>18.329999999999998</c:v>
                </c:pt>
                <c:pt idx="37">
                  <c:v>18.5</c:v>
                </c:pt>
                <c:pt idx="38">
                  <c:v>18.54</c:v>
                </c:pt>
                <c:pt idx="39">
                  <c:v>18.7</c:v>
                </c:pt>
                <c:pt idx="40">
                  <c:v>19.48</c:v>
                </c:pt>
                <c:pt idx="41">
                  <c:v>19.55</c:v>
                </c:pt>
                <c:pt idx="42">
                  <c:v>21.22</c:v>
                </c:pt>
                <c:pt idx="43">
                  <c:v>21.41</c:v>
                </c:pt>
                <c:pt idx="44">
                  <c:v>21.45</c:v>
                </c:pt>
                <c:pt idx="45">
                  <c:v>21.62</c:v>
                </c:pt>
                <c:pt idx="46">
                  <c:v>22.6</c:v>
                </c:pt>
                <c:pt idx="47">
                  <c:v>22.82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8-1246-96A5-9261DADF9976}"/>
            </c:ext>
          </c:extLst>
        </c:ser>
        <c:ser>
          <c:idx val="3"/>
          <c:order val="3"/>
          <c:tx>
            <c:strRef>
              <c:f>'PP-STAGE'!$J$14</c:f>
              <c:strCache>
                <c:ptCount val="1"/>
                <c:pt idx="0">
                  <c:v>GAMMA-PP</c:v>
                </c:pt>
              </c:strCache>
            </c:strRef>
          </c:tx>
          <c:marker>
            <c:symbol val="none"/>
          </c:marker>
          <c:xVal>
            <c:numRef>
              <c:f>'PP-STAGE'!$J$15:$J$70</c:f>
              <c:numCache>
                <c:formatCode>General</c:formatCode>
                <c:ptCount val="56"/>
                <c:pt idx="0">
                  <c:v>4.3277149733041607E-2</c:v>
                </c:pt>
                <c:pt idx="1">
                  <c:v>4.3277149733041607E-2</c:v>
                </c:pt>
                <c:pt idx="2">
                  <c:v>5.3385101707896405E-2</c:v>
                </c:pt>
                <c:pt idx="3">
                  <c:v>0.10905741625568116</c:v>
                </c:pt>
                <c:pt idx="4">
                  <c:v>0.1258915513298362</c:v>
                </c:pt>
                <c:pt idx="5">
                  <c:v>0.14065591899793761</c:v>
                </c:pt>
                <c:pt idx="6">
                  <c:v>0.14282902679518045</c:v>
                </c:pt>
                <c:pt idx="7">
                  <c:v>0.15392597213962911</c:v>
                </c:pt>
                <c:pt idx="8">
                  <c:v>0.15789895763461564</c:v>
                </c:pt>
                <c:pt idx="9">
                  <c:v>0.17126543420151644</c:v>
                </c:pt>
                <c:pt idx="10">
                  <c:v>0.18326103917108083</c:v>
                </c:pt>
                <c:pt idx="11">
                  <c:v>0.20820980777774609</c:v>
                </c:pt>
                <c:pt idx="12">
                  <c:v>0.23164043168083709</c:v>
                </c:pt>
                <c:pt idx="13">
                  <c:v>0.24097356981457971</c:v>
                </c:pt>
                <c:pt idx="14">
                  <c:v>0.24635765074145957</c:v>
                </c:pt>
                <c:pt idx="15">
                  <c:v>0.25449927009547219</c:v>
                </c:pt>
                <c:pt idx="16">
                  <c:v>0.33918231177934222</c:v>
                </c:pt>
                <c:pt idx="17">
                  <c:v>0.36093730724924711</c:v>
                </c:pt>
                <c:pt idx="18">
                  <c:v>0.39297962627398025</c:v>
                </c:pt>
                <c:pt idx="19">
                  <c:v>0.40536209678274848</c:v>
                </c:pt>
                <c:pt idx="20">
                  <c:v>0.42643915833194523</c:v>
                </c:pt>
                <c:pt idx="21">
                  <c:v>0.46893298248619458</c:v>
                </c:pt>
                <c:pt idx="22">
                  <c:v>0.50497376269944672</c:v>
                </c:pt>
                <c:pt idx="23">
                  <c:v>0.54214937024786258</c:v>
                </c:pt>
                <c:pt idx="24">
                  <c:v>0.54282666740630814</c:v>
                </c:pt>
                <c:pt idx="25">
                  <c:v>0.55694779719522447</c:v>
                </c:pt>
                <c:pt idx="26">
                  <c:v>0.56161024469753085</c:v>
                </c:pt>
                <c:pt idx="27">
                  <c:v>0.56624965162070096</c:v>
                </c:pt>
                <c:pt idx="28">
                  <c:v>0.5858619772514102</c:v>
                </c:pt>
                <c:pt idx="29">
                  <c:v>0.5858619772514102</c:v>
                </c:pt>
                <c:pt idx="30">
                  <c:v>0.62978291719943114</c:v>
                </c:pt>
                <c:pt idx="31">
                  <c:v>0.65480020604802813</c:v>
                </c:pt>
                <c:pt idx="32">
                  <c:v>0.65596534235322368</c:v>
                </c:pt>
                <c:pt idx="33">
                  <c:v>0.71930767030713072</c:v>
                </c:pt>
                <c:pt idx="34">
                  <c:v>0.73085714129675461</c:v>
                </c:pt>
                <c:pt idx="35">
                  <c:v>0.74493813294374678</c:v>
                </c:pt>
                <c:pt idx="36">
                  <c:v>0.75479995486646434</c:v>
                </c:pt>
                <c:pt idx="37">
                  <c:v>0.76257808367706925</c:v>
                </c:pt>
                <c:pt idx="38">
                  <c:v>0.7643816283509256</c:v>
                </c:pt>
                <c:pt idx="39">
                  <c:v>0.7714948216521802</c:v>
                </c:pt>
                <c:pt idx="40">
                  <c:v>0.80388764411220759</c:v>
                </c:pt>
                <c:pt idx="41">
                  <c:v>0.80661239224696846</c:v>
                </c:pt>
                <c:pt idx="42">
                  <c:v>0.8632227397551625</c:v>
                </c:pt>
                <c:pt idx="43">
                  <c:v>0.86869961719368527</c:v>
                </c:pt>
                <c:pt idx="44">
                  <c:v>0.86982914542472889</c:v>
                </c:pt>
                <c:pt idx="45">
                  <c:v>0.87453983658345436</c:v>
                </c:pt>
                <c:pt idx="46">
                  <c:v>0.89899291533834691</c:v>
                </c:pt>
                <c:pt idx="47">
                  <c:v>0.90388539147470448</c:v>
                </c:pt>
                <c:pt idx="48">
                  <c:v>0.90773548050336172</c:v>
                </c:pt>
                <c:pt idx="49">
                  <c:v>0.92678410150846635</c:v>
                </c:pt>
                <c:pt idx="50">
                  <c:v>0.94228677579943487</c:v>
                </c:pt>
                <c:pt idx="51">
                  <c:v>0.95479141123835221</c:v>
                </c:pt>
                <c:pt idx="52">
                  <c:v>0.9647949846107855</c:v>
                </c:pt>
                <c:pt idx="53">
                  <c:v>0.97273688150524906</c:v>
                </c:pt>
                <c:pt idx="54">
                  <c:v>0.97899746931804432</c:v>
                </c:pt>
                <c:pt idx="55">
                  <c:v>0.98390022324231585</c:v>
                </c:pt>
              </c:numCache>
            </c:numRef>
          </c:xVal>
          <c:yVal>
            <c:numRef>
              <c:f>'PP-STAGE'!$E$15:$E$70</c:f>
              <c:numCache>
                <c:formatCode>General</c:formatCode>
                <c:ptCount val="56"/>
                <c:pt idx="0">
                  <c:v>6.4</c:v>
                </c:pt>
                <c:pt idx="1">
                  <c:v>6.4</c:v>
                </c:pt>
                <c:pt idx="2">
                  <c:v>6.74</c:v>
                </c:pt>
                <c:pt idx="3">
                  <c:v>8.14</c:v>
                </c:pt>
                <c:pt idx="4">
                  <c:v>8.48</c:v>
                </c:pt>
                <c:pt idx="5">
                  <c:v>8.76</c:v>
                </c:pt>
                <c:pt idx="6">
                  <c:v>8.8000000000000007</c:v>
                </c:pt>
                <c:pt idx="7">
                  <c:v>9</c:v>
                </c:pt>
                <c:pt idx="8">
                  <c:v>9.07</c:v>
                </c:pt>
                <c:pt idx="9">
                  <c:v>9.3000000000000007</c:v>
                </c:pt>
                <c:pt idx="10">
                  <c:v>9.5</c:v>
                </c:pt>
                <c:pt idx="11">
                  <c:v>9.9</c:v>
                </c:pt>
                <c:pt idx="12">
                  <c:v>10.26</c:v>
                </c:pt>
                <c:pt idx="13">
                  <c:v>10.4</c:v>
                </c:pt>
                <c:pt idx="14">
                  <c:v>10.48</c:v>
                </c:pt>
                <c:pt idx="15">
                  <c:v>10.6</c:v>
                </c:pt>
                <c:pt idx="16">
                  <c:v>11.8</c:v>
                </c:pt>
                <c:pt idx="17">
                  <c:v>12.1</c:v>
                </c:pt>
                <c:pt idx="18">
                  <c:v>12.54</c:v>
                </c:pt>
                <c:pt idx="19">
                  <c:v>12.71</c:v>
                </c:pt>
                <c:pt idx="20">
                  <c:v>13</c:v>
                </c:pt>
                <c:pt idx="21">
                  <c:v>13.59</c:v>
                </c:pt>
                <c:pt idx="22">
                  <c:v>14.1</c:v>
                </c:pt>
                <c:pt idx="23">
                  <c:v>14.64</c:v>
                </c:pt>
                <c:pt idx="24">
                  <c:v>14.65</c:v>
                </c:pt>
                <c:pt idx="25">
                  <c:v>14.86</c:v>
                </c:pt>
                <c:pt idx="26">
                  <c:v>14.93</c:v>
                </c:pt>
                <c:pt idx="27">
                  <c:v>15</c:v>
                </c:pt>
                <c:pt idx="28">
                  <c:v>15.3</c:v>
                </c:pt>
                <c:pt idx="29">
                  <c:v>15.3</c:v>
                </c:pt>
                <c:pt idx="30">
                  <c:v>16</c:v>
                </c:pt>
                <c:pt idx="31">
                  <c:v>16.420000000000002</c:v>
                </c:pt>
                <c:pt idx="32">
                  <c:v>16.440000000000001</c:v>
                </c:pt>
                <c:pt idx="33">
                  <c:v>17.600000000000001</c:v>
                </c:pt>
                <c:pt idx="34">
                  <c:v>17.829999999999998</c:v>
                </c:pt>
                <c:pt idx="35">
                  <c:v>18.12</c:v>
                </c:pt>
                <c:pt idx="36">
                  <c:v>18.329999999999998</c:v>
                </c:pt>
                <c:pt idx="37">
                  <c:v>18.5</c:v>
                </c:pt>
                <c:pt idx="38">
                  <c:v>18.54</c:v>
                </c:pt>
                <c:pt idx="39">
                  <c:v>18.7</c:v>
                </c:pt>
                <c:pt idx="40">
                  <c:v>19.48</c:v>
                </c:pt>
                <c:pt idx="41">
                  <c:v>19.55</c:v>
                </c:pt>
                <c:pt idx="42">
                  <c:v>21.22</c:v>
                </c:pt>
                <c:pt idx="43">
                  <c:v>21.41</c:v>
                </c:pt>
                <c:pt idx="44">
                  <c:v>21.45</c:v>
                </c:pt>
                <c:pt idx="45">
                  <c:v>21.62</c:v>
                </c:pt>
                <c:pt idx="46">
                  <c:v>22.6</c:v>
                </c:pt>
                <c:pt idx="47">
                  <c:v>22.82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8-1246-96A5-9261DADF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527784"/>
        <c:axId val="2133208152"/>
      </c:scatterChart>
      <c:valAx>
        <c:axId val="-197852778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Exceedence 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208152"/>
        <c:crosses val="autoZero"/>
        <c:crossBetween val="midCat"/>
      </c:valAx>
      <c:valAx>
        <c:axId val="213320815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Stage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78527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STAGE</c:v>
                </c:pt>
              </c:strCache>
            </c:strRef>
          </c:tx>
          <c:spPr>
            <a:ln w="47625">
              <a:solidFill>
                <a:srgbClr val="3366FF"/>
              </a:solidFill>
            </a:ln>
          </c:spPr>
          <c:xVal>
            <c:numRef>
              <c:f>RAW!$A$2:$A$50</c:f>
              <c:numCache>
                <c:formatCode>General</c:formatCode>
                <c:ptCount val="49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</c:numCache>
            </c:numRef>
          </c:xVal>
          <c:yVal>
            <c:numRef>
              <c:f>RAW!$B$2:$B$50</c:f>
              <c:numCache>
                <c:formatCode>General</c:formatCode>
                <c:ptCount val="49"/>
                <c:pt idx="0">
                  <c:v>23</c:v>
                </c:pt>
                <c:pt idx="1">
                  <c:v>11.8</c:v>
                </c:pt>
                <c:pt idx="2">
                  <c:v>6.4</c:v>
                </c:pt>
                <c:pt idx="3">
                  <c:v>10.4</c:v>
                </c:pt>
                <c:pt idx="4">
                  <c:v>18.7</c:v>
                </c:pt>
                <c:pt idx="5">
                  <c:v>15</c:v>
                </c:pt>
                <c:pt idx="6">
                  <c:v>15.3</c:v>
                </c:pt>
                <c:pt idx="7">
                  <c:v>12.1</c:v>
                </c:pt>
                <c:pt idx="8">
                  <c:v>9.5</c:v>
                </c:pt>
                <c:pt idx="9">
                  <c:v>10.6</c:v>
                </c:pt>
                <c:pt idx="10">
                  <c:v>9.3000000000000007</c:v>
                </c:pt>
                <c:pt idx="11">
                  <c:v>6.4</c:v>
                </c:pt>
                <c:pt idx="12">
                  <c:v>16</c:v>
                </c:pt>
                <c:pt idx="13">
                  <c:v>9.9</c:v>
                </c:pt>
                <c:pt idx="14">
                  <c:v>13</c:v>
                </c:pt>
                <c:pt idx="15">
                  <c:v>16.440000000000001</c:v>
                </c:pt>
                <c:pt idx="16">
                  <c:v>8.48</c:v>
                </c:pt>
                <c:pt idx="17">
                  <c:v>10.26</c:v>
                </c:pt>
                <c:pt idx="18">
                  <c:v>13.59</c:v>
                </c:pt>
                <c:pt idx="19">
                  <c:v>18.54</c:v>
                </c:pt>
                <c:pt idx="20">
                  <c:v>18.12</c:v>
                </c:pt>
                <c:pt idx="21">
                  <c:v>22.82</c:v>
                </c:pt>
                <c:pt idx="22">
                  <c:v>19.55</c:v>
                </c:pt>
                <c:pt idx="23">
                  <c:v>19.48</c:v>
                </c:pt>
                <c:pt idx="24">
                  <c:v>18.5</c:v>
                </c:pt>
                <c:pt idx="25">
                  <c:v>14.93</c:v>
                </c:pt>
                <c:pt idx="26">
                  <c:v>15.3</c:v>
                </c:pt>
                <c:pt idx="27">
                  <c:v>17.600000000000001</c:v>
                </c:pt>
                <c:pt idx="28">
                  <c:v>21.45</c:v>
                </c:pt>
                <c:pt idx="29">
                  <c:v>10.48</c:v>
                </c:pt>
                <c:pt idx="30">
                  <c:v>8.8000000000000007</c:v>
                </c:pt>
                <c:pt idx="31">
                  <c:v>9.07</c:v>
                </c:pt>
                <c:pt idx="32">
                  <c:v>12.71</c:v>
                </c:pt>
                <c:pt idx="33">
                  <c:v>14.64</c:v>
                </c:pt>
                <c:pt idx="34">
                  <c:v>21.41</c:v>
                </c:pt>
                <c:pt idx="35">
                  <c:v>14.86</c:v>
                </c:pt>
                <c:pt idx="36">
                  <c:v>14.65</c:v>
                </c:pt>
                <c:pt idx="37">
                  <c:v>21.62</c:v>
                </c:pt>
                <c:pt idx="38">
                  <c:v>21.22</c:v>
                </c:pt>
                <c:pt idx="39">
                  <c:v>17.829999999999998</c:v>
                </c:pt>
                <c:pt idx="40">
                  <c:v>8.76</c:v>
                </c:pt>
                <c:pt idx="41">
                  <c:v>9</c:v>
                </c:pt>
                <c:pt idx="42">
                  <c:v>22.6</c:v>
                </c:pt>
                <c:pt idx="43">
                  <c:v>6.74</c:v>
                </c:pt>
                <c:pt idx="44">
                  <c:v>12.54</c:v>
                </c:pt>
                <c:pt idx="45">
                  <c:v>14.1</c:v>
                </c:pt>
                <c:pt idx="46">
                  <c:v>16.420000000000002</c:v>
                </c:pt>
                <c:pt idx="47">
                  <c:v>18.329999999999998</c:v>
                </c:pt>
                <c:pt idx="48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C-CC44-B547-4BA6BE66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778824"/>
        <c:axId val="-2034004712"/>
      </c:scatterChart>
      <c:valAx>
        <c:axId val="-203377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4004712"/>
        <c:crosses val="autoZero"/>
        <c:crossBetween val="midCat"/>
      </c:valAx>
      <c:valAx>
        <c:axId val="-203400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STAGE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3778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RAW!$C$1</c:f>
              <c:strCache>
                <c:ptCount val="1"/>
                <c:pt idx="0">
                  <c:v>DISCHARGE</c:v>
                </c:pt>
              </c:strCache>
            </c:strRef>
          </c:tx>
          <c:spPr>
            <a:ln w="47625">
              <a:solidFill>
                <a:srgbClr val="3366FF"/>
              </a:solidFill>
            </a:ln>
          </c:spPr>
          <c:xVal>
            <c:numRef>
              <c:f>RAW!$A$2:$A$50</c:f>
              <c:numCache>
                <c:formatCode>General</c:formatCode>
                <c:ptCount val="49"/>
                <c:pt idx="0">
                  <c:v>1923</c:v>
                </c:pt>
                <c:pt idx="1">
                  <c:v>1924</c:v>
                </c:pt>
                <c:pt idx="2">
                  <c:v>1925</c:v>
                </c:pt>
                <c:pt idx="3">
                  <c:v>1926</c:v>
                </c:pt>
                <c:pt idx="4">
                  <c:v>1927</c:v>
                </c:pt>
                <c:pt idx="5">
                  <c:v>1928</c:v>
                </c:pt>
                <c:pt idx="6">
                  <c:v>1929</c:v>
                </c:pt>
                <c:pt idx="7">
                  <c:v>1930</c:v>
                </c:pt>
                <c:pt idx="8">
                  <c:v>1931</c:v>
                </c:pt>
                <c:pt idx="9">
                  <c:v>1932</c:v>
                </c:pt>
                <c:pt idx="10">
                  <c:v>1933</c:v>
                </c:pt>
                <c:pt idx="11">
                  <c:v>1934</c:v>
                </c:pt>
                <c:pt idx="12">
                  <c:v>1935</c:v>
                </c:pt>
                <c:pt idx="13">
                  <c:v>1936</c:v>
                </c:pt>
                <c:pt idx="14">
                  <c:v>1937</c:v>
                </c:pt>
                <c:pt idx="15">
                  <c:v>1938</c:v>
                </c:pt>
                <c:pt idx="16">
                  <c:v>1939</c:v>
                </c:pt>
                <c:pt idx="17">
                  <c:v>1940</c:v>
                </c:pt>
                <c:pt idx="18">
                  <c:v>1941</c:v>
                </c:pt>
                <c:pt idx="19">
                  <c:v>1942</c:v>
                </c:pt>
                <c:pt idx="20">
                  <c:v>1943</c:v>
                </c:pt>
                <c:pt idx="21">
                  <c:v>1944</c:v>
                </c:pt>
                <c:pt idx="22">
                  <c:v>1945</c:v>
                </c:pt>
                <c:pt idx="23">
                  <c:v>1946</c:v>
                </c:pt>
                <c:pt idx="24">
                  <c:v>1947</c:v>
                </c:pt>
                <c:pt idx="25">
                  <c:v>1948</c:v>
                </c:pt>
                <c:pt idx="26">
                  <c:v>1949</c:v>
                </c:pt>
                <c:pt idx="27">
                  <c:v>1950</c:v>
                </c:pt>
                <c:pt idx="28">
                  <c:v>1951</c:v>
                </c:pt>
                <c:pt idx="29">
                  <c:v>1952</c:v>
                </c:pt>
                <c:pt idx="30">
                  <c:v>1953</c:v>
                </c:pt>
                <c:pt idx="31">
                  <c:v>1954</c:v>
                </c:pt>
                <c:pt idx="32">
                  <c:v>1955</c:v>
                </c:pt>
                <c:pt idx="33">
                  <c:v>1956</c:v>
                </c:pt>
                <c:pt idx="34">
                  <c:v>1957</c:v>
                </c:pt>
                <c:pt idx="35">
                  <c:v>1958</c:v>
                </c:pt>
                <c:pt idx="36">
                  <c:v>1959</c:v>
                </c:pt>
                <c:pt idx="37">
                  <c:v>1960</c:v>
                </c:pt>
                <c:pt idx="38">
                  <c:v>1961</c:v>
                </c:pt>
                <c:pt idx="39">
                  <c:v>1962</c:v>
                </c:pt>
                <c:pt idx="40">
                  <c:v>1963</c:v>
                </c:pt>
                <c:pt idx="41">
                  <c:v>1964</c:v>
                </c:pt>
                <c:pt idx="42">
                  <c:v>1965</c:v>
                </c:pt>
                <c:pt idx="43">
                  <c:v>1966</c:v>
                </c:pt>
                <c:pt idx="44">
                  <c:v>1967</c:v>
                </c:pt>
                <c:pt idx="45">
                  <c:v>1968</c:v>
                </c:pt>
                <c:pt idx="46">
                  <c:v>1969</c:v>
                </c:pt>
                <c:pt idx="47">
                  <c:v>1970</c:v>
                </c:pt>
                <c:pt idx="48">
                  <c:v>1971</c:v>
                </c:pt>
              </c:numCache>
            </c:numRef>
          </c:xVal>
          <c:yVal>
            <c:numRef>
              <c:f>RAW!$C$2:$C$50</c:f>
              <c:numCache>
                <c:formatCode>General</c:formatCode>
                <c:ptCount val="49"/>
                <c:pt idx="0">
                  <c:v>200000</c:v>
                </c:pt>
                <c:pt idx="1">
                  <c:v>42000</c:v>
                </c:pt>
                <c:pt idx="2">
                  <c:v>11300</c:v>
                </c:pt>
                <c:pt idx="3">
                  <c:v>32400</c:v>
                </c:pt>
                <c:pt idx="4">
                  <c:v>108000</c:v>
                </c:pt>
                <c:pt idx="5">
                  <c:v>73000</c:v>
                </c:pt>
                <c:pt idx="6">
                  <c:v>76500</c:v>
                </c:pt>
                <c:pt idx="7">
                  <c:v>47800</c:v>
                </c:pt>
                <c:pt idx="8">
                  <c:v>28200</c:v>
                </c:pt>
                <c:pt idx="9">
                  <c:v>33700</c:v>
                </c:pt>
                <c:pt idx="10">
                  <c:v>25700</c:v>
                </c:pt>
                <c:pt idx="11">
                  <c:v>11700</c:v>
                </c:pt>
                <c:pt idx="12">
                  <c:v>77800</c:v>
                </c:pt>
                <c:pt idx="13">
                  <c:v>26600</c:v>
                </c:pt>
                <c:pt idx="14">
                  <c:v>47500</c:v>
                </c:pt>
                <c:pt idx="15">
                  <c:v>75600</c:v>
                </c:pt>
                <c:pt idx="16">
                  <c:v>19200</c:v>
                </c:pt>
                <c:pt idx="17">
                  <c:v>27800</c:v>
                </c:pt>
                <c:pt idx="18">
                  <c:v>51000</c:v>
                </c:pt>
                <c:pt idx="19">
                  <c:v>94000</c:v>
                </c:pt>
                <c:pt idx="20">
                  <c:v>97200</c:v>
                </c:pt>
                <c:pt idx="21">
                  <c:v>179000</c:v>
                </c:pt>
                <c:pt idx="22">
                  <c:v>124000</c:v>
                </c:pt>
                <c:pt idx="23">
                  <c:v>110000</c:v>
                </c:pt>
                <c:pt idx="24">
                  <c:v>114000</c:v>
                </c:pt>
                <c:pt idx="25">
                  <c:v>70200</c:v>
                </c:pt>
                <c:pt idx="26">
                  <c:v>70700</c:v>
                </c:pt>
                <c:pt idx="27">
                  <c:v>92800</c:v>
                </c:pt>
                <c:pt idx="28">
                  <c:v>135000</c:v>
                </c:pt>
                <c:pt idx="29">
                  <c:v>25800</c:v>
                </c:pt>
                <c:pt idx="30">
                  <c:v>17500</c:v>
                </c:pt>
                <c:pt idx="31">
                  <c:v>18700</c:v>
                </c:pt>
                <c:pt idx="32">
                  <c:v>36300</c:v>
                </c:pt>
                <c:pt idx="33">
                  <c:v>49200</c:v>
                </c:pt>
                <c:pt idx="34">
                  <c:v>120000</c:v>
                </c:pt>
                <c:pt idx="35">
                  <c:v>56800</c:v>
                </c:pt>
                <c:pt idx="36">
                  <c:v>54800</c:v>
                </c:pt>
                <c:pt idx="37">
                  <c:v>158000</c:v>
                </c:pt>
                <c:pt idx="38">
                  <c:v>165000</c:v>
                </c:pt>
                <c:pt idx="39">
                  <c:v>103000</c:v>
                </c:pt>
                <c:pt idx="40">
                  <c:v>19700</c:v>
                </c:pt>
                <c:pt idx="41">
                  <c:v>21100</c:v>
                </c:pt>
                <c:pt idx="42">
                  <c:v>171000</c:v>
                </c:pt>
                <c:pt idx="43">
                  <c:v>10400</c:v>
                </c:pt>
                <c:pt idx="44">
                  <c:v>42000</c:v>
                </c:pt>
                <c:pt idx="45">
                  <c:v>52800</c:v>
                </c:pt>
                <c:pt idx="46">
                  <c:v>77000</c:v>
                </c:pt>
                <c:pt idx="47">
                  <c:v>101000</c:v>
                </c:pt>
                <c:pt idx="48">
                  <c:v>17100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1-D644-9161-69FF0A4F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481176"/>
        <c:axId val="-2044267672"/>
      </c:scatterChart>
      <c:valAx>
        <c:axId val="-2040481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4267672"/>
        <c:crosses val="autoZero"/>
        <c:crossBetween val="midCat"/>
      </c:valAx>
      <c:valAx>
        <c:axId val="-2044267672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</a:t>
                </a:r>
                <a:r>
                  <a:rPr lang="en-US" baseline="0"/>
                  <a:t>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04811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 VS STAGE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RAW!$C$1</c:f>
              <c:strCache>
                <c:ptCount val="1"/>
                <c:pt idx="0">
                  <c:v>DISCHARGE</c:v>
                </c:pt>
              </c:strCache>
            </c:strRef>
          </c:tx>
          <c:spPr>
            <a:ln w="47625">
              <a:noFill/>
            </a:ln>
          </c:spPr>
          <c:xVal>
            <c:numRef>
              <c:f>RAW!$C$2:$C$50</c:f>
              <c:numCache>
                <c:formatCode>General</c:formatCode>
                <c:ptCount val="49"/>
                <c:pt idx="0">
                  <c:v>200000</c:v>
                </c:pt>
                <c:pt idx="1">
                  <c:v>42000</c:v>
                </c:pt>
                <c:pt idx="2">
                  <c:v>11300</c:v>
                </c:pt>
                <c:pt idx="3">
                  <c:v>32400</c:v>
                </c:pt>
                <c:pt idx="4">
                  <c:v>108000</c:v>
                </c:pt>
                <c:pt idx="5">
                  <c:v>73000</c:v>
                </c:pt>
                <c:pt idx="6">
                  <c:v>76500</c:v>
                </c:pt>
                <c:pt idx="7">
                  <c:v>47800</c:v>
                </c:pt>
                <c:pt idx="8">
                  <c:v>28200</c:v>
                </c:pt>
                <c:pt idx="9">
                  <c:v>33700</c:v>
                </c:pt>
                <c:pt idx="10">
                  <c:v>25700</c:v>
                </c:pt>
                <c:pt idx="11">
                  <c:v>11700</c:v>
                </c:pt>
                <c:pt idx="12">
                  <c:v>77800</c:v>
                </c:pt>
                <c:pt idx="13">
                  <c:v>26600</c:v>
                </c:pt>
                <c:pt idx="14">
                  <c:v>47500</c:v>
                </c:pt>
                <c:pt idx="15">
                  <c:v>75600</c:v>
                </c:pt>
                <c:pt idx="16">
                  <c:v>19200</c:v>
                </c:pt>
                <c:pt idx="17">
                  <c:v>27800</c:v>
                </c:pt>
                <c:pt idx="18">
                  <c:v>51000</c:v>
                </c:pt>
                <c:pt idx="19">
                  <c:v>94000</c:v>
                </c:pt>
                <c:pt idx="20">
                  <c:v>97200</c:v>
                </c:pt>
                <c:pt idx="21">
                  <c:v>179000</c:v>
                </c:pt>
                <c:pt idx="22">
                  <c:v>124000</c:v>
                </c:pt>
                <c:pt idx="23">
                  <c:v>110000</c:v>
                </c:pt>
                <c:pt idx="24">
                  <c:v>114000</c:v>
                </c:pt>
                <c:pt idx="25">
                  <c:v>70200</c:v>
                </c:pt>
                <c:pt idx="26">
                  <c:v>70700</c:v>
                </c:pt>
                <c:pt idx="27">
                  <c:v>92800</c:v>
                </c:pt>
                <c:pt idx="28">
                  <c:v>135000</c:v>
                </c:pt>
                <c:pt idx="29">
                  <c:v>25800</c:v>
                </c:pt>
                <c:pt idx="30">
                  <c:v>17500</c:v>
                </c:pt>
                <c:pt idx="31">
                  <c:v>18700</c:v>
                </c:pt>
                <c:pt idx="32">
                  <c:v>36300</c:v>
                </c:pt>
                <c:pt idx="33">
                  <c:v>49200</c:v>
                </c:pt>
                <c:pt idx="34">
                  <c:v>120000</c:v>
                </c:pt>
                <c:pt idx="35">
                  <c:v>56800</c:v>
                </c:pt>
                <c:pt idx="36">
                  <c:v>54800</c:v>
                </c:pt>
                <c:pt idx="37">
                  <c:v>158000</c:v>
                </c:pt>
                <c:pt idx="38">
                  <c:v>165000</c:v>
                </c:pt>
                <c:pt idx="39">
                  <c:v>103000</c:v>
                </c:pt>
                <c:pt idx="40">
                  <c:v>19700</c:v>
                </c:pt>
                <c:pt idx="41">
                  <c:v>21100</c:v>
                </c:pt>
                <c:pt idx="42">
                  <c:v>171000</c:v>
                </c:pt>
                <c:pt idx="43">
                  <c:v>10400</c:v>
                </c:pt>
                <c:pt idx="44">
                  <c:v>42000</c:v>
                </c:pt>
                <c:pt idx="45">
                  <c:v>52800</c:v>
                </c:pt>
                <c:pt idx="46">
                  <c:v>77000</c:v>
                </c:pt>
                <c:pt idx="47">
                  <c:v>101000</c:v>
                </c:pt>
                <c:pt idx="48">
                  <c:v>17100</c:v>
                </c:pt>
              </c:numCache>
            </c:numRef>
          </c:xVal>
          <c:yVal>
            <c:numRef>
              <c:f>RAW!$B$2:$B$50</c:f>
              <c:numCache>
                <c:formatCode>General</c:formatCode>
                <c:ptCount val="49"/>
                <c:pt idx="0">
                  <c:v>23</c:v>
                </c:pt>
                <c:pt idx="1">
                  <c:v>11.8</c:v>
                </c:pt>
                <c:pt idx="2">
                  <c:v>6.4</c:v>
                </c:pt>
                <c:pt idx="3">
                  <c:v>10.4</c:v>
                </c:pt>
                <c:pt idx="4">
                  <c:v>18.7</c:v>
                </c:pt>
                <c:pt idx="5">
                  <c:v>15</c:v>
                </c:pt>
                <c:pt idx="6">
                  <c:v>15.3</c:v>
                </c:pt>
                <c:pt idx="7">
                  <c:v>12.1</c:v>
                </c:pt>
                <c:pt idx="8">
                  <c:v>9.5</c:v>
                </c:pt>
                <c:pt idx="9">
                  <c:v>10.6</c:v>
                </c:pt>
                <c:pt idx="10">
                  <c:v>9.3000000000000007</c:v>
                </c:pt>
                <c:pt idx="11">
                  <c:v>6.4</c:v>
                </c:pt>
                <c:pt idx="12">
                  <c:v>16</c:v>
                </c:pt>
                <c:pt idx="13">
                  <c:v>9.9</c:v>
                </c:pt>
                <c:pt idx="14">
                  <c:v>13</c:v>
                </c:pt>
                <c:pt idx="15">
                  <c:v>16.440000000000001</c:v>
                </c:pt>
                <c:pt idx="16">
                  <c:v>8.48</c:v>
                </c:pt>
                <c:pt idx="17">
                  <c:v>10.26</c:v>
                </c:pt>
                <c:pt idx="18">
                  <c:v>13.59</c:v>
                </c:pt>
                <c:pt idx="19">
                  <c:v>18.54</c:v>
                </c:pt>
                <c:pt idx="20">
                  <c:v>18.12</c:v>
                </c:pt>
                <c:pt idx="21">
                  <c:v>22.82</c:v>
                </c:pt>
                <c:pt idx="22">
                  <c:v>19.55</c:v>
                </c:pt>
                <c:pt idx="23">
                  <c:v>19.48</c:v>
                </c:pt>
                <c:pt idx="24">
                  <c:v>18.5</c:v>
                </c:pt>
                <c:pt idx="25">
                  <c:v>14.93</c:v>
                </c:pt>
                <c:pt idx="26">
                  <c:v>15.3</c:v>
                </c:pt>
                <c:pt idx="27">
                  <c:v>17.600000000000001</c:v>
                </c:pt>
                <c:pt idx="28">
                  <c:v>21.45</c:v>
                </c:pt>
                <c:pt idx="29">
                  <c:v>10.48</c:v>
                </c:pt>
                <c:pt idx="30">
                  <c:v>8.8000000000000007</c:v>
                </c:pt>
                <c:pt idx="31">
                  <c:v>9.07</c:v>
                </c:pt>
                <c:pt idx="32">
                  <c:v>12.71</c:v>
                </c:pt>
                <c:pt idx="33">
                  <c:v>14.64</c:v>
                </c:pt>
                <c:pt idx="34">
                  <c:v>21.41</c:v>
                </c:pt>
                <c:pt idx="35">
                  <c:v>14.86</c:v>
                </c:pt>
                <c:pt idx="36">
                  <c:v>14.65</c:v>
                </c:pt>
                <c:pt idx="37">
                  <c:v>21.62</c:v>
                </c:pt>
                <c:pt idx="38">
                  <c:v>21.22</c:v>
                </c:pt>
                <c:pt idx="39">
                  <c:v>17.829999999999998</c:v>
                </c:pt>
                <c:pt idx="40">
                  <c:v>8.76</c:v>
                </c:pt>
                <c:pt idx="41">
                  <c:v>9</c:v>
                </c:pt>
                <c:pt idx="42">
                  <c:v>22.6</c:v>
                </c:pt>
                <c:pt idx="43">
                  <c:v>6.74</c:v>
                </c:pt>
                <c:pt idx="44">
                  <c:v>12.54</c:v>
                </c:pt>
                <c:pt idx="45">
                  <c:v>14.1</c:v>
                </c:pt>
                <c:pt idx="46">
                  <c:v>16.420000000000002</c:v>
                </c:pt>
                <c:pt idx="47">
                  <c:v>18.329999999999998</c:v>
                </c:pt>
                <c:pt idx="48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3-8E4C-98BB-534EDF08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99480"/>
        <c:axId val="2131714680"/>
      </c:scatterChart>
      <c:valAx>
        <c:axId val="-2042499480"/>
        <c:scaling>
          <c:logBase val="10"/>
          <c:orientation val="minMax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14680"/>
        <c:crosses val="autoZero"/>
        <c:crossBetween val="midCat"/>
      </c:valAx>
      <c:valAx>
        <c:axId val="213171468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STAGE (FEET)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2499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Oklahoma</a:t>
            </a:r>
            <a:r>
              <a:rPr lang="en-US" baseline="0"/>
              <a:t> Data Set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'PP-ANALYSIS'!$H$11</c:f>
              <c:strCache>
                <c:ptCount val="1"/>
                <c:pt idx="0">
                  <c:v>WEIBULL-PP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4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'PP-ANALYSIS'!$H$12:$H$60</c:f>
              <c:numCache>
                <c:formatCode>General</c:formatCode>
                <c:ptCount val="4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</c:numCache>
            </c:numRef>
          </c:xVal>
          <c:yVal>
            <c:numRef>
              <c:f>'PP-ANALYSIS'!$F$12:$F$60</c:f>
              <c:numCache>
                <c:formatCode>General</c:formatCode>
                <c:ptCount val="49"/>
                <c:pt idx="0">
                  <c:v>10400</c:v>
                </c:pt>
                <c:pt idx="1">
                  <c:v>11300</c:v>
                </c:pt>
                <c:pt idx="2">
                  <c:v>11700</c:v>
                </c:pt>
                <c:pt idx="3">
                  <c:v>17100</c:v>
                </c:pt>
                <c:pt idx="4">
                  <c:v>17500</c:v>
                </c:pt>
                <c:pt idx="5">
                  <c:v>18700</c:v>
                </c:pt>
                <c:pt idx="6">
                  <c:v>19200</c:v>
                </c:pt>
                <c:pt idx="7">
                  <c:v>19700</c:v>
                </c:pt>
                <c:pt idx="8">
                  <c:v>21100</c:v>
                </c:pt>
                <c:pt idx="9">
                  <c:v>25700</c:v>
                </c:pt>
                <c:pt idx="10">
                  <c:v>25800</c:v>
                </c:pt>
                <c:pt idx="11">
                  <c:v>26600</c:v>
                </c:pt>
                <c:pt idx="12">
                  <c:v>27800</c:v>
                </c:pt>
                <c:pt idx="13">
                  <c:v>28200</c:v>
                </c:pt>
                <c:pt idx="14">
                  <c:v>32400</c:v>
                </c:pt>
                <c:pt idx="15">
                  <c:v>33700</c:v>
                </c:pt>
                <c:pt idx="16">
                  <c:v>36300</c:v>
                </c:pt>
                <c:pt idx="17">
                  <c:v>42000</c:v>
                </c:pt>
                <c:pt idx="18">
                  <c:v>42000</c:v>
                </c:pt>
                <c:pt idx="19">
                  <c:v>47500</c:v>
                </c:pt>
                <c:pt idx="20">
                  <c:v>47800</c:v>
                </c:pt>
                <c:pt idx="21">
                  <c:v>49200</c:v>
                </c:pt>
                <c:pt idx="22">
                  <c:v>51000</c:v>
                </c:pt>
                <c:pt idx="23">
                  <c:v>52800</c:v>
                </c:pt>
                <c:pt idx="24">
                  <c:v>54800</c:v>
                </c:pt>
                <c:pt idx="25">
                  <c:v>56800</c:v>
                </c:pt>
                <c:pt idx="26">
                  <c:v>70200</c:v>
                </c:pt>
                <c:pt idx="27">
                  <c:v>70700</c:v>
                </c:pt>
                <c:pt idx="28">
                  <c:v>73000</c:v>
                </c:pt>
                <c:pt idx="29">
                  <c:v>75600</c:v>
                </c:pt>
                <c:pt idx="30">
                  <c:v>76500</c:v>
                </c:pt>
                <c:pt idx="31">
                  <c:v>77000</c:v>
                </c:pt>
                <c:pt idx="32">
                  <c:v>77800</c:v>
                </c:pt>
                <c:pt idx="33">
                  <c:v>92800</c:v>
                </c:pt>
                <c:pt idx="34">
                  <c:v>94000</c:v>
                </c:pt>
                <c:pt idx="35">
                  <c:v>97200</c:v>
                </c:pt>
                <c:pt idx="36">
                  <c:v>101000</c:v>
                </c:pt>
                <c:pt idx="37">
                  <c:v>103000</c:v>
                </c:pt>
                <c:pt idx="38">
                  <c:v>108000</c:v>
                </c:pt>
                <c:pt idx="39">
                  <c:v>110000</c:v>
                </c:pt>
                <c:pt idx="40">
                  <c:v>114000</c:v>
                </c:pt>
                <c:pt idx="41">
                  <c:v>120000</c:v>
                </c:pt>
                <c:pt idx="42">
                  <c:v>124000</c:v>
                </c:pt>
                <c:pt idx="43">
                  <c:v>135000</c:v>
                </c:pt>
                <c:pt idx="44">
                  <c:v>158000</c:v>
                </c:pt>
                <c:pt idx="45">
                  <c:v>165000</c:v>
                </c:pt>
                <c:pt idx="46">
                  <c:v>171000</c:v>
                </c:pt>
                <c:pt idx="47">
                  <c:v>179000</c:v>
                </c:pt>
                <c:pt idx="48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A-2D4F-A21F-417FA03B11ED}"/>
            </c:ext>
          </c:extLst>
        </c:ser>
        <c:ser>
          <c:idx val="2"/>
          <c:order val="1"/>
          <c:tx>
            <c:strRef>
              <c:f>'PP-ANALYSIS'!$I$11</c:f>
              <c:strCache>
                <c:ptCount val="1"/>
                <c:pt idx="0">
                  <c:v>LNORM-PP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'PP-ANALYSIS'!$I$12:$I$60</c:f>
              <c:numCache>
                <c:formatCode>General</c:formatCode>
                <c:ptCount val="49"/>
                <c:pt idx="0">
                  <c:v>2.0730156143940505E-2</c:v>
                </c:pt>
                <c:pt idx="1">
                  <c:v>2.6507731087453173E-2</c:v>
                </c:pt>
                <c:pt idx="2">
                  <c:v>2.9301283416451652E-2</c:v>
                </c:pt>
                <c:pt idx="3">
                  <c:v>7.8508735168556595E-2</c:v>
                </c:pt>
                <c:pt idx="4">
                  <c:v>8.2847211093737425E-2</c:v>
                </c:pt>
                <c:pt idx="5">
                  <c:v>9.6290073479928309E-2</c:v>
                </c:pt>
                <c:pt idx="6">
                  <c:v>0.10206232700286223</c:v>
                </c:pt>
                <c:pt idx="7">
                  <c:v>0.10792442157822373</c:v>
                </c:pt>
                <c:pt idx="8">
                  <c:v>0.12475721066179316</c:v>
                </c:pt>
                <c:pt idx="9">
                  <c:v>0.18295486307505146</c:v>
                </c:pt>
                <c:pt idx="10">
                  <c:v>0.1842489571229404</c:v>
                </c:pt>
                <c:pt idx="11">
                  <c:v>0.19462212588481287</c:v>
                </c:pt>
                <c:pt idx="12">
                  <c:v>0.2102242083993166</c:v>
                </c:pt>
                <c:pt idx="13">
                  <c:v>0.21542883785963732</c:v>
                </c:pt>
                <c:pt idx="14">
                  <c:v>0.26974512662953964</c:v>
                </c:pt>
                <c:pt idx="15">
                  <c:v>0.28629504016028606</c:v>
                </c:pt>
                <c:pt idx="16">
                  <c:v>0.31881231958378792</c:v>
                </c:pt>
                <c:pt idx="17">
                  <c:v>0.38664185354396652</c:v>
                </c:pt>
                <c:pt idx="18">
                  <c:v>0.38664185354396652</c:v>
                </c:pt>
                <c:pt idx="19">
                  <c:v>0.44680819865612503</c:v>
                </c:pt>
                <c:pt idx="20">
                  <c:v>0.44993217986757439</c:v>
                </c:pt>
                <c:pt idx="21">
                  <c:v>0.46429302866658528</c:v>
                </c:pt>
                <c:pt idx="22">
                  <c:v>0.48223105746658679</c:v>
                </c:pt>
                <c:pt idx="23">
                  <c:v>0.49958142716638093</c:v>
                </c:pt>
                <c:pt idx="24">
                  <c:v>0.51817907087712678</c:v>
                </c:pt>
                <c:pt idx="25">
                  <c:v>0.53607305590496634</c:v>
                </c:pt>
                <c:pt idx="26">
                  <c:v>0.63916151214894246</c:v>
                </c:pt>
                <c:pt idx="27">
                  <c:v>0.64248925468023543</c:v>
                </c:pt>
                <c:pt idx="28">
                  <c:v>0.65736232951974227</c:v>
                </c:pt>
                <c:pt idx="29">
                  <c:v>0.67334590409245021</c:v>
                </c:pt>
                <c:pt idx="30">
                  <c:v>0.67868149016763546</c:v>
                </c:pt>
                <c:pt idx="31">
                  <c:v>0.68160307489013039</c:v>
                </c:pt>
                <c:pt idx="32">
                  <c:v>0.68621523317360245</c:v>
                </c:pt>
                <c:pt idx="33">
                  <c:v>0.75999547661893774</c:v>
                </c:pt>
                <c:pt idx="34">
                  <c:v>0.76497671382455534</c:v>
                </c:pt>
                <c:pt idx="35">
                  <c:v>0.77768307900378952</c:v>
                </c:pt>
                <c:pt idx="36">
                  <c:v>0.79174571479830114</c:v>
                </c:pt>
                <c:pt idx="37">
                  <c:v>0.79872846568186262</c:v>
                </c:pt>
                <c:pt idx="38">
                  <c:v>0.81501888184491289</c:v>
                </c:pt>
                <c:pt idx="39">
                  <c:v>0.82109842198817229</c:v>
                </c:pt>
                <c:pt idx="40">
                  <c:v>0.83256725204552406</c:v>
                </c:pt>
                <c:pt idx="41">
                  <c:v>0.84818883953237079</c:v>
                </c:pt>
                <c:pt idx="42">
                  <c:v>0.85765081117929154</c:v>
                </c:pt>
                <c:pt idx="43">
                  <c:v>0.8802885120251186</c:v>
                </c:pt>
                <c:pt idx="44">
                  <c:v>0.91524114118923616</c:v>
                </c:pt>
                <c:pt idx="45">
                  <c:v>0.92337264005589437</c:v>
                </c:pt>
                <c:pt idx="46">
                  <c:v>0.9296150155431403</c:v>
                </c:pt>
                <c:pt idx="47">
                  <c:v>0.93702611304344474</c:v>
                </c:pt>
                <c:pt idx="48">
                  <c:v>0.95248278623429816</c:v>
                </c:pt>
              </c:numCache>
            </c:numRef>
          </c:xVal>
          <c:yVal>
            <c:numRef>
              <c:f>'PP-ANALYSIS'!$F$12:$F$60</c:f>
              <c:numCache>
                <c:formatCode>General</c:formatCode>
                <c:ptCount val="49"/>
                <c:pt idx="0">
                  <c:v>10400</c:v>
                </c:pt>
                <c:pt idx="1">
                  <c:v>11300</c:v>
                </c:pt>
                <c:pt idx="2">
                  <c:v>11700</c:v>
                </c:pt>
                <c:pt idx="3">
                  <c:v>17100</c:v>
                </c:pt>
                <c:pt idx="4">
                  <c:v>17500</c:v>
                </c:pt>
                <c:pt idx="5">
                  <c:v>18700</c:v>
                </c:pt>
                <c:pt idx="6">
                  <c:v>19200</c:v>
                </c:pt>
                <c:pt idx="7">
                  <c:v>19700</c:v>
                </c:pt>
                <c:pt idx="8">
                  <c:v>21100</c:v>
                </c:pt>
                <c:pt idx="9">
                  <c:v>25700</c:v>
                </c:pt>
                <c:pt idx="10">
                  <c:v>25800</c:v>
                </c:pt>
                <c:pt idx="11">
                  <c:v>26600</c:v>
                </c:pt>
                <c:pt idx="12">
                  <c:v>27800</c:v>
                </c:pt>
                <c:pt idx="13">
                  <c:v>28200</c:v>
                </c:pt>
                <c:pt idx="14">
                  <c:v>32400</c:v>
                </c:pt>
                <c:pt idx="15">
                  <c:v>33700</c:v>
                </c:pt>
                <c:pt idx="16">
                  <c:v>36300</c:v>
                </c:pt>
                <c:pt idx="17">
                  <c:v>42000</c:v>
                </c:pt>
                <c:pt idx="18">
                  <c:v>42000</c:v>
                </c:pt>
                <c:pt idx="19">
                  <c:v>47500</c:v>
                </c:pt>
                <c:pt idx="20">
                  <c:v>47800</c:v>
                </c:pt>
                <c:pt idx="21">
                  <c:v>49200</c:v>
                </c:pt>
                <c:pt idx="22">
                  <c:v>51000</c:v>
                </c:pt>
                <c:pt idx="23">
                  <c:v>52800</c:v>
                </c:pt>
                <c:pt idx="24">
                  <c:v>54800</c:v>
                </c:pt>
                <c:pt idx="25">
                  <c:v>56800</c:v>
                </c:pt>
                <c:pt idx="26">
                  <c:v>70200</c:v>
                </c:pt>
                <c:pt idx="27">
                  <c:v>70700</c:v>
                </c:pt>
                <c:pt idx="28">
                  <c:v>73000</c:v>
                </c:pt>
                <c:pt idx="29">
                  <c:v>75600</c:v>
                </c:pt>
                <c:pt idx="30">
                  <c:v>76500</c:v>
                </c:pt>
                <c:pt idx="31">
                  <c:v>77000</c:v>
                </c:pt>
                <c:pt idx="32">
                  <c:v>77800</c:v>
                </c:pt>
                <c:pt idx="33">
                  <c:v>92800</c:v>
                </c:pt>
                <c:pt idx="34">
                  <c:v>94000</c:v>
                </c:pt>
                <c:pt idx="35">
                  <c:v>97200</c:v>
                </c:pt>
                <c:pt idx="36">
                  <c:v>101000</c:v>
                </c:pt>
                <c:pt idx="37">
                  <c:v>103000</c:v>
                </c:pt>
                <c:pt idx="38">
                  <c:v>108000</c:v>
                </c:pt>
                <c:pt idx="39">
                  <c:v>110000</c:v>
                </c:pt>
                <c:pt idx="40">
                  <c:v>114000</c:v>
                </c:pt>
                <c:pt idx="41">
                  <c:v>120000</c:v>
                </c:pt>
                <c:pt idx="42">
                  <c:v>124000</c:v>
                </c:pt>
                <c:pt idx="43">
                  <c:v>135000</c:v>
                </c:pt>
                <c:pt idx="44">
                  <c:v>158000</c:v>
                </c:pt>
                <c:pt idx="45">
                  <c:v>165000</c:v>
                </c:pt>
                <c:pt idx="46">
                  <c:v>171000</c:v>
                </c:pt>
                <c:pt idx="47">
                  <c:v>179000</c:v>
                </c:pt>
                <c:pt idx="48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A-2D4F-A21F-417FA03B11ED}"/>
            </c:ext>
          </c:extLst>
        </c:ser>
        <c:ser>
          <c:idx val="3"/>
          <c:order val="2"/>
          <c:tx>
            <c:strRef>
              <c:f>'PP-ANALYSIS'!$J$11</c:f>
              <c:strCache>
                <c:ptCount val="1"/>
                <c:pt idx="0">
                  <c:v>GUMBELL-PP</c:v>
                </c:pt>
              </c:strCache>
            </c:strRef>
          </c:tx>
          <c:spPr>
            <a:ln>
              <a:solidFill>
                <a:srgbClr val="0432FF"/>
              </a:solidFill>
            </a:ln>
          </c:spPr>
          <c:marker>
            <c:symbol val="none"/>
          </c:marker>
          <c:xVal>
            <c:numRef>
              <c:f>'PP-ANALYSIS'!$J$12:$J$60</c:f>
              <c:numCache>
                <c:formatCode>General</c:formatCode>
                <c:ptCount val="49"/>
                <c:pt idx="0">
                  <c:v>7.4327399884291856E-4</c:v>
                </c:pt>
                <c:pt idx="1">
                  <c:v>9.8846242464449259E-4</c:v>
                </c:pt>
                <c:pt idx="2">
                  <c:v>1.117900245527889E-3</c:v>
                </c:pt>
                <c:pt idx="3">
                  <c:v>4.8240338606254877E-3</c:v>
                </c:pt>
                <c:pt idx="4">
                  <c:v>5.3040736761148215E-3</c:v>
                </c:pt>
                <c:pt idx="5">
                  <c:v>6.9801188521307822E-3</c:v>
                </c:pt>
                <c:pt idx="6">
                  <c:v>7.7926979451945237E-3</c:v>
                </c:pt>
                <c:pt idx="7">
                  <c:v>8.6786478542615949E-3</c:v>
                </c:pt>
                <c:pt idx="8">
                  <c:v>1.1586352103606467E-2</c:v>
                </c:pt>
                <c:pt idx="9">
                  <c:v>2.660388083734052E-2</c:v>
                </c:pt>
                <c:pt idx="10">
                  <c:v>2.7039275266355092E-2</c:v>
                </c:pt>
                <c:pt idx="11">
                  <c:v>3.0709392351893499E-2</c:v>
                </c:pt>
                <c:pt idx="12">
                  <c:v>3.6859834041164413E-2</c:v>
                </c:pt>
                <c:pt idx="13">
                  <c:v>3.9088264693600036E-2</c:v>
                </c:pt>
                <c:pt idx="14">
                  <c:v>6.820797389408996E-2</c:v>
                </c:pt>
                <c:pt idx="15">
                  <c:v>7.9414560920533603E-2</c:v>
                </c:pt>
                <c:pt idx="16">
                  <c:v>0.10495765157465603</c:v>
                </c:pt>
                <c:pt idx="17">
                  <c:v>0.17454404697938269</c:v>
                </c:pt>
                <c:pt idx="18">
                  <c:v>0.17454404697938269</c:v>
                </c:pt>
                <c:pt idx="19">
                  <c:v>0.25566132198479891</c:v>
                </c:pt>
                <c:pt idx="20">
                  <c:v>0.26036552296113985</c:v>
                </c:pt>
                <c:pt idx="21">
                  <c:v>0.28259159659741379</c:v>
                </c:pt>
                <c:pt idx="22">
                  <c:v>0.31169942847092419</c:v>
                </c:pt>
                <c:pt idx="23">
                  <c:v>0.34120064399163813</c:v>
                </c:pt>
                <c:pt idx="24">
                  <c:v>0.37418346960578447</c:v>
                </c:pt>
                <c:pt idx="25">
                  <c:v>0.40711803190377394</c:v>
                </c:pt>
                <c:pt idx="26">
                  <c:v>0.61101786053238061</c:v>
                </c:pt>
                <c:pt idx="27">
                  <c:v>0.61773103128166307</c:v>
                </c:pt>
                <c:pt idx="28">
                  <c:v>0.64760262986830708</c:v>
                </c:pt>
                <c:pt idx="29">
                  <c:v>0.67933238836654108</c:v>
                </c:pt>
                <c:pt idx="30">
                  <c:v>0.68980599157101463</c:v>
                </c:pt>
                <c:pt idx="31">
                  <c:v>0.69551122020272449</c:v>
                </c:pt>
                <c:pt idx="32">
                  <c:v>0.70447132804699819</c:v>
                </c:pt>
                <c:pt idx="33">
                  <c:v>0.83632896526901657</c:v>
                </c:pt>
                <c:pt idx="34">
                  <c:v>0.84420001281684676</c:v>
                </c:pt>
                <c:pt idx="35">
                  <c:v>0.86353834999326373</c:v>
                </c:pt>
                <c:pt idx="36">
                  <c:v>0.88362590762096005</c:v>
                </c:pt>
                <c:pt idx="37">
                  <c:v>0.89305748327695211</c:v>
                </c:pt>
                <c:pt idx="38">
                  <c:v>0.91358545334582053</c:v>
                </c:pt>
                <c:pt idx="39">
                  <c:v>0.92069860455508312</c:v>
                </c:pt>
                <c:pt idx="40">
                  <c:v>0.93327955876674218</c:v>
                </c:pt>
                <c:pt idx="41">
                  <c:v>0.94861176974078154</c:v>
                </c:pt>
                <c:pt idx="42">
                  <c:v>0.95686811345089973</c:v>
                </c:pt>
                <c:pt idx="43">
                  <c:v>0.97344214779781024</c:v>
                </c:pt>
                <c:pt idx="44">
                  <c:v>0.99045368802926015</c:v>
                </c:pt>
                <c:pt idx="45">
                  <c:v>0.99301742625731904</c:v>
                </c:pt>
                <c:pt idx="46">
                  <c:v>0.99466079599768409</c:v>
                </c:pt>
                <c:pt idx="47">
                  <c:v>0.99626781482518534</c:v>
                </c:pt>
                <c:pt idx="48">
                  <c:v>0.99854348011582983</c:v>
                </c:pt>
              </c:numCache>
            </c:numRef>
          </c:xVal>
          <c:yVal>
            <c:numRef>
              <c:f>'PP-ANALYSIS'!$F$12:$F$60</c:f>
              <c:numCache>
                <c:formatCode>General</c:formatCode>
                <c:ptCount val="49"/>
                <c:pt idx="0">
                  <c:v>10400</c:v>
                </c:pt>
                <c:pt idx="1">
                  <c:v>11300</c:v>
                </c:pt>
                <c:pt idx="2">
                  <c:v>11700</c:v>
                </c:pt>
                <c:pt idx="3">
                  <c:v>17100</c:v>
                </c:pt>
                <c:pt idx="4">
                  <c:v>17500</c:v>
                </c:pt>
                <c:pt idx="5">
                  <c:v>18700</c:v>
                </c:pt>
                <c:pt idx="6">
                  <c:v>19200</c:v>
                </c:pt>
                <c:pt idx="7">
                  <c:v>19700</c:v>
                </c:pt>
                <c:pt idx="8">
                  <c:v>21100</c:v>
                </c:pt>
                <c:pt idx="9">
                  <c:v>25700</c:v>
                </c:pt>
                <c:pt idx="10">
                  <c:v>25800</c:v>
                </c:pt>
                <c:pt idx="11">
                  <c:v>26600</c:v>
                </c:pt>
                <c:pt idx="12">
                  <c:v>27800</c:v>
                </c:pt>
                <c:pt idx="13">
                  <c:v>28200</c:v>
                </c:pt>
                <c:pt idx="14">
                  <c:v>32400</c:v>
                </c:pt>
                <c:pt idx="15">
                  <c:v>33700</c:v>
                </c:pt>
                <c:pt idx="16">
                  <c:v>36300</c:v>
                </c:pt>
                <c:pt idx="17">
                  <c:v>42000</c:v>
                </c:pt>
                <c:pt idx="18">
                  <c:v>42000</c:v>
                </c:pt>
                <c:pt idx="19">
                  <c:v>47500</c:v>
                </c:pt>
                <c:pt idx="20">
                  <c:v>47800</c:v>
                </c:pt>
                <c:pt idx="21">
                  <c:v>49200</c:v>
                </c:pt>
                <c:pt idx="22">
                  <c:v>51000</c:v>
                </c:pt>
                <c:pt idx="23">
                  <c:v>52800</c:v>
                </c:pt>
                <c:pt idx="24">
                  <c:v>54800</c:v>
                </c:pt>
                <c:pt idx="25">
                  <c:v>56800</c:v>
                </c:pt>
                <c:pt idx="26">
                  <c:v>70200</c:v>
                </c:pt>
                <c:pt idx="27">
                  <c:v>70700</c:v>
                </c:pt>
                <c:pt idx="28">
                  <c:v>73000</c:v>
                </c:pt>
                <c:pt idx="29">
                  <c:v>75600</c:v>
                </c:pt>
                <c:pt idx="30">
                  <c:v>76500</c:v>
                </c:pt>
                <c:pt idx="31">
                  <c:v>77000</c:v>
                </c:pt>
                <c:pt idx="32">
                  <c:v>77800</c:v>
                </c:pt>
                <c:pt idx="33">
                  <c:v>92800</c:v>
                </c:pt>
                <c:pt idx="34">
                  <c:v>94000</c:v>
                </c:pt>
                <c:pt idx="35">
                  <c:v>97200</c:v>
                </c:pt>
                <c:pt idx="36">
                  <c:v>101000</c:v>
                </c:pt>
                <c:pt idx="37">
                  <c:v>103000</c:v>
                </c:pt>
                <c:pt idx="38">
                  <c:v>108000</c:v>
                </c:pt>
                <c:pt idx="39">
                  <c:v>110000</c:v>
                </c:pt>
                <c:pt idx="40">
                  <c:v>114000</c:v>
                </c:pt>
                <c:pt idx="41">
                  <c:v>120000</c:v>
                </c:pt>
                <c:pt idx="42">
                  <c:v>124000</c:v>
                </c:pt>
                <c:pt idx="43">
                  <c:v>135000</c:v>
                </c:pt>
                <c:pt idx="44">
                  <c:v>158000</c:v>
                </c:pt>
                <c:pt idx="45">
                  <c:v>165000</c:v>
                </c:pt>
                <c:pt idx="46">
                  <c:v>171000</c:v>
                </c:pt>
                <c:pt idx="47">
                  <c:v>179000</c:v>
                </c:pt>
                <c:pt idx="48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7-894F-AB00-E052CD99C9CD}"/>
            </c:ext>
          </c:extLst>
        </c:ser>
        <c:ser>
          <c:idx val="0"/>
          <c:order val="3"/>
          <c:tx>
            <c:strRef>
              <c:f>'PP-ANALYSIS'!$K$11</c:f>
              <c:strCache>
                <c:ptCount val="1"/>
                <c:pt idx="0">
                  <c:v>GAMMA-PP</c:v>
                </c:pt>
              </c:strCache>
            </c:strRef>
          </c:tx>
          <c:spPr>
            <a:ln w="476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'PP-ANALYSIS'!$K$12:$K$60</c:f>
              <c:numCache>
                <c:formatCode>General</c:formatCode>
                <c:ptCount val="49"/>
                <c:pt idx="0">
                  <c:v>6.5059933967895694E-2</c:v>
                </c:pt>
                <c:pt idx="1">
                  <c:v>7.2917239207018036E-2</c:v>
                </c:pt>
                <c:pt idx="2">
                  <c:v>7.6465910365103335E-2</c:v>
                </c:pt>
                <c:pt idx="3">
                  <c:v>0.12687938084062447</c:v>
                </c:pt>
                <c:pt idx="4">
                  <c:v>0.13074874064020142</c:v>
                </c:pt>
                <c:pt idx="5">
                  <c:v>0.14242951403352577</c:v>
                </c:pt>
                <c:pt idx="6">
                  <c:v>0.14732438441803392</c:v>
                </c:pt>
                <c:pt idx="7">
                  <c:v>0.15223315813128993</c:v>
                </c:pt>
                <c:pt idx="8">
                  <c:v>0.16603831438882</c:v>
                </c:pt>
                <c:pt idx="9">
                  <c:v>0.21170227239623918</c:v>
                </c:pt>
                <c:pt idx="10">
                  <c:v>0.21269563056188032</c:v>
                </c:pt>
                <c:pt idx="11">
                  <c:v>0.22063811192807742</c:v>
                </c:pt>
                <c:pt idx="12">
                  <c:v>0.23253123733899728</c:v>
                </c:pt>
                <c:pt idx="13">
                  <c:v>0.23648838558315918</c:v>
                </c:pt>
                <c:pt idx="14">
                  <c:v>0.2777091332960761</c:v>
                </c:pt>
                <c:pt idx="15">
                  <c:v>0.29030972011840361</c:v>
                </c:pt>
                <c:pt idx="16">
                  <c:v>0.31522680859851476</c:v>
                </c:pt>
                <c:pt idx="17">
                  <c:v>0.36827814463169345</c:v>
                </c:pt>
                <c:pt idx="18">
                  <c:v>0.36827814463169345</c:v>
                </c:pt>
                <c:pt idx="19">
                  <c:v>0.41707900346473464</c:v>
                </c:pt>
                <c:pt idx="20">
                  <c:v>0.41966769559520151</c:v>
                </c:pt>
                <c:pt idx="21">
                  <c:v>0.43164475926592033</c:v>
                </c:pt>
                <c:pt idx="22">
                  <c:v>0.44679033085716952</c:v>
                </c:pt>
                <c:pt idx="23">
                  <c:v>0.46164666194907111</c:v>
                </c:pt>
                <c:pt idx="24">
                  <c:v>0.47781045277587836</c:v>
                </c:pt>
                <c:pt idx="25">
                  <c:v>0.49360993601462838</c:v>
                </c:pt>
                <c:pt idx="26">
                  <c:v>0.59004650642104139</c:v>
                </c:pt>
                <c:pt idx="27">
                  <c:v>0.59333164087254719</c:v>
                </c:pt>
                <c:pt idx="28">
                  <c:v>0.6081602647949933</c:v>
                </c:pt>
                <c:pt idx="29">
                  <c:v>0.62436978900472395</c:v>
                </c:pt>
                <c:pt idx="30">
                  <c:v>0.62984584325748494</c:v>
                </c:pt>
                <c:pt idx="31">
                  <c:v>0.63285841172050261</c:v>
                </c:pt>
                <c:pt idx="32">
                  <c:v>0.6376346749770192</c:v>
                </c:pt>
                <c:pt idx="33">
                  <c:v>0.71766865071159736</c:v>
                </c:pt>
                <c:pt idx="34">
                  <c:v>0.72333311716487869</c:v>
                </c:pt>
                <c:pt idx="35">
                  <c:v>0.73794036356227621</c:v>
                </c:pt>
                <c:pt idx="36">
                  <c:v>0.75437547170020869</c:v>
                </c:pt>
                <c:pt idx="37">
                  <c:v>0.76264249956508023</c:v>
                </c:pt>
                <c:pt idx="38">
                  <c:v>0.78220553602095499</c:v>
                </c:pt>
                <c:pt idx="39">
                  <c:v>0.78960577815628319</c:v>
                </c:pt>
                <c:pt idx="40">
                  <c:v>0.80371242566171075</c:v>
                </c:pt>
                <c:pt idx="41">
                  <c:v>0.82322980889058417</c:v>
                </c:pt>
                <c:pt idx="42">
                  <c:v>0.83521570764625364</c:v>
                </c:pt>
                <c:pt idx="43">
                  <c:v>0.86435163810557891</c:v>
                </c:pt>
                <c:pt idx="44">
                  <c:v>0.91023843562877005</c:v>
                </c:pt>
                <c:pt idx="45">
                  <c:v>0.92094958617345379</c:v>
                </c:pt>
                <c:pt idx="46">
                  <c:v>0.92913985675490518</c:v>
                </c:pt>
                <c:pt idx="47">
                  <c:v>0.93879342275110389</c:v>
                </c:pt>
                <c:pt idx="48">
                  <c:v>0.95845401542052078</c:v>
                </c:pt>
              </c:numCache>
            </c:numRef>
          </c:xVal>
          <c:yVal>
            <c:numRef>
              <c:f>'PP-ANALYSIS'!$F$12:$F$60</c:f>
              <c:numCache>
                <c:formatCode>General</c:formatCode>
                <c:ptCount val="49"/>
                <c:pt idx="0">
                  <c:v>10400</c:v>
                </c:pt>
                <c:pt idx="1">
                  <c:v>11300</c:v>
                </c:pt>
                <c:pt idx="2">
                  <c:v>11700</c:v>
                </c:pt>
                <c:pt idx="3">
                  <c:v>17100</c:v>
                </c:pt>
                <c:pt idx="4">
                  <c:v>17500</c:v>
                </c:pt>
                <c:pt idx="5">
                  <c:v>18700</c:v>
                </c:pt>
                <c:pt idx="6">
                  <c:v>19200</c:v>
                </c:pt>
                <c:pt idx="7">
                  <c:v>19700</c:v>
                </c:pt>
                <c:pt idx="8">
                  <c:v>21100</c:v>
                </c:pt>
                <c:pt idx="9">
                  <c:v>25700</c:v>
                </c:pt>
                <c:pt idx="10">
                  <c:v>25800</c:v>
                </c:pt>
                <c:pt idx="11">
                  <c:v>26600</c:v>
                </c:pt>
                <c:pt idx="12">
                  <c:v>27800</c:v>
                </c:pt>
                <c:pt idx="13">
                  <c:v>28200</c:v>
                </c:pt>
                <c:pt idx="14">
                  <c:v>32400</c:v>
                </c:pt>
                <c:pt idx="15">
                  <c:v>33700</c:v>
                </c:pt>
                <c:pt idx="16">
                  <c:v>36300</c:v>
                </c:pt>
                <c:pt idx="17">
                  <c:v>42000</c:v>
                </c:pt>
                <c:pt idx="18">
                  <c:v>42000</c:v>
                </c:pt>
                <c:pt idx="19">
                  <c:v>47500</c:v>
                </c:pt>
                <c:pt idx="20">
                  <c:v>47800</c:v>
                </c:pt>
                <c:pt idx="21">
                  <c:v>49200</c:v>
                </c:pt>
                <c:pt idx="22">
                  <c:v>51000</c:v>
                </c:pt>
                <c:pt idx="23">
                  <c:v>52800</c:v>
                </c:pt>
                <c:pt idx="24">
                  <c:v>54800</c:v>
                </c:pt>
                <c:pt idx="25">
                  <c:v>56800</c:v>
                </c:pt>
                <c:pt idx="26">
                  <c:v>70200</c:v>
                </c:pt>
                <c:pt idx="27">
                  <c:v>70700</c:v>
                </c:pt>
                <c:pt idx="28">
                  <c:v>73000</c:v>
                </c:pt>
                <c:pt idx="29">
                  <c:v>75600</c:v>
                </c:pt>
                <c:pt idx="30">
                  <c:v>76500</c:v>
                </c:pt>
                <c:pt idx="31">
                  <c:v>77000</c:v>
                </c:pt>
                <c:pt idx="32">
                  <c:v>77800</c:v>
                </c:pt>
                <c:pt idx="33">
                  <c:v>92800</c:v>
                </c:pt>
                <c:pt idx="34">
                  <c:v>94000</c:v>
                </c:pt>
                <c:pt idx="35">
                  <c:v>97200</c:v>
                </c:pt>
                <c:pt idx="36">
                  <c:v>101000</c:v>
                </c:pt>
                <c:pt idx="37">
                  <c:v>103000</c:v>
                </c:pt>
                <c:pt idx="38">
                  <c:v>108000</c:v>
                </c:pt>
                <c:pt idx="39">
                  <c:v>110000</c:v>
                </c:pt>
                <c:pt idx="40">
                  <c:v>114000</c:v>
                </c:pt>
                <c:pt idx="41">
                  <c:v>120000</c:v>
                </c:pt>
                <c:pt idx="42">
                  <c:v>124000</c:v>
                </c:pt>
                <c:pt idx="43">
                  <c:v>135000</c:v>
                </c:pt>
                <c:pt idx="44">
                  <c:v>158000</c:v>
                </c:pt>
                <c:pt idx="45">
                  <c:v>165000</c:v>
                </c:pt>
                <c:pt idx="46">
                  <c:v>171000</c:v>
                </c:pt>
                <c:pt idx="47">
                  <c:v>179000</c:v>
                </c:pt>
                <c:pt idx="48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A-2D4F-A21F-417FA03B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527784"/>
        <c:axId val="2133208152"/>
      </c:scatterChart>
      <c:valAx>
        <c:axId val="-197852778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Exceedence 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208152"/>
        <c:crosses val="autoZero"/>
        <c:crossBetween val="midCat"/>
      </c:valAx>
      <c:valAx>
        <c:axId val="2133208152"/>
        <c:scaling>
          <c:logBase val="10"/>
          <c:orientation val="minMax"/>
          <c:min val="1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Discharge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78527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11</xdr:row>
      <xdr:rowOff>50800</xdr:rowOff>
    </xdr:from>
    <xdr:to>
      <xdr:col>19</xdr:col>
      <xdr:colOff>438150</xdr:colOff>
      <xdr:row>41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99477-8AA7-0743-87C5-B353E430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0</xdr:row>
      <xdr:rowOff>120650</xdr:rowOff>
    </xdr:from>
    <xdr:to>
      <xdr:col>9</xdr:col>
      <xdr:colOff>241300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24</xdr:row>
      <xdr:rowOff>177800</xdr:rowOff>
    </xdr:from>
    <xdr:to>
      <xdr:col>9</xdr:col>
      <xdr:colOff>234950</xdr:colOff>
      <xdr:row>48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273050</xdr:colOff>
      <xdr:row>49</xdr:row>
      <xdr:rowOff>95250</xdr:rowOff>
    </xdr:from>
    <xdr:to>
      <xdr:col>9</xdr:col>
      <xdr:colOff>266700</xdr:colOff>
      <xdr:row>69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10</xdr:row>
      <xdr:rowOff>107950</xdr:rowOff>
    </xdr:from>
    <xdr:to>
      <xdr:col>20</xdr:col>
      <xdr:colOff>685800</xdr:colOff>
      <xdr:row>36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selection activeCell="E6" sqref="E6"/>
    </sheetView>
  </sheetViews>
  <sheetFormatPr baseColWidth="10" defaultRowHeight="19" x14ac:dyDescent="0.25"/>
  <cols>
    <col min="1" max="3" width="10.83203125" style="1"/>
    <col min="4" max="4" width="6.83203125" style="1" customWidth="1"/>
    <col min="5" max="5" width="9.83203125" style="1" customWidth="1"/>
    <col min="6" max="9" width="10.83203125" style="1"/>
    <col min="10" max="10" width="14" style="1" bestFit="1" customWidth="1"/>
    <col min="11" max="11" width="10.83203125" style="1"/>
    <col min="12" max="12" width="14" style="1" bestFit="1" customWidth="1"/>
    <col min="13" max="16384" width="10.83203125" style="1"/>
  </cols>
  <sheetData>
    <row r="1" spans="1:13" x14ac:dyDescent="0.25">
      <c r="E1" s="1" t="s">
        <v>24</v>
      </c>
      <c r="F1" s="1" t="s">
        <v>21</v>
      </c>
      <c r="G1" s="1" t="s">
        <v>20</v>
      </c>
      <c r="H1" s="1" t="s">
        <v>22</v>
      </c>
      <c r="I1" s="1" t="s">
        <v>23</v>
      </c>
      <c r="J1" s="1" t="s">
        <v>30</v>
      </c>
    </row>
    <row r="2" spans="1:13" x14ac:dyDescent="0.25">
      <c r="E2" s="1">
        <v>2</v>
      </c>
      <c r="F2" s="3">
        <f>1-(1/E2)</f>
        <v>0.5</v>
      </c>
      <c r="G2" s="1">
        <v>30</v>
      </c>
      <c r="H2" s="3">
        <f>_xlfn.NORM.DIST(LOG10(G2),$I$10,$I$11,1)</f>
        <v>0.98634466568026502</v>
      </c>
      <c r="I2" s="3">
        <f t="shared" ref="I2:I5" si="0">EXP(-EXP(-(G2-$J$10)/($J$11)))</f>
        <v>0.9998248717136371</v>
      </c>
      <c r="J2" s="3">
        <f>_xlfn.GAMMA.DIST(G2,$L$10,$L$11,TRUE)</f>
        <v>0.98390022324231585</v>
      </c>
    </row>
    <row r="3" spans="1:13" x14ac:dyDescent="0.25">
      <c r="E3" s="1">
        <v>75</v>
      </c>
      <c r="F3" s="3">
        <f t="shared" ref="F3:F5" si="1">1-(1/E3)</f>
        <v>0.98666666666666669</v>
      </c>
      <c r="G3" s="1">
        <v>30</v>
      </c>
      <c r="H3" s="3">
        <f t="shared" ref="H3:H5" si="2">_xlfn.NORM.DIST(LOG10(G3),$I$10,$I$11,1)</f>
        <v>0.98634466568026502</v>
      </c>
      <c r="I3" s="3">
        <f>EXP(-EXP(-(G3-$J$10)/($J$11)))</f>
        <v>0.9998248717136371</v>
      </c>
      <c r="J3" s="3">
        <f>_xlfn.GAMMA.DIST(G3,$L$10,$L$11,TRUE)</f>
        <v>0.98390022324231585</v>
      </c>
    </row>
    <row r="4" spans="1:13" x14ac:dyDescent="0.25">
      <c r="E4" s="4">
        <v>69</v>
      </c>
      <c r="F4" s="5">
        <f t="shared" si="1"/>
        <v>0.98550724637681164</v>
      </c>
      <c r="G4" s="1">
        <v>30</v>
      </c>
      <c r="H4" s="5">
        <f t="shared" si="2"/>
        <v>0.98634466568026502</v>
      </c>
      <c r="I4" s="3">
        <f t="shared" ref="I4:I5" si="3">EXP(-EXP(-(G4-$J$10)/($J$11)))</f>
        <v>0.9998248717136371</v>
      </c>
      <c r="J4" s="3">
        <f t="shared" ref="J4:J5" si="4">_xlfn.GAMMA.DIST(G4,$L$10,$L$11,TRUE)</f>
        <v>0.98390022324231585</v>
      </c>
    </row>
    <row r="5" spans="1:13" x14ac:dyDescent="0.25">
      <c r="E5" s="6">
        <v>61</v>
      </c>
      <c r="F5" s="7">
        <f t="shared" si="1"/>
        <v>0.98360655737704916</v>
      </c>
      <c r="G5" s="1">
        <v>30</v>
      </c>
      <c r="H5" s="3">
        <f t="shared" si="2"/>
        <v>0.98634466568026502</v>
      </c>
      <c r="I5" s="3">
        <f t="shared" si="3"/>
        <v>0.9998248717136371</v>
      </c>
      <c r="J5" s="7">
        <f>_xlfn.GAMMA.DIST(G5,$L$10,$L$11,TRUE)</f>
        <v>0.98390022324231585</v>
      </c>
    </row>
    <row r="6" spans="1:13" x14ac:dyDescent="0.25">
      <c r="I6" s="3"/>
    </row>
    <row r="8" spans="1:13" x14ac:dyDescent="0.25">
      <c r="E8" s="1" t="s">
        <v>7</v>
      </c>
      <c r="F8" s="1">
        <f>COUNT(E15:E63)</f>
        <v>49</v>
      </c>
      <c r="G8" s="1">
        <f>COUNT(F15:F63)</f>
        <v>49</v>
      </c>
    </row>
    <row r="9" spans="1:13" x14ac:dyDescent="0.25">
      <c r="E9" s="1" t="s">
        <v>10</v>
      </c>
      <c r="F9" s="1">
        <f>1+F8</f>
        <v>50</v>
      </c>
      <c r="G9" s="1">
        <f>1+G8</f>
        <v>50</v>
      </c>
      <c r="I9" s="1" t="s">
        <v>17</v>
      </c>
      <c r="J9" s="1" t="s">
        <v>18</v>
      </c>
      <c r="L9" s="1" t="s">
        <v>28</v>
      </c>
    </row>
    <row r="10" spans="1:13" x14ac:dyDescent="0.25">
      <c r="E10" s="1" t="s">
        <v>8</v>
      </c>
      <c r="F10" s="1">
        <f>AVERAGE(E15:E63)</f>
        <v>14.415918367346942</v>
      </c>
      <c r="G10" s="1">
        <f>AVERAGE(F15:F63)</f>
        <v>1.1328576621166606</v>
      </c>
      <c r="H10" s="1" t="s">
        <v>13</v>
      </c>
      <c r="I10" s="1">
        <f>G10</f>
        <v>1.1328576621166606</v>
      </c>
      <c r="J10" s="1">
        <f>F10*SQRT(6)/PI()</f>
        <v>11.240045437866209</v>
      </c>
      <c r="K10" s="1" t="s">
        <v>16</v>
      </c>
      <c r="L10" s="1">
        <v>6.3504248810009791</v>
      </c>
      <c r="M10" s="1" t="s">
        <v>16</v>
      </c>
    </row>
    <row r="11" spans="1:13" x14ac:dyDescent="0.25">
      <c r="E11" s="1" t="s">
        <v>9</v>
      </c>
      <c r="F11" s="1">
        <f>_xlfn.STDEV.S(E15:E63)</f>
        <v>4.8195664217019756</v>
      </c>
      <c r="G11" s="1">
        <f>_xlfn.STDEV.S(F15:F63)</f>
        <v>0.15598369812955784</v>
      </c>
      <c r="H11" s="1" t="s">
        <v>14</v>
      </c>
      <c r="I11" s="1">
        <f>G11</f>
        <v>0.15598369812955784</v>
      </c>
      <c r="J11" s="1">
        <f>0.45*F11</f>
        <v>2.1688048897658891</v>
      </c>
      <c r="K11" s="1" t="s">
        <v>15</v>
      </c>
      <c r="L11" s="1">
        <v>2.3302386098614742</v>
      </c>
      <c r="M11" s="1" t="s">
        <v>15</v>
      </c>
    </row>
    <row r="12" spans="1:13" x14ac:dyDescent="0.25">
      <c r="A12" s="1">
        <f>LOG10(15)</f>
        <v>1.1760912590556813</v>
      </c>
    </row>
    <row r="13" spans="1:13" x14ac:dyDescent="0.25">
      <c r="J13" s="1" t="s">
        <v>19</v>
      </c>
      <c r="K13" s="1">
        <f>SUM(K15:K63)</f>
        <v>4.5928653633507503E-2</v>
      </c>
    </row>
    <row r="14" spans="1:13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25</v>
      </c>
      <c r="F14" s="1" t="s">
        <v>26</v>
      </c>
      <c r="G14" s="1" t="s">
        <v>5</v>
      </c>
      <c r="H14" s="1" t="s">
        <v>11</v>
      </c>
      <c r="I14" s="1" t="s">
        <v>12</v>
      </c>
      <c r="J14" s="1" t="s">
        <v>27</v>
      </c>
    </row>
    <row r="15" spans="1:13" x14ac:dyDescent="0.25">
      <c r="A15" s="1">
        <v>1923</v>
      </c>
      <c r="B15" s="1">
        <v>23</v>
      </c>
      <c r="C15" s="1">
        <v>200000</v>
      </c>
      <c r="D15" s="1">
        <v>1</v>
      </c>
      <c r="E15" s="1">
        <v>6.4</v>
      </c>
      <c r="F15" s="1">
        <f>LOG10(E15)</f>
        <v>0.80617997398388719</v>
      </c>
      <c r="G15" s="1">
        <f>D15/$F$9</f>
        <v>0.02</v>
      </c>
      <c r="H15" s="2">
        <f>_xlfn.NORM.DIST(F15,$I$10,$I$11,1)</f>
        <v>1.8116338493292371E-2</v>
      </c>
      <c r="I15" s="1">
        <f>EXP(-EXP(-(E15-$J$10)/($J$11)))</f>
        <v>9.0030595705294761E-5</v>
      </c>
      <c r="J15" s="1">
        <f>_xlfn.GAMMA.DIST(E15,$L$10,$L$11,TRUE)</f>
        <v>4.3277149733041607E-2</v>
      </c>
      <c r="K15" s="1">
        <f>(G15-J15)^2</f>
        <v>5.4182569969443901E-4</v>
      </c>
    </row>
    <row r="16" spans="1:13" x14ac:dyDescent="0.25">
      <c r="A16" s="1">
        <v>1924</v>
      </c>
      <c r="B16" s="1">
        <v>11.8</v>
      </c>
      <c r="C16" s="1">
        <v>42000</v>
      </c>
      <c r="D16" s="1">
        <v>2</v>
      </c>
      <c r="E16" s="1">
        <v>6.4</v>
      </c>
      <c r="F16" s="1">
        <f t="shared" ref="F16:F70" si="5">LOG10(E16)</f>
        <v>0.80617997398388719</v>
      </c>
      <c r="G16" s="1">
        <f t="shared" ref="G16:G63" si="6">D16/$F$9</f>
        <v>0.04</v>
      </c>
      <c r="H16" s="2">
        <f t="shared" ref="H16:H70" si="7">_xlfn.NORM.DIST(F16,$I$10,$I$11,1)</f>
        <v>1.8116338493292371E-2</v>
      </c>
      <c r="I16" s="1">
        <f t="shared" ref="I16:I70" si="8">EXP(-EXP(-(E16-$J$10)/($J$11)))</f>
        <v>9.0030595705294761E-5</v>
      </c>
      <c r="J16" s="1">
        <f t="shared" ref="J16:J70" si="9">_xlfn.GAMMA.DIST(E16,$L$10,$L$11,TRUE)</f>
        <v>4.3277149733041607E-2</v>
      </c>
      <c r="K16" s="1">
        <f t="shared" ref="K16:K63" si="10">(G16-J16)^2</f>
        <v>1.0739710372774674E-5</v>
      </c>
    </row>
    <row r="17" spans="1:11" x14ac:dyDescent="0.25">
      <c r="A17" s="1">
        <v>1925</v>
      </c>
      <c r="B17" s="1">
        <v>6.4</v>
      </c>
      <c r="C17" s="1">
        <v>11300</v>
      </c>
      <c r="D17" s="1">
        <v>3</v>
      </c>
      <c r="E17" s="1">
        <v>6.74</v>
      </c>
      <c r="F17" s="1">
        <f t="shared" si="5"/>
        <v>0.8286598965353198</v>
      </c>
      <c r="G17" s="1">
        <f t="shared" si="6"/>
        <v>0.06</v>
      </c>
      <c r="H17" s="2">
        <f t="shared" si="7"/>
        <v>2.5576770199375067E-2</v>
      </c>
      <c r="I17" s="1">
        <f t="shared" si="8"/>
        <v>3.4785622832672879E-4</v>
      </c>
      <c r="J17" s="1">
        <f t="shared" si="9"/>
        <v>5.3385101707896405E-2</v>
      </c>
      <c r="K17" s="1">
        <f t="shared" si="10"/>
        <v>4.375687941487502E-5</v>
      </c>
    </row>
    <row r="18" spans="1:11" x14ac:dyDescent="0.25">
      <c r="A18" s="1">
        <v>1926</v>
      </c>
      <c r="B18" s="1">
        <v>10.4</v>
      </c>
      <c r="C18" s="1">
        <v>32400</v>
      </c>
      <c r="D18" s="1">
        <v>4</v>
      </c>
      <c r="E18" s="1">
        <v>8.14</v>
      </c>
      <c r="F18" s="1">
        <f t="shared" si="5"/>
        <v>0.91062440488920127</v>
      </c>
      <c r="G18" s="1">
        <f t="shared" si="6"/>
        <v>0.08</v>
      </c>
      <c r="H18" s="2">
        <f t="shared" si="7"/>
        <v>7.7118926785426145E-2</v>
      </c>
      <c r="I18" s="1">
        <f t="shared" si="8"/>
        <v>1.5358173406969357E-2</v>
      </c>
      <c r="J18" s="1">
        <f t="shared" si="9"/>
        <v>0.10905741625568116</v>
      </c>
      <c r="K18" s="1">
        <f t="shared" si="10"/>
        <v>8.4433343945592365E-4</v>
      </c>
    </row>
    <row r="19" spans="1:11" x14ac:dyDescent="0.25">
      <c r="A19" s="1">
        <v>1927</v>
      </c>
      <c r="B19" s="1">
        <v>18.7</v>
      </c>
      <c r="C19" s="1">
        <v>108000</v>
      </c>
      <c r="D19" s="1">
        <v>5</v>
      </c>
      <c r="E19" s="1">
        <v>8.48</v>
      </c>
      <c r="F19" s="1">
        <f t="shared" si="5"/>
        <v>0.92839585225671384</v>
      </c>
      <c r="G19" s="1">
        <f t="shared" si="6"/>
        <v>0.1</v>
      </c>
      <c r="H19" s="2">
        <f t="shared" si="7"/>
        <v>9.4964427946970298E-2</v>
      </c>
      <c r="I19" s="1">
        <f t="shared" si="8"/>
        <v>2.8151267914357358E-2</v>
      </c>
      <c r="J19" s="1">
        <f t="shared" si="9"/>
        <v>0.1258915513298362</v>
      </c>
      <c r="K19" s="1">
        <f t="shared" si="10"/>
        <v>6.7037243026554262E-4</v>
      </c>
    </row>
    <row r="20" spans="1:11" x14ac:dyDescent="0.25">
      <c r="A20" s="1">
        <v>1928</v>
      </c>
      <c r="B20" s="1">
        <v>15</v>
      </c>
      <c r="C20" s="1">
        <v>73000</v>
      </c>
      <c r="D20" s="1">
        <v>6</v>
      </c>
      <c r="E20" s="1">
        <v>8.76</v>
      </c>
      <c r="F20" s="1">
        <f t="shared" si="5"/>
        <v>0.94250410616808067</v>
      </c>
      <c r="G20" s="1">
        <f t="shared" si="6"/>
        <v>0.12</v>
      </c>
      <c r="H20" s="2">
        <f t="shared" si="7"/>
        <v>0.11116750841191618</v>
      </c>
      <c r="I20" s="1">
        <f t="shared" si="8"/>
        <v>4.338003831306831E-2</v>
      </c>
      <c r="J20" s="1">
        <f t="shared" si="9"/>
        <v>0.14065591899793761</v>
      </c>
      <c r="K20" s="1">
        <f t="shared" si="10"/>
        <v>4.2666698964936015E-4</v>
      </c>
    </row>
    <row r="21" spans="1:11" x14ac:dyDescent="0.25">
      <c r="A21" s="1">
        <v>1929</v>
      </c>
      <c r="B21" s="1">
        <v>15.3</v>
      </c>
      <c r="C21" s="1">
        <v>76500</v>
      </c>
      <c r="D21" s="1">
        <v>7</v>
      </c>
      <c r="E21" s="1">
        <v>8.8000000000000007</v>
      </c>
      <c r="F21" s="1">
        <f t="shared" si="5"/>
        <v>0.94448267215016868</v>
      </c>
      <c r="G21" s="1">
        <f t="shared" si="6"/>
        <v>0.14000000000000001</v>
      </c>
      <c r="H21" s="2">
        <f t="shared" si="7"/>
        <v>0.11358938395210362</v>
      </c>
      <c r="I21" s="1">
        <f t="shared" si="8"/>
        <v>4.5940160003040749E-2</v>
      </c>
      <c r="J21" s="1">
        <f t="shared" si="9"/>
        <v>0.14282902679518045</v>
      </c>
      <c r="K21" s="1">
        <f t="shared" si="10"/>
        <v>8.0033926078488764E-6</v>
      </c>
    </row>
    <row r="22" spans="1:11" x14ac:dyDescent="0.25">
      <c r="A22" s="1">
        <v>1930</v>
      </c>
      <c r="B22" s="1">
        <v>12.1</v>
      </c>
      <c r="C22" s="1">
        <v>47800</v>
      </c>
      <c r="D22" s="1">
        <v>8</v>
      </c>
      <c r="E22" s="1">
        <v>9</v>
      </c>
      <c r="F22" s="1">
        <f t="shared" si="5"/>
        <v>0.95424250943932487</v>
      </c>
      <c r="G22" s="1">
        <f t="shared" si="6"/>
        <v>0.16</v>
      </c>
      <c r="H22" s="2">
        <f t="shared" si="7"/>
        <v>0.1260862311167853</v>
      </c>
      <c r="I22" s="1">
        <f t="shared" si="8"/>
        <v>6.0261962345656832E-2</v>
      </c>
      <c r="J22" s="1">
        <f t="shared" si="9"/>
        <v>0.15392597213962911</v>
      </c>
      <c r="K22" s="1">
        <f t="shared" si="10"/>
        <v>3.6893814448561836E-5</v>
      </c>
    </row>
    <row r="23" spans="1:11" x14ac:dyDescent="0.25">
      <c r="A23" s="1">
        <v>1931</v>
      </c>
      <c r="B23" s="1">
        <v>9.5</v>
      </c>
      <c r="C23" s="1">
        <v>28200</v>
      </c>
      <c r="D23" s="1">
        <v>9</v>
      </c>
      <c r="E23" s="1">
        <v>9.07</v>
      </c>
      <c r="F23" s="1">
        <f t="shared" si="5"/>
        <v>0.95760728706009524</v>
      </c>
      <c r="G23" s="1">
        <f t="shared" si="6"/>
        <v>0.18</v>
      </c>
      <c r="H23" s="2">
        <f t="shared" si="7"/>
        <v>0.1306089399830446</v>
      </c>
      <c r="I23" s="1">
        <f t="shared" si="8"/>
        <v>6.5885484978015399E-2</v>
      </c>
      <c r="J23" s="1">
        <f t="shared" si="9"/>
        <v>0.15789895763461564</v>
      </c>
      <c r="K23" s="1">
        <f t="shared" si="10"/>
        <v>4.8845607363651384E-4</v>
      </c>
    </row>
    <row r="24" spans="1:11" x14ac:dyDescent="0.25">
      <c r="A24" s="1">
        <v>1932</v>
      </c>
      <c r="B24" s="1">
        <v>10.6</v>
      </c>
      <c r="C24" s="1">
        <v>33700</v>
      </c>
      <c r="D24" s="1">
        <v>10</v>
      </c>
      <c r="E24" s="1">
        <v>9.3000000000000007</v>
      </c>
      <c r="F24" s="1">
        <f t="shared" si="5"/>
        <v>0.96848294855393513</v>
      </c>
      <c r="G24" s="1">
        <f t="shared" si="6"/>
        <v>0.2</v>
      </c>
      <c r="H24" s="2">
        <f t="shared" si="7"/>
        <v>0.14598857890043895</v>
      </c>
      <c r="I24" s="1">
        <f t="shared" si="8"/>
        <v>8.6624879147284076E-2</v>
      </c>
      <c r="J24" s="1">
        <f t="shared" si="9"/>
        <v>0.17126543420151644</v>
      </c>
      <c r="K24" s="1">
        <f t="shared" si="10"/>
        <v>8.2567527162738194E-4</v>
      </c>
    </row>
    <row r="25" spans="1:11" x14ac:dyDescent="0.25">
      <c r="A25" s="1">
        <v>1933</v>
      </c>
      <c r="B25" s="1">
        <v>9.3000000000000007</v>
      </c>
      <c r="C25" s="1">
        <v>25700</v>
      </c>
      <c r="D25" s="1">
        <v>11</v>
      </c>
      <c r="E25" s="1">
        <v>9.5</v>
      </c>
      <c r="F25" s="1">
        <f t="shared" si="5"/>
        <v>0.97772360528884772</v>
      </c>
      <c r="G25" s="1">
        <f t="shared" si="6"/>
        <v>0.22</v>
      </c>
      <c r="H25" s="2">
        <f t="shared" si="7"/>
        <v>0.15997685509622389</v>
      </c>
      <c r="I25" s="1">
        <f t="shared" si="8"/>
        <v>0.10745541977596437</v>
      </c>
      <c r="J25" s="1">
        <f t="shared" si="9"/>
        <v>0.18326103917108083</v>
      </c>
      <c r="K25" s="1">
        <f t="shared" si="10"/>
        <v>1.3497512427888571E-3</v>
      </c>
    </row>
    <row r="26" spans="1:11" x14ac:dyDescent="0.25">
      <c r="A26" s="1">
        <v>1934</v>
      </c>
      <c r="B26" s="1">
        <v>6.4</v>
      </c>
      <c r="C26" s="1">
        <v>11700</v>
      </c>
      <c r="D26" s="1">
        <v>12</v>
      </c>
      <c r="E26" s="1">
        <v>9.9</v>
      </c>
      <c r="F26" s="1">
        <f t="shared" si="5"/>
        <v>0.9956351945975499</v>
      </c>
      <c r="G26" s="1">
        <f t="shared" si="6"/>
        <v>0.24</v>
      </c>
      <c r="H26" s="2">
        <f t="shared" si="7"/>
        <v>0.18950465737492167</v>
      </c>
      <c r="I26" s="1">
        <f t="shared" si="8"/>
        <v>0.15645641016049858</v>
      </c>
      <c r="J26" s="1">
        <f t="shared" si="9"/>
        <v>0.20820980777774609</v>
      </c>
      <c r="K26" s="1">
        <f t="shared" si="10"/>
        <v>1.0106163215278527E-3</v>
      </c>
    </row>
    <row r="27" spans="1:11" x14ac:dyDescent="0.25">
      <c r="A27" s="1">
        <v>1935</v>
      </c>
      <c r="B27" s="1">
        <v>16</v>
      </c>
      <c r="C27" s="1">
        <v>77800</v>
      </c>
      <c r="D27" s="1">
        <v>13</v>
      </c>
      <c r="E27" s="1">
        <v>10.26</v>
      </c>
      <c r="F27" s="1">
        <f t="shared" si="5"/>
        <v>1.0111473607757975</v>
      </c>
      <c r="G27" s="1">
        <f t="shared" si="6"/>
        <v>0.26</v>
      </c>
      <c r="H27" s="2">
        <f t="shared" si="7"/>
        <v>0.2176142835997246</v>
      </c>
      <c r="I27" s="1">
        <f t="shared" si="8"/>
        <v>0.2077816212332895</v>
      </c>
      <c r="J27" s="1">
        <f t="shared" si="9"/>
        <v>0.23164043168083709</v>
      </c>
      <c r="K27" s="1">
        <f t="shared" si="10"/>
        <v>8.0426511524926919E-4</v>
      </c>
    </row>
    <row r="28" spans="1:11" x14ac:dyDescent="0.25">
      <c r="A28" s="1">
        <v>1936</v>
      </c>
      <c r="B28" s="1">
        <v>9.9</v>
      </c>
      <c r="C28" s="1">
        <v>26600</v>
      </c>
      <c r="D28" s="1">
        <v>14</v>
      </c>
      <c r="E28" s="1">
        <v>10.4</v>
      </c>
      <c r="F28" s="1">
        <f t="shared" si="5"/>
        <v>1.0170333392987803</v>
      </c>
      <c r="G28" s="1">
        <f t="shared" si="6"/>
        <v>0.28000000000000003</v>
      </c>
      <c r="H28" s="2">
        <f t="shared" si="7"/>
        <v>0.22887974876242276</v>
      </c>
      <c r="I28" s="1">
        <f t="shared" si="8"/>
        <v>0.22922664781313809</v>
      </c>
      <c r="J28" s="1">
        <f t="shared" si="9"/>
        <v>0.24097356981457971</v>
      </c>
      <c r="K28" s="1">
        <f t="shared" si="10"/>
        <v>1.5230622530174862E-3</v>
      </c>
    </row>
    <row r="29" spans="1:11" x14ac:dyDescent="0.25">
      <c r="A29" s="1">
        <v>1937</v>
      </c>
      <c r="B29" s="1">
        <v>13</v>
      </c>
      <c r="C29" s="1">
        <v>47500</v>
      </c>
      <c r="D29" s="1">
        <v>15</v>
      </c>
      <c r="E29" s="1">
        <v>10.48</v>
      </c>
      <c r="F29" s="1">
        <f t="shared" si="5"/>
        <v>1.0203612826477078</v>
      </c>
      <c r="G29" s="1">
        <f t="shared" si="6"/>
        <v>0.3</v>
      </c>
      <c r="H29" s="2">
        <f t="shared" si="7"/>
        <v>0.23539138945431837</v>
      </c>
      <c r="I29" s="1">
        <f t="shared" si="8"/>
        <v>0.24178696192661625</v>
      </c>
      <c r="J29" s="1">
        <f t="shared" si="9"/>
        <v>0.24635765074145957</v>
      </c>
      <c r="K29" s="1">
        <f t="shared" si="10"/>
        <v>2.8775016339752314E-3</v>
      </c>
    </row>
    <row r="30" spans="1:11" x14ac:dyDescent="0.25">
      <c r="A30" s="1">
        <v>1938</v>
      </c>
      <c r="B30" s="1">
        <v>16.440000000000001</v>
      </c>
      <c r="C30" s="1">
        <v>75600</v>
      </c>
      <c r="D30" s="1">
        <v>16</v>
      </c>
      <c r="E30" s="1">
        <v>10.6</v>
      </c>
      <c r="F30" s="1">
        <f t="shared" si="5"/>
        <v>1.0253058652647702</v>
      </c>
      <c r="G30" s="1">
        <f t="shared" si="6"/>
        <v>0.32</v>
      </c>
      <c r="H30" s="2">
        <f t="shared" si="7"/>
        <v>0.24525224553715902</v>
      </c>
      <c r="I30" s="1">
        <f t="shared" si="8"/>
        <v>0.26098823498783891</v>
      </c>
      <c r="J30" s="1">
        <f t="shared" si="9"/>
        <v>0.25449927009547219</v>
      </c>
      <c r="K30" s="1">
        <f t="shared" si="10"/>
        <v>4.2903456180259049E-3</v>
      </c>
    </row>
    <row r="31" spans="1:11" x14ac:dyDescent="0.25">
      <c r="A31" s="1">
        <v>1939</v>
      </c>
      <c r="B31" s="1">
        <v>8.48</v>
      </c>
      <c r="C31" s="1">
        <v>19200</v>
      </c>
      <c r="D31" s="1">
        <v>17</v>
      </c>
      <c r="E31" s="1">
        <v>11.8</v>
      </c>
      <c r="F31" s="1">
        <f t="shared" si="5"/>
        <v>1.0718820073061255</v>
      </c>
      <c r="G31" s="1">
        <f t="shared" si="6"/>
        <v>0.34</v>
      </c>
      <c r="H31" s="2">
        <f t="shared" si="7"/>
        <v>0.34793172137295658</v>
      </c>
      <c r="I31" s="1">
        <f t="shared" si="8"/>
        <v>0.46187928042809268</v>
      </c>
      <c r="J31" s="1">
        <f t="shared" si="9"/>
        <v>0.33918231177934222</v>
      </c>
      <c r="K31" s="1">
        <f t="shared" si="10"/>
        <v>6.6861402620253277E-7</v>
      </c>
    </row>
    <row r="32" spans="1:11" x14ac:dyDescent="0.25">
      <c r="A32" s="1">
        <v>1940</v>
      </c>
      <c r="B32" s="1">
        <v>10.26</v>
      </c>
      <c r="C32" s="1">
        <v>27800</v>
      </c>
      <c r="D32" s="1">
        <v>18</v>
      </c>
      <c r="E32" s="1">
        <v>12.1</v>
      </c>
      <c r="F32" s="1">
        <f t="shared" si="5"/>
        <v>1.0827853703164501</v>
      </c>
      <c r="G32" s="1">
        <f t="shared" si="6"/>
        <v>0.36</v>
      </c>
      <c r="H32" s="2">
        <f t="shared" si="7"/>
        <v>0.37410149171901824</v>
      </c>
      <c r="I32" s="1">
        <f t="shared" si="8"/>
        <v>0.51034770460821333</v>
      </c>
      <c r="J32" s="1">
        <f t="shared" si="9"/>
        <v>0.36093730724924711</v>
      </c>
      <c r="K32" s="1">
        <f t="shared" si="10"/>
        <v>8.7854487949120509E-7</v>
      </c>
    </row>
    <row r="33" spans="1:11" x14ac:dyDescent="0.25">
      <c r="A33" s="1">
        <v>1941</v>
      </c>
      <c r="B33" s="1">
        <v>13.59</v>
      </c>
      <c r="C33" s="1">
        <v>51000</v>
      </c>
      <c r="D33" s="1">
        <v>19</v>
      </c>
      <c r="E33" s="1">
        <v>12.54</v>
      </c>
      <c r="F33" s="1">
        <f t="shared" si="5"/>
        <v>1.0982975364946976</v>
      </c>
      <c r="G33" s="1">
        <f t="shared" si="6"/>
        <v>0.38</v>
      </c>
      <c r="H33" s="2">
        <f t="shared" si="7"/>
        <v>0.41232726997225599</v>
      </c>
      <c r="I33" s="1">
        <f t="shared" si="8"/>
        <v>0.57744164991351588</v>
      </c>
      <c r="J33" s="1">
        <f t="shared" si="9"/>
        <v>0.39297962627398025</v>
      </c>
      <c r="K33" s="1">
        <f t="shared" si="10"/>
        <v>1.6847069821219842E-4</v>
      </c>
    </row>
    <row r="34" spans="1:11" x14ac:dyDescent="0.25">
      <c r="A34" s="1">
        <v>1942</v>
      </c>
      <c r="B34" s="1">
        <v>18.54</v>
      </c>
      <c r="C34" s="1">
        <v>94000</v>
      </c>
      <c r="D34" s="1">
        <v>20</v>
      </c>
      <c r="E34" s="1">
        <v>12.71</v>
      </c>
      <c r="F34" s="1">
        <f t="shared" si="5"/>
        <v>1.1041455505540081</v>
      </c>
      <c r="G34" s="1">
        <f t="shared" si="6"/>
        <v>0.4</v>
      </c>
      <c r="H34" s="2">
        <f t="shared" si="7"/>
        <v>0.42697878699844438</v>
      </c>
      <c r="I34" s="1">
        <f t="shared" si="8"/>
        <v>0.6018499307565921</v>
      </c>
      <c r="J34" s="1">
        <f t="shared" si="9"/>
        <v>0.40536209678274848</v>
      </c>
      <c r="K34" s="1">
        <f t="shared" si="10"/>
        <v>2.8752081907561386E-5</v>
      </c>
    </row>
    <row r="35" spans="1:11" x14ac:dyDescent="0.25">
      <c r="A35" s="1">
        <v>1943</v>
      </c>
      <c r="B35" s="1">
        <v>18.12</v>
      </c>
      <c r="C35" s="1">
        <v>97200</v>
      </c>
      <c r="D35" s="1">
        <v>21</v>
      </c>
      <c r="E35" s="1">
        <v>13</v>
      </c>
      <c r="F35" s="1">
        <f t="shared" si="5"/>
        <v>1.1139433523068367</v>
      </c>
      <c r="G35" s="1">
        <f t="shared" si="6"/>
        <v>0.42</v>
      </c>
      <c r="H35" s="2">
        <f t="shared" si="7"/>
        <v>0.45174324495917978</v>
      </c>
      <c r="I35" s="1">
        <f t="shared" si="8"/>
        <v>0.64133871328842529</v>
      </c>
      <c r="J35" s="1">
        <f t="shared" si="9"/>
        <v>0.42643915833194523</v>
      </c>
      <c r="K35" s="1">
        <f t="shared" si="10"/>
        <v>4.1462760023859925E-5</v>
      </c>
    </row>
    <row r="36" spans="1:11" x14ac:dyDescent="0.25">
      <c r="A36" s="1">
        <v>1944</v>
      </c>
      <c r="B36" s="1">
        <v>22.82</v>
      </c>
      <c r="C36" s="1">
        <v>179000</v>
      </c>
      <c r="D36" s="1">
        <v>22</v>
      </c>
      <c r="E36" s="1">
        <v>13.59</v>
      </c>
      <c r="F36" s="1">
        <f t="shared" si="5"/>
        <v>1.1332194567324942</v>
      </c>
      <c r="G36" s="1">
        <f t="shared" si="6"/>
        <v>0.44</v>
      </c>
      <c r="H36" s="2">
        <f t="shared" si="7"/>
        <v>0.50092532130852696</v>
      </c>
      <c r="I36" s="1">
        <f t="shared" si="8"/>
        <v>0.71290969560490636</v>
      </c>
      <c r="J36" s="1">
        <f t="shared" si="9"/>
        <v>0.46893298248619458</v>
      </c>
      <c r="K36" s="1">
        <f t="shared" si="10"/>
        <v>8.3711747554644235E-4</v>
      </c>
    </row>
    <row r="37" spans="1:11" x14ac:dyDescent="0.25">
      <c r="A37" s="1">
        <v>1945</v>
      </c>
      <c r="B37" s="1">
        <v>19.55</v>
      </c>
      <c r="C37" s="1">
        <v>124000</v>
      </c>
      <c r="D37" s="1">
        <v>23</v>
      </c>
      <c r="E37" s="1">
        <v>14.1</v>
      </c>
      <c r="F37" s="1">
        <f t="shared" si="5"/>
        <v>1.1492191126553799</v>
      </c>
      <c r="G37" s="1">
        <f t="shared" si="6"/>
        <v>0.46</v>
      </c>
      <c r="H37" s="2">
        <f t="shared" si="7"/>
        <v>0.54176926804282166</v>
      </c>
      <c r="I37" s="1">
        <f t="shared" si="8"/>
        <v>0.76529891823176177</v>
      </c>
      <c r="J37" s="1">
        <f t="shared" si="9"/>
        <v>0.50497376269944672</v>
      </c>
      <c r="K37" s="1">
        <f t="shared" si="10"/>
        <v>2.0226393313461429E-3</v>
      </c>
    </row>
    <row r="38" spans="1:11" x14ac:dyDescent="0.25">
      <c r="A38" s="1">
        <v>1946</v>
      </c>
      <c r="B38" s="1">
        <v>19.48</v>
      </c>
      <c r="C38" s="1">
        <v>110000</v>
      </c>
      <c r="D38" s="1">
        <v>24</v>
      </c>
      <c r="E38" s="1">
        <v>14.64</v>
      </c>
      <c r="F38" s="1">
        <f t="shared" si="5"/>
        <v>1.1655410767223731</v>
      </c>
      <c r="G38" s="1">
        <f t="shared" si="6"/>
        <v>0.48</v>
      </c>
      <c r="H38" s="2">
        <f t="shared" si="7"/>
        <v>0.58298311690598492</v>
      </c>
      <c r="I38" s="1">
        <f t="shared" si="8"/>
        <v>0.81177504781140608</v>
      </c>
      <c r="J38" s="1">
        <f t="shared" si="9"/>
        <v>0.54214937024786258</v>
      </c>
      <c r="K38" s="1">
        <f t="shared" si="10"/>
        <v>3.8625442222059089E-3</v>
      </c>
    </row>
    <row r="39" spans="1:11" x14ac:dyDescent="0.25">
      <c r="A39" s="1">
        <v>1947</v>
      </c>
      <c r="B39" s="1">
        <v>18.5</v>
      </c>
      <c r="C39" s="1">
        <v>114000</v>
      </c>
      <c r="D39" s="1">
        <v>25</v>
      </c>
      <c r="E39" s="1">
        <v>14.65</v>
      </c>
      <c r="F39" s="1">
        <f t="shared" si="5"/>
        <v>1.1658376246901283</v>
      </c>
      <c r="G39" s="1">
        <f t="shared" si="6"/>
        <v>0.5</v>
      </c>
      <c r="H39" s="2">
        <f t="shared" si="7"/>
        <v>0.58372494893811133</v>
      </c>
      <c r="I39" s="1">
        <f t="shared" si="8"/>
        <v>0.8125541517984034</v>
      </c>
      <c r="J39" s="1">
        <f t="shared" si="9"/>
        <v>0.54282666740630814</v>
      </c>
      <c r="K39" s="1">
        <f t="shared" si="10"/>
        <v>1.834123441130536E-3</v>
      </c>
    </row>
    <row r="40" spans="1:11" x14ac:dyDescent="0.25">
      <c r="A40" s="1">
        <v>1948</v>
      </c>
      <c r="B40" s="1">
        <v>14.93</v>
      </c>
      <c r="C40" s="1">
        <v>70200</v>
      </c>
      <c r="D40" s="1">
        <v>26</v>
      </c>
      <c r="E40" s="1">
        <v>14.86</v>
      </c>
      <c r="F40" s="1">
        <f t="shared" si="5"/>
        <v>1.1720188094245565</v>
      </c>
      <c r="G40" s="1">
        <f t="shared" si="6"/>
        <v>0.52</v>
      </c>
      <c r="H40" s="2">
        <f t="shared" si="7"/>
        <v>0.59911584225562953</v>
      </c>
      <c r="I40" s="1">
        <f t="shared" si="8"/>
        <v>0.82826977482686504</v>
      </c>
      <c r="J40" s="1">
        <f t="shared" si="9"/>
        <v>0.55694779719522447</v>
      </c>
      <c r="K40" s="1">
        <f t="shared" si="10"/>
        <v>1.365139717579436E-3</v>
      </c>
    </row>
    <row r="41" spans="1:11" x14ac:dyDescent="0.25">
      <c r="A41" s="1">
        <v>1949</v>
      </c>
      <c r="B41" s="1">
        <v>15.3</v>
      </c>
      <c r="C41" s="1">
        <v>70700</v>
      </c>
      <c r="D41" s="1">
        <v>27</v>
      </c>
      <c r="E41" s="1">
        <v>14.93</v>
      </c>
      <c r="F41" s="1">
        <f t="shared" si="5"/>
        <v>1.1740598077250255</v>
      </c>
      <c r="G41" s="1">
        <f t="shared" si="6"/>
        <v>0.54</v>
      </c>
      <c r="H41" s="2">
        <f t="shared" si="7"/>
        <v>0.6041654892968451</v>
      </c>
      <c r="I41" s="1">
        <f t="shared" si="8"/>
        <v>0.83324117047305746</v>
      </c>
      <c r="J41" s="1">
        <f t="shared" si="9"/>
        <v>0.56161024469753085</v>
      </c>
      <c r="K41" s="1">
        <f t="shared" si="10"/>
        <v>4.6700267588715858E-4</v>
      </c>
    </row>
    <row r="42" spans="1:11" x14ac:dyDescent="0.25">
      <c r="A42" s="1">
        <v>1950</v>
      </c>
      <c r="B42" s="1">
        <v>17.600000000000001</v>
      </c>
      <c r="C42" s="1">
        <v>92800</v>
      </c>
      <c r="D42" s="1">
        <v>28</v>
      </c>
      <c r="E42" s="1">
        <v>15</v>
      </c>
      <c r="F42" s="1">
        <f t="shared" si="5"/>
        <v>1.1760912590556813</v>
      </c>
      <c r="G42" s="1">
        <f t="shared" si="6"/>
        <v>0.56000000000000005</v>
      </c>
      <c r="H42" s="2">
        <f t="shared" si="7"/>
        <v>0.60917421698573759</v>
      </c>
      <c r="I42" s="1">
        <f t="shared" si="8"/>
        <v>0.83808310266805774</v>
      </c>
      <c r="J42" s="1">
        <f t="shared" si="9"/>
        <v>0.56624965162070096</v>
      </c>
      <c r="K42" s="1">
        <f t="shared" si="10"/>
        <v>3.9058145380129414E-5</v>
      </c>
    </row>
    <row r="43" spans="1:11" x14ac:dyDescent="0.25">
      <c r="A43" s="1">
        <v>1951</v>
      </c>
      <c r="B43" s="1">
        <v>21.45</v>
      </c>
      <c r="C43" s="1">
        <v>135000</v>
      </c>
      <c r="D43" s="1">
        <v>29</v>
      </c>
      <c r="E43" s="1">
        <v>15.3</v>
      </c>
      <c r="F43" s="1">
        <f t="shared" si="5"/>
        <v>1.1846914308175989</v>
      </c>
      <c r="G43" s="1">
        <f t="shared" si="6"/>
        <v>0.57999999999999996</v>
      </c>
      <c r="H43" s="2">
        <f t="shared" si="7"/>
        <v>0.63016956379727385</v>
      </c>
      <c r="I43" s="1">
        <f t="shared" si="8"/>
        <v>0.85742708090462361</v>
      </c>
      <c r="J43" s="1">
        <f t="shared" si="9"/>
        <v>0.5858619772514102</v>
      </c>
      <c r="K43" s="1">
        <f t="shared" si="10"/>
        <v>3.4362777296051201E-5</v>
      </c>
    </row>
    <row r="44" spans="1:11" x14ac:dyDescent="0.25">
      <c r="A44" s="1">
        <v>1952</v>
      </c>
      <c r="B44" s="1">
        <v>10.48</v>
      </c>
      <c r="C44" s="1">
        <v>25800</v>
      </c>
      <c r="D44" s="1">
        <v>30</v>
      </c>
      <c r="E44" s="1">
        <v>15.3</v>
      </c>
      <c r="F44" s="1">
        <f t="shared" si="5"/>
        <v>1.1846914308175989</v>
      </c>
      <c r="G44" s="1">
        <f t="shared" si="6"/>
        <v>0.6</v>
      </c>
      <c r="H44" s="2">
        <f t="shared" si="7"/>
        <v>0.63016956379727385</v>
      </c>
      <c r="I44" s="1">
        <f t="shared" si="8"/>
        <v>0.85742708090462361</v>
      </c>
      <c r="J44" s="1">
        <f t="shared" si="9"/>
        <v>0.5858619772514102</v>
      </c>
      <c r="K44" s="1">
        <f t="shared" si="10"/>
        <v>1.9988368723964194E-4</v>
      </c>
    </row>
    <row r="45" spans="1:11" x14ac:dyDescent="0.25">
      <c r="A45" s="1">
        <v>1953</v>
      </c>
      <c r="B45" s="1">
        <v>8.8000000000000007</v>
      </c>
      <c r="C45" s="1">
        <v>17500</v>
      </c>
      <c r="D45" s="1">
        <v>31</v>
      </c>
      <c r="E45" s="1">
        <v>16</v>
      </c>
      <c r="F45" s="1">
        <f t="shared" si="5"/>
        <v>1.2041199826559248</v>
      </c>
      <c r="G45" s="1">
        <f t="shared" si="6"/>
        <v>0.62</v>
      </c>
      <c r="H45" s="2">
        <f t="shared" si="7"/>
        <v>0.67611325910638886</v>
      </c>
      <c r="I45" s="1">
        <f t="shared" si="8"/>
        <v>0.89459163029721434</v>
      </c>
      <c r="J45" s="1">
        <f t="shared" si="9"/>
        <v>0.62978291719943114</v>
      </c>
      <c r="K45" s="1">
        <f t="shared" si="10"/>
        <v>9.5705468930925631E-5</v>
      </c>
    </row>
    <row r="46" spans="1:11" x14ac:dyDescent="0.25">
      <c r="A46" s="1">
        <v>1954</v>
      </c>
      <c r="B46" s="1">
        <v>9.07</v>
      </c>
      <c r="C46" s="1">
        <v>18700</v>
      </c>
      <c r="D46" s="1">
        <v>32</v>
      </c>
      <c r="E46" s="1">
        <v>16.420000000000002</v>
      </c>
      <c r="F46" s="1">
        <f t="shared" si="5"/>
        <v>1.215373152783422</v>
      </c>
      <c r="G46" s="1">
        <f t="shared" si="6"/>
        <v>0.64</v>
      </c>
      <c r="H46" s="2">
        <f t="shared" si="7"/>
        <v>0.70159752934524733</v>
      </c>
      <c r="I46" s="1">
        <f t="shared" si="8"/>
        <v>0.91230837617837734</v>
      </c>
      <c r="J46" s="1">
        <f t="shared" si="9"/>
        <v>0.65480020604802813</v>
      </c>
      <c r="K46" s="1">
        <f t="shared" si="10"/>
        <v>2.1904609906408813E-4</v>
      </c>
    </row>
    <row r="47" spans="1:11" x14ac:dyDescent="0.25">
      <c r="A47" s="1">
        <v>1955</v>
      </c>
      <c r="B47" s="1">
        <v>12.71</v>
      </c>
      <c r="C47" s="1">
        <v>36300</v>
      </c>
      <c r="D47" s="1">
        <v>33</v>
      </c>
      <c r="E47" s="1">
        <v>16.440000000000001</v>
      </c>
      <c r="F47" s="1">
        <f t="shared" si="5"/>
        <v>1.2159018132040316</v>
      </c>
      <c r="G47" s="1">
        <f t="shared" si="6"/>
        <v>0.66</v>
      </c>
      <c r="H47" s="2">
        <f t="shared" si="7"/>
        <v>0.70277202303216124</v>
      </c>
      <c r="I47" s="1">
        <f t="shared" si="8"/>
        <v>0.91307727301264874</v>
      </c>
      <c r="J47" s="1">
        <f t="shared" si="9"/>
        <v>0.65596534235322368</v>
      </c>
      <c r="K47" s="1">
        <f t="shared" si="10"/>
        <v>1.6278462326690887E-5</v>
      </c>
    </row>
    <row r="48" spans="1:11" x14ac:dyDescent="0.25">
      <c r="A48" s="1">
        <v>1956</v>
      </c>
      <c r="B48" s="1">
        <v>14.64</v>
      </c>
      <c r="C48" s="1">
        <v>49200</v>
      </c>
      <c r="D48" s="1">
        <v>34</v>
      </c>
      <c r="E48" s="1">
        <v>17.600000000000001</v>
      </c>
      <c r="F48" s="1">
        <f t="shared" si="5"/>
        <v>1.2455126678141499</v>
      </c>
      <c r="G48" s="1">
        <f t="shared" si="6"/>
        <v>0.68</v>
      </c>
      <c r="H48" s="2">
        <f t="shared" si="7"/>
        <v>0.76492129045168544</v>
      </c>
      <c r="I48" s="1">
        <f t="shared" si="8"/>
        <v>0.94812841435343054</v>
      </c>
      <c r="J48" s="1">
        <f t="shared" si="9"/>
        <v>0.71930767030713072</v>
      </c>
      <c r="K48" s="1">
        <f t="shared" si="10"/>
        <v>1.5450929449740821E-3</v>
      </c>
    </row>
    <row r="49" spans="1:11" x14ac:dyDescent="0.25">
      <c r="A49" s="1">
        <v>1957</v>
      </c>
      <c r="B49" s="1">
        <v>21.41</v>
      </c>
      <c r="C49" s="1">
        <v>120000</v>
      </c>
      <c r="D49" s="1">
        <v>35</v>
      </c>
      <c r="E49" s="1">
        <v>17.829999999999998</v>
      </c>
      <c r="F49" s="1">
        <f t="shared" si="5"/>
        <v>1.2511513431753545</v>
      </c>
      <c r="G49" s="1">
        <f t="shared" si="6"/>
        <v>0.7</v>
      </c>
      <c r="H49" s="2">
        <f t="shared" si="7"/>
        <v>0.77588586527604386</v>
      </c>
      <c r="I49" s="1">
        <f t="shared" si="8"/>
        <v>0.95322358400395724</v>
      </c>
      <c r="J49" s="1">
        <f t="shared" si="9"/>
        <v>0.73085714129675461</v>
      </c>
      <c r="K49" s="1">
        <f t="shared" si="10"/>
        <v>9.5216316900788149E-4</v>
      </c>
    </row>
    <row r="50" spans="1:11" x14ac:dyDescent="0.25">
      <c r="A50" s="1">
        <v>1958</v>
      </c>
      <c r="B50" s="1">
        <v>14.86</v>
      </c>
      <c r="C50" s="1">
        <v>56800</v>
      </c>
      <c r="D50" s="1">
        <v>36</v>
      </c>
      <c r="E50" s="1">
        <v>18.12</v>
      </c>
      <c r="F50" s="1">
        <f t="shared" si="5"/>
        <v>1.2581581933407944</v>
      </c>
      <c r="G50" s="1">
        <f t="shared" si="6"/>
        <v>0.72</v>
      </c>
      <c r="H50" s="2">
        <f t="shared" si="7"/>
        <v>0.78909714739068426</v>
      </c>
      <c r="I50" s="1">
        <f t="shared" si="8"/>
        <v>0.95895617269727385</v>
      </c>
      <c r="J50" s="1">
        <f t="shared" si="9"/>
        <v>0.74493813294374678</v>
      </c>
      <c r="K50" s="1">
        <f t="shared" si="10"/>
        <v>6.219104747199897E-4</v>
      </c>
    </row>
    <row r="51" spans="1:11" x14ac:dyDescent="0.25">
      <c r="A51" s="1">
        <v>1959</v>
      </c>
      <c r="B51" s="1">
        <v>14.65</v>
      </c>
      <c r="C51" s="1">
        <v>54800</v>
      </c>
      <c r="D51" s="1">
        <v>37</v>
      </c>
      <c r="E51" s="1">
        <v>18.329999999999998</v>
      </c>
      <c r="F51" s="1">
        <f t="shared" si="5"/>
        <v>1.2631624649622166</v>
      </c>
      <c r="G51" s="1">
        <f t="shared" si="6"/>
        <v>0.74</v>
      </c>
      <c r="H51" s="2">
        <f t="shared" si="7"/>
        <v>0.79824655686138246</v>
      </c>
      <c r="I51" s="1">
        <f t="shared" si="8"/>
        <v>0.96267236531984424</v>
      </c>
      <c r="J51" s="1">
        <f t="shared" si="9"/>
        <v>0.75479995486646434</v>
      </c>
      <c r="K51" s="1">
        <f t="shared" si="10"/>
        <v>2.1903866404938177E-4</v>
      </c>
    </row>
    <row r="52" spans="1:11" x14ac:dyDescent="0.25">
      <c r="A52" s="1">
        <v>1960</v>
      </c>
      <c r="B52" s="1">
        <v>21.62</v>
      </c>
      <c r="C52" s="1">
        <v>158000</v>
      </c>
      <c r="D52" s="1">
        <v>38</v>
      </c>
      <c r="E52" s="1">
        <v>18.5</v>
      </c>
      <c r="F52" s="1">
        <f t="shared" si="5"/>
        <v>1.2671717284030137</v>
      </c>
      <c r="G52" s="1">
        <f t="shared" si="6"/>
        <v>0.76</v>
      </c>
      <c r="H52" s="2">
        <f t="shared" si="7"/>
        <v>0.80540234355862794</v>
      </c>
      <c r="I52" s="1">
        <f t="shared" si="8"/>
        <v>0.96543730189359211</v>
      </c>
      <c r="J52" s="1">
        <f t="shared" si="9"/>
        <v>0.76257808367706925</v>
      </c>
      <c r="K52" s="1">
        <f t="shared" si="10"/>
        <v>6.6465154459708681E-6</v>
      </c>
    </row>
    <row r="53" spans="1:11" x14ac:dyDescent="0.25">
      <c r="A53" s="1">
        <v>1961</v>
      </c>
      <c r="B53" s="1">
        <v>21.22</v>
      </c>
      <c r="C53" s="1">
        <v>165000</v>
      </c>
      <c r="D53" s="1">
        <v>39</v>
      </c>
      <c r="E53" s="1">
        <v>18.54</v>
      </c>
      <c r="F53" s="1">
        <f t="shared" si="5"/>
        <v>1.2681097298084782</v>
      </c>
      <c r="G53" s="1">
        <f t="shared" si="6"/>
        <v>0.78</v>
      </c>
      <c r="H53" s="2">
        <f t="shared" si="7"/>
        <v>0.80705393639538181</v>
      </c>
      <c r="I53" s="1">
        <f t="shared" si="8"/>
        <v>0.966058067456527</v>
      </c>
      <c r="J53" s="1">
        <f t="shared" si="9"/>
        <v>0.7643816283509256</v>
      </c>
      <c r="K53" s="1">
        <f t="shared" si="10"/>
        <v>2.4393353296861179E-4</v>
      </c>
    </row>
    <row r="54" spans="1:11" x14ac:dyDescent="0.25">
      <c r="A54" s="1">
        <v>1962</v>
      </c>
      <c r="B54" s="1">
        <v>17.829999999999998</v>
      </c>
      <c r="C54" s="1">
        <v>103000</v>
      </c>
      <c r="D54" s="1">
        <v>40</v>
      </c>
      <c r="E54" s="1">
        <v>18.7</v>
      </c>
      <c r="F54" s="1">
        <f t="shared" si="5"/>
        <v>1.271841606536499</v>
      </c>
      <c r="G54" s="1">
        <f t="shared" si="6"/>
        <v>0.8</v>
      </c>
      <c r="H54" s="2">
        <f t="shared" si="7"/>
        <v>0.81353966135009925</v>
      </c>
      <c r="I54" s="1">
        <f t="shared" si="8"/>
        <v>0.96843342113461095</v>
      </c>
      <c r="J54" s="1">
        <f t="shared" si="9"/>
        <v>0.7714948216521802</v>
      </c>
      <c r="K54" s="1">
        <f t="shared" si="10"/>
        <v>8.1254519264101752E-4</v>
      </c>
    </row>
    <row r="55" spans="1:11" x14ac:dyDescent="0.25">
      <c r="A55" s="1">
        <v>1963</v>
      </c>
      <c r="B55" s="1">
        <v>8.76</v>
      </c>
      <c r="C55" s="1">
        <v>19700</v>
      </c>
      <c r="D55" s="1">
        <v>41</v>
      </c>
      <c r="E55" s="1">
        <v>19.48</v>
      </c>
      <c r="F55" s="1">
        <f t="shared" si="5"/>
        <v>1.2895889525425968</v>
      </c>
      <c r="G55" s="1">
        <f t="shared" si="6"/>
        <v>0.82</v>
      </c>
      <c r="H55" s="2">
        <f t="shared" si="7"/>
        <v>0.84250167438387957</v>
      </c>
      <c r="I55" s="1">
        <f t="shared" si="8"/>
        <v>0.97786242274750856</v>
      </c>
      <c r="J55" s="1">
        <f t="shared" si="9"/>
        <v>0.80388764411220759</v>
      </c>
      <c r="K55" s="1">
        <f t="shared" si="10"/>
        <v>2.5960801225487722E-4</v>
      </c>
    </row>
    <row r="56" spans="1:11" x14ac:dyDescent="0.25">
      <c r="A56" s="1">
        <v>1964</v>
      </c>
      <c r="B56" s="1">
        <v>9</v>
      </c>
      <c r="C56" s="1">
        <v>21100</v>
      </c>
      <c r="D56" s="1">
        <v>42</v>
      </c>
      <c r="E56" s="1">
        <v>19.55</v>
      </c>
      <c r="F56" s="1">
        <f t="shared" si="5"/>
        <v>1.2911467617318857</v>
      </c>
      <c r="G56" s="1">
        <f t="shared" si="6"/>
        <v>0.84</v>
      </c>
      <c r="H56" s="2">
        <f t="shared" si="7"/>
        <v>0.84489458785399796</v>
      </c>
      <c r="I56" s="1">
        <f t="shared" si="8"/>
        <v>0.97855793069677766</v>
      </c>
      <c r="J56" s="1">
        <f t="shared" si="9"/>
        <v>0.80661239224696846</v>
      </c>
      <c r="K56" s="1">
        <f t="shared" si="10"/>
        <v>1.1147323514702899E-3</v>
      </c>
    </row>
    <row r="57" spans="1:11" x14ac:dyDescent="0.25">
      <c r="A57" s="1">
        <v>1965</v>
      </c>
      <c r="B57" s="1">
        <v>22.6</v>
      </c>
      <c r="C57" s="1">
        <v>171000</v>
      </c>
      <c r="D57" s="1">
        <v>43</v>
      </c>
      <c r="E57" s="1">
        <v>21.22</v>
      </c>
      <c r="F57" s="1">
        <f t="shared" si="5"/>
        <v>1.3267453795653219</v>
      </c>
      <c r="G57" s="1">
        <f t="shared" si="6"/>
        <v>0.86</v>
      </c>
      <c r="H57" s="2">
        <f t="shared" si="7"/>
        <v>0.89306606043825976</v>
      </c>
      <c r="I57" s="1">
        <f t="shared" si="8"/>
        <v>0.99001434204404215</v>
      </c>
      <c r="J57" s="1">
        <f t="shared" si="9"/>
        <v>0.8632227397551625</v>
      </c>
      <c r="K57" s="1">
        <f t="shared" si="10"/>
        <v>1.0386051529504967E-5</v>
      </c>
    </row>
    <row r="58" spans="1:11" x14ac:dyDescent="0.25">
      <c r="A58" s="1">
        <v>1966</v>
      </c>
      <c r="B58" s="1">
        <v>6.74</v>
      </c>
      <c r="C58" s="1">
        <v>10400</v>
      </c>
      <c r="D58" s="1">
        <v>44</v>
      </c>
      <c r="E58" s="1">
        <v>21.41</v>
      </c>
      <c r="F58" s="1">
        <f t="shared" si="5"/>
        <v>1.3306166672944384</v>
      </c>
      <c r="G58" s="1">
        <f t="shared" si="6"/>
        <v>0.88</v>
      </c>
      <c r="H58" s="2">
        <f t="shared" si="7"/>
        <v>0.89756859809930489</v>
      </c>
      <c r="I58" s="1">
        <f t="shared" si="8"/>
        <v>0.99084807511825934</v>
      </c>
      <c r="J58" s="1">
        <f t="shared" si="9"/>
        <v>0.86869961719368527</v>
      </c>
      <c r="K58" s="1">
        <f t="shared" si="10"/>
        <v>1.2769865156925369E-4</v>
      </c>
    </row>
    <row r="59" spans="1:11" x14ac:dyDescent="0.25">
      <c r="A59" s="1">
        <v>1967</v>
      </c>
      <c r="B59" s="1">
        <v>12.54</v>
      </c>
      <c r="C59" s="1">
        <v>42000</v>
      </c>
      <c r="D59" s="1">
        <v>45</v>
      </c>
      <c r="E59" s="1">
        <v>21.45</v>
      </c>
      <c r="F59" s="1">
        <f t="shared" si="5"/>
        <v>1.331427296520743</v>
      </c>
      <c r="G59" s="1">
        <f t="shared" si="6"/>
        <v>0.9</v>
      </c>
      <c r="H59" s="2">
        <f t="shared" si="7"/>
        <v>0.89849369381193711</v>
      </c>
      <c r="I59" s="1">
        <f t="shared" si="8"/>
        <v>0.99101456647018193</v>
      </c>
      <c r="J59" s="1">
        <f t="shared" si="9"/>
        <v>0.86982914542472889</v>
      </c>
      <c r="K59" s="1">
        <f t="shared" si="10"/>
        <v>9.1028046580215907E-4</v>
      </c>
    </row>
    <row r="60" spans="1:11" x14ac:dyDescent="0.25">
      <c r="A60" s="1">
        <v>1968</v>
      </c>
      <c r="B60" s="1">
        <v>14.1</v>
      </c>
      <c r="C60" s="1">
        <v>52800</v>
      </c>
      <c r="D60" s="1">
        <v>46</v>
      </c>
      <c r="E60" s="1">
        <v>21.62</v>
      </c>
      <c r="F60" s="1">
        <f t="shared" si="5"/>
        <v>1.3348556896172916</v>
      </c>
      <c r="G60" s="1">
        <f t="shared" si="6"/>
        <v>0.92</v>
      </c>
      <c r="H60" s="2">
        <f t="shared" si="7"/>
        <v>0.90233893253885022</v>
      </c>
      <c r="I60" s="1">
        <f t="shared" si="8"/>
        <v>0.99168916292928966</v>
      </c>
      <c r="J60" s="1">
        <f t="shared" si="9"/>
        <v>0.87453983658345436</v>
      </c>
      <c r="K60" s="1">
        <f t="shared" si="10"/>
        <v>2.0666264578590387E-3</v>
      </c>
    </row>
    <row r="61" spans="1:11" x14ac:dyDescent="0.25">
      <c r="A61" s="1">
        <v>1969</v>
      </c>
      <c r="B61" s="1">
        <v>16.420000000000002</v>
      </c>
      <c r="C61" s="1">
        <v>77000</v>
      </c>
      <c r="D61" s="1">
        <v>47</v>
      </c>
      <c r="E61" s="1">
        <v>22.6</v>
      </c>
      <c r="F61" s="1">
        <f t="shared" si="5"/>
        <v>1.354108439147401</v>
      </c>
      <c r="G61" s="1">
        <f t="shared" si="6"/>
        <v>0.94</v>
      </c>
      <c r="H61" s="2">
        <f t="shared" si="7"/>
        <v>0.92196626539267301</v>
      </c>
      <c r="I61" s="1">
        <f t="shared" si="8"/>
        <v>0.99470261187179432</v>
      </c>
      <c r="J61" s="1">
        <f t="shared" si="9"/>
        <v>0.89899291533834691</v>
      </c>
      <c r="K61" s="1">
        <f t="shared" si="10"/>
        <v>1.6815809924479797E-3</v>
      </c>
    </row>
    <row r="62" spans="1:11" x14ac:dyDescent="0.25">
      <c r="A62" s="1">
        <v>1970</v>
      </c>
      <c r="B62" s="1">
        <v>18.329999999999998</v>
      </c>
      <c r="C62" s="1">
        <v>101000</v>
      </c>
      <c r="D62" s="1">
        <v>48</v>
      </c>
      <c r="E62" s="1">
        <v>22.82</v>
      </c>
      <c r="F62" s="1">
        <f t="shared" si="5"/>
        <v>1.3583156400821959</v>
      </c>
      <c r="G62" s="1">
        <f t="shared" si="6"/>
        <v>0.96</v>
      </c>
      <c r="H62" s="2">
        <f t="shared" si="7"/>
        <v>0.92582644503454214</v>
      </c>
      <c r="I62" s="1">
        <f t="shared" si="8"/>
        <v>0.99521238917603605</v>
      </c>
      <c r="J62" s="1">
        <f t="shared" si="9"/>
        <v>0.90388539147470448</v>
      </c>
      <c r="K62" s="1">
        <f t="shared" si="10"/>
        <v>3.1488492899471648E-3</v>
      </c>
    </row>
    <row r="63" spans="1:11" x14ac:dyDescent="0.25">
      <c r="A63" s="1">
        <v>1971</v>
      </c>
      <c r="B63" s="1">
        <v>8.14</v>
      </c>
      <c r="C63" s="1">
        <v>17100</v>
      </c>
      <c r="D63" s="1">
        <v>49</v>
      </c>
      <c r="E63" s="1">
        <v>23</v>
      </c>
      <c r="F63" s="1">
        <f t="shared" si="5"/>
        <v>1.3617278360175928</v>
      </c>
      <c r="G63" s="1">
        <f t="shared" si="6"/>
        <v>0.98</v>
      </c>
      <c r="H63" s="2">
        <f t="shared" si="7"/>
        <v>0.92884866595663573</v>
      </c>
      <c r="I63" s="1">
        <f t="shared" si="8"/>
        <v>0.99559285340602655</v>
      </c>
      <c r="J63" s="1">
        <f t="shared" si="9"/>
        <v>0.90773548050336172</v>
      </c>
      <c r="K63" s="1">
        <f t="shared" si="10"/>
        <v>5.222160778080011E-3</v>
      </c>
    </row>
    <row r="64" spans="1:11" x14ac:dyDescent="0.25">
      <c r="E64" s="1">
        <v>24</v>
      </c>
      <c r="F64" s="1">
        <f t="shared" si="5"/>
        <v>1.3802112417116059</v>
      </c>
      <c r="H64" s="1">
        <f t="shared" si="7"/>
        <v>0.94360375184633849</v>
      </c>
      <c r="I64" s="1">
        <f t="shared" si="8"/>
        <v>0.99721858628982629</v>
      </c>
      <c r="J64" s="1">
        <f t="shared" si="9"/>
        <v>0.92678410150846635</v>
      </c>
    </row>
    <row r="65" spans="5:10" x14ac:dyDescent="0.25">
      <c r="E65" s="1">
        <v>25</v>
      </c>
      <c r="F65" s="1">
        <f t="shared" si="5"/>
        <v>1.3979400086720377</v>
      </c>
      <c r="H65" s="1">
        <f t="shared" si="7"/>
        <v>0.95538028192078928</v>
      </c>
      <c r="I65" s="1">
        <f t="shared" si="8"/>
        <v>0.99824513813528104</v>
      </c>
      <c r="J65" s="1">
        <f t="shared" si="9"/>
        <v>0.94228677579943487</v>
      </c>
    </row>
    <row r="66" spans="5:10" x14ac:dyDescent="0.25">
      <c r="E66" s="1">
        <v>26</v>
      </c>
      <c r="F66" s="1">
        <f t="shared" si="5"/>
        <v>1.414973347970818</v>
      </c>
      <c r="H66" s="1">
        <f t="shared" si="7"/>
        <v>0.96474519453351826</v>
      </c>
      <c r="I66" s="1">
        <f t="shared" si="8"/>
        <v>0.99889302502937738</v>
      </c>
      <c r="J66" s="1">
        <f t="shared" si="9"/>
        <v>0.95479141123835221</v>
      </c>
    </row>
    <row r="67" spans="5:10" x14ac:dyDescent="0.25">
      <c r="E67" s="1">
        <v>27</v>
      </c>
      <c r="F67" s="1">
        <f t="shared" si="5"/>
        <v>1.4313637641589874</v>
      </c>
      <c r="H67" s="1">
        <f t="shared" si="7"/>
        <v>0.97217079100980353</v>
      </c>
      <c r="I67" s="1">
        <f t="shared" si="8"/>
        <v>0.99930179871721792</v>
      </c>
      <c r="J67" s="1">
        <f t="shared" si="9"/>
        <v>0.9647949846107855</v>
      </c>
    </row>
    <row r="68" spans="5:10" x14ac:dyDescent="0.25">
      <c r="E68" s="1">
        <v>28</v>
      </c>
      <c r="F68" s="1">
        <f t="shared" si="5"/>
        <v>1.4471580313422192</v>
      </c>
      <c r="H68" s="1">
        <f t="shared" si="7"/>
        <v>0.97804539735923046</v>
      </c>
      <c r="I68" s="1">
        <f t="shared" si="8"/>
        <v>0.99955965743034991</v>
      </c>
      <c r="J68" s="1">
        <f t="shared" si="9"/>
        <v>0.97273688150524906</v>
      </c>
    </row>
    <row r="69" spans="5:10" x14ac:dyDescent="0.25">
      <c r="E69" s="1">
        <v>29</v>
      </c>
      <c r="F69" s="1">
        <f t="shared" si="5"/>
        <v>1.4623979978989561</v>
      </c>
      <c r="H69" s="1">
        <f t="shared" si="7"/>
        <v>0.98268500987907503</v>
      </c>
      <c r="I69" s="1">
        <f t="shared" si="8"/>
        <v>0.99972229735899287</v>
      </c>
      <c r="J69" s="1">
        <f t="shared" si="9"/>
        <v>0.97899746931804432</v>
      </c>
    </row>
    <row r="70" spans="5:10" x14ac:dyDescent="0.25">
      <c r="E70" s="1">
        <v>30</v>
      </c>
      <c r="F70" s="1">
        <f t="shared" si="5"/>
        <v>1.4771212547196624</v>
      </c>
      <c r="H70" s="1">
        <f t="shared" si="7"/>
        <v>0.98634466568026502</v>
      </c>
      <c r="I70" s="1">
        <f t="shared" si="8"/>
        <v>0.9998248717136371</v>
      </c>
      <c r="J70" s="1">
        <f t="shared" si="9"/>
        <v>0.98390022324231585</v>
      </c>
    </row>
  </sheetData>
  <sortState xmlns:xlrd2="http://schemas.microsoft.com/office/spreadsheetml/2017/richdata2" ref="E15:E63">
    <sortCondition ref="E15:E63"/>
  </sortState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opLeftCell="A38" workbookViewId="0">
      <selection activeCell="F74" sqref="F7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1923</v>
      </c>
      <c r="B2">
        <v>23</v>
      </c>
      <c r="C2">
        <v>200000</v>
      </c>
    </row>
    <row r="3" spans="1:3" x14ac:dyDescent="0.2">
      <c r="A3">
        <v>1924</v>
      </c>
      <c r="B3">
        <v>11.8</v>
      </c>
      <c r="C3">
        <v>42000</v>
      </c>
    </row>
    <row r="4" spans="1:3" x14ac:dyDescent="0.2">
      <c r="A4">
        <v>1925</v>
      </c>
      <c r="B4">
        <v>6.4</v>
      </c>
      <c r="C4">
        <v>11300</v>
      </c>
    </row>
    <row r="5" spans="1:3" x14ac:dyDescent="0.2">
      <c r="A5">
        <v>1926</v>
      </c>
      <c r="B5">
        <v>10.4</v>
      </c>
      <c r="C5">
        <v>32400</v>
      </c>
    </row>
    <row r="6" spans="1:3" x14ac:dyDescent="0.2">
      <c r="A6">
        <v>1927</v>
      </c>
      <c r="B6">
        <v>18.7</v>
      </c>
      <c r="C6">
        <v>108000</v>
      </c>
    </row>
    <row r="7" spans="1:3" x14ac:dyDescent="0.2">
      <c r="A7">
        <v>1928</v>
      </c>
      <c r="B7">
        <v>15</v>
      </c>
      <c r="C7">
        <v>73000</v>
      </c>
    </row>
    <row r="8" spans="1:3" x14ac:dyDescent="0.2">
      <c r="A8">
        <v>1929</v>
      </c>
      <c r="B8">
        <v>15.3</v>
      </c>
      <c r="C8">
        <v>76500</v>
      </c>
    </row>
    <row r="9" spans="1:3" x14ac:dyDescent="0.2">
      <c r="A9">
        <v>1930</v>
      </c>
      <c r="B9">
        <v>12.1</v>
      </c>
      <c r="C9">
        <v>47800</v>
      </c>
    </row>
    <row r="10" spans="1:3" x14ac:dyDescent="0.2">
      <c r="A10">
        <v>1931</v>
      </c>
      <c r="B10">
        <v>9.5</v>
      </c>
      <c r="C10">
        <v>28200</v>
      </c>
    </row>
    <row r="11" spans="1:3" x14ac:dyDescent="0.2">
      <c r="A11">
        <v>1932</v>
      </c>
      <c r="B11">
        <v>10.6</v>
      </c>
      <c r="C11">
        <v>33700</v>
      </c>
    </row>
    <row r="12" spans="1:3" x14ac:dyDescent="0.2">
      <c r="A12">
        <v>1933</v>
      </c>
      <c r="B12">
        <v>9.3000000000000007</v>
      </c>
      <c r="C12">
        <v>25700</v>
      </c>
    </row>
    <row r="13" spans="1:3" x14ac:dyDescent="0.2">
      <c r="A13">
        <v>1934</v>
      </c>
      <c r="B13">
        <v>6.4</v>
      </c>
      <c r="C13">
        <v>11700</v>
      </c>
    </row>
    <row r="14" spans="1:3" x14ac:dyDescent="0.2">
      <c r="A14">
        <v>1935</v>
      </c>
      <c r="B14">
        <v>16</v>
      </c>
      <c r="C14">
        <v>77800</v>
      </c>
    </row>
    <row r="15" spans="1:3" x14ac:dyDescent="0.2">
      <c r="A15">
        <v>1936</v>
      </c>
      <c r="B15">
        <v>9.9</v>
      </c>
      <c r="C15">
        <v>26600</v>
      </c>
    </row>
    <row r="16" spans="1:3" x14ac:dyDescent="0.2">
      <c r="A16">
        <v>1937</v>
      </c>
      <c r="B16">
        <v>13</v>
      </c>
      <c r="C16">
        <v>47500</v>
      </c>
    </row>
    <row r="17" spans="1:3" x14ac:dyDescent="0.2">
      <c r="A17">
        <v>1938</v>
      </c>
      <c r="B17">
        <v>16.440000000000001</v>
      </c>
      <c r="C17">
        <v>75600</v>
      </c>
    </row>
    <row r="18" spans="1:3" x14ac:dyDescent="0.2">
      <c r="A18">
        <v>1939</v>
      </c>
      <c r="B18">
        <v>8.48</v>
      </c>
      <c r="C18">
        <v>19200</v>
      </c>
    </row>
    <row r="19" spans="1:3" x14ac:dyDescent="0.2">
      <c r="A19">
        <v>1940</v>
      </c>
      <c r="B19">
        <v>10.26</v>
      </c>
      <c r="C19">
        <v>27800</v>
      </c>
    </row>
    <row r="20" spans="1:3" x14ac:dyDescent="0.2">
      <c r="A20">
        <v>1941</v>
      </c>
      <c r="B20">
        <v>13.59</v>
      </c>
      <c r="C20">
        <v>51000</v>
      </c>
    </row>
    <row r="21" spans="1:3" x14ac:dyDescent="0.2">
      <c r="A21">
        <v>1942</v>
      </c>
      <c r="B21">
        <v>18.54</v>
      </c>
      <c r="C21">
        <v>94000</v>
      </c>
    </row>
    <row r="22" spans="1:3" x14ac:dyDescent="0.2">
      <c r="A22">
        <v>1943</v>
      </c>
      <c r="B22">
        <v>18.12</v>
      </c>
      <c r="C22">
        <v>97200</v>
      </c>
    </row>
    <row r="23" spans="1:3" x14ac:dyDescent="0.2">
      <c r="A23">
        <v>1944</v>
      </c>
      <c r="B23">
        <v>22.82</v>
      </c>
      <c r="C23">
        <v>179000</v>
      </c>
    </row>
    <row r="24" spans="1:3" x14ac:dyDescent="0.2">
      <c r="A24">
        <v>1945</v>
      </c>
      <c r="B24">
        <v>19.55</v>
      </c>
      <c r="C24">
        <v>124000</v>
      </c>
    </row>
    <row r="25" spans="1:3" x14ac:dyDescent="0.2">
      <c r="A25">
        <v>1946</v>
      </c>
      <c r="B25">
        <v>19.48</v>
      </c>
      <c r="C25">
        <v>110000</v>
      </c>
    </row>
    <row r="26" spans="1:3" x14ac:dyDescent="0.2">
      <c r="A26">
        <v>1947</v>
      </c>
      <c r="B26">
        <v>18.5</v>
      </c>
      <c r="C26">
        <v>114000</v>
      </c>
    </row>
    <row r="27" spans="1:3" x14ac:dyDescent="0.2">
      <c r="A27">
        <v>1948</v>
      </c>
      <c r="B27">
        <v>14.93</v>
      </c>
      <c r="C27">
        <v>70200</v>
      </c>
    </row>
    <row r="28" spans="1:3" x14ac:dyDescent="0.2">
      <c r="A28">
        <v>1949</v>
      </c>
      <c r="B28">
        <v>15.3</v>
      </c>
      <c r="C28">
        <v>70700</v>
      </c>
    </row>
    <row r="29" spans="1:3" x14ac:dyDescent="0.2">
      <c r="A29">
        <v>1950</v>
      </c>
      <c r="B29">
        <v>17.600000000000001</v>
      </c>
      <c r="C29">
        <v>92800</v>
      </c>
    </row>
    <row r="30" spans="1:3" x14ac:dyDescent="0.2">
      <c r="A30">
        <v>1951</v>
      </c>
      <c r="B30">
        <v>21.45</v>
      </c>
      <c r="C30">
        <v>135000</v>
      </c>
    </row>
    <row r="31" spans="1:3" x14ac:dyDescent="0.2">
      <c r="A31">
        <v>1952</v>
      </c>
      <c r="B31">
        <v>10.48</v>
      </c>
      <c r="C31">
        <v>25800</v>
      </c>
    </row>
    <row r="32" spans="1:3" x14ac:dyDescent="0.2">
      <c r="A32">
        <v>1953</v>
      </c>
      <c r="B32">
        <v>8.8000000000000007</v>
      </c>
      <c r="C32">
        <v>17500</v>
      </c>
    </row>
    <row r="33" spans="1:3" x14ac:dyDescent="0.2">
      <c r="A33">
        <v>1954</v>
      </c>
      <c r="B33">
        <v>9.07</v>
      </c>
      <c r="C33">
        <v>18700</v>
      </c>
    </row>
    <row r="34" spans="1:3" x14ac:dyDescent="0.2">
      <c r="A34">
        <v>1955</v>
      </c>
      <c r="B34">
        <v>12.71</v>
      </c>
      <c r="C34">
        <v>36300</v>
      </c>
    </row>
    <row r="35" spans="1:3" x14ac:dyDescent="0.2">
      <c r="A35">
        <v>1956</v>
      </c>
      <c r="B35">
        <v>14.64</v>
      </c>
      <c r="C35">
        <v>49200</v>
      </c>
    </row>
    <row r="36" spans="1:3" x14ac:dyDescent="0.2">
      <c r="A36">
        <v>1957</v>
      </c>
      <c r="B36">
        <v>21.41</v>
      </c>
      <c r="C36">
        <v>120000</v>
      </c>
    </row>
    <row r="37" spans="1:3" x14ac:dyDescent="0.2">
      <c r="A37">
        <v>1958</v>
      </c>
      <c r="B37">
        <v>14.86</v>
      </c>
      <c r="C37">
        <v>56800</v>
      </c>
    </row>
    <row r="38" spans="1:3" x14ac:dyDescent="0.2">
      <c r="A38">
        <v>1959</v>
      </c>
      <c r="B38">
        <v>14.65</v>
      </c>
      <c r="C38">
        <v>54800</v>
      </c>
    </row>
    <row r="39" spans="1:3" x14ac:dyDescent="0.2">
      <c r="A39">
        <v>1960</v>
      </c>
      <c r="B39">
        <v>21.62</v>
      </c>
      <c r="C39">
        <v>158000</v>
      </c>
    </row>
    <row r="40" spans="1:3" x14ac:dyDescent="0.2">
      <c r="A40">
        <v>1961</v>
      </c>
      <c r="B40">
        <v>21.22</v>
      </c>
      <c r="C40">
        <v>165000</v>
      </c>
    </row>
    <row r="41" spans="1:3" x14ac:dyDescent="0.2">
      <c r="A41">
        <v>1962</v>
      </c>
      <c r="B41">
        <v>17.829999999999998</v>
      </c>
      <c r="C41">
        <v>103000</v>
      </c>
    </row>
    <row r="42" spans="1:3" x14ac:dyDescent="0.2">
      <c r="A42">
        <v>1963</v>
      </c>
      <c r="B42">
        <v>8.76</v>
      </c>
      <c r="C42">
        <v>19700</v>
      </c>
    </row>
    <row r="43" spans="1:3" x14ac:dyDescent="0.2">
      <c r="A43">
        <v>1964</v>
      </c>
      <c r="B43">
        <v>9</v>
      </c>
      <c r="C43">
        <v>21100</v>
      </c>
    </row>
    <row r="44" spans="1:3" x14ac:dyDescent="0.2">
      <c r="A44">
        <v>1965</v>
      </c>
      <c r="B44">
        <v>22.6</v>
      </c>
      <c r="C44">
        <v>171000</v>
      </c>
    </row>
    <row r="45" spans="1:3" x14ac:dyDescent="0.2">
      <c r="A45">
        <v>1966</v>
      </c>
      <c r="B45">
        <v>6.74</v>
      </c>
      <c r="C45">
        <v>10400</v>
      </c>
    </row>
    <row r="46" spans="1:3" x14ac:dyDescent="0.2">
      <c r="A46">
        <v>1967</v>
      </c>
      <c r="B46">
        <v>12.54</v>
      </c>
      <c r="C46">
        <v>42000</v>
      </c>
    </row>
    <row r="47" spans="1:3" x14ac:dyDescent="0.2">
      <c r="A47">
        <v>1968</v>
      </c>
      <c r="B47">
        <v>14.1</v>
      </c>
      <c r="C47">
        <v>52800</v>
      </c>
    </row>
    <row r="48" spans="1:3" x14ac:dyDescent="0.2">
      <c r="A48">
        <v>1969</v>
      </c>
      <c r="B48">
        <v>16.420000000000002</v>
      </c>
      <c r="C48">
        <v>77000</v>
      </c>
    </row>
    <row r="49" spans="1:3" x14ac:dyDescent="0.2">
      <c r="A49">
        <v>1970</v>
      </c>
      <c r="B49">
        <v>18.329999999999998</v>
      </c>
      <c r="C49">
        <v>101000</v>
      </c>
    </row>
    <row r="50" spans="1:3" x14ac:dyDescent="0.2">
      <c r="A50">
        <v>1971</v>
      </c>
      <c r="B50">
        <v>8.14</v>
      </c>
      <c r="C50">
        <v>17100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zoomScale="75" zoomScaleNormal="75" workbookViewId="0">
      <selection activeCell="J2" sqref="J2"/>
    </sheetView>
  </sheetViews>
  <sheetFormatPr baseColWidth="10" defaultRowHeight="19" x14ac:dyDescent="0.25"/>
  <cols>
    <col min="1" max="3" width="10.83203125" style="1"/>
    <col min="4" max="4" width="2.1640625" style="1" customWidth="1"/>
    <col min="5" max="5" width="9.83203125" style="1" customWidth="1"/>
    <col min="6" max="11" width="10.83203125" style="1"/>
    <col min="12" max="12" width="14" style="1" bestFit="1" customWidth="1"/>
    <col min="13" max="16384" width="10.83203125" style="1"/>
  </cols>
  <sheetData>
    <row r="1" spans="1:14" x14ac:dyDescent="0.25">
      <c r="I1" s="1" t="s">
        <v>24</v>
      </c>
      <c r="J1" s="1" t="s">
        <v>21</v>
      </c>
      <c r="K1" s="1" t="s">
        <v>20</v>
      </c>
      <c r="L1" s="1" t="s">
        <v>22</v>
      </c>
      <c r="M1" s="1" t="s">
        <v>23</v>
      </c>
      <c r="N1" s="1" t="s">
        <v>30</v>
      </c>
    </row>
    <row r="2" spans="1:14" x14ac:dyDescent="0.25">
      <c r="I2" s="1">
        <v>4</v>
      </c>
      <c r="J2" s="1">
        <f>1-(1/I2)</f>
        <v>0.75</v>
      </c>
      <c r="K2" s="1">
        <v>90514</v>
      </c>
      <c r="L2" s="3">
        <f>_xlfn.NORM.DIST(LOG10(K2),$I$7,$I$8,1)</f>
        <v>0.75016321042989575</v>
      </c>
    </row>
    <row r="3" spans="1:14" x14ac:dyDescent="0.25">
      <c r="I3" s="1">
        <v>4</v>
      </c>
      <c r="J3" s="1">
        <f>1-(1/I3)</f>
        <v>0.75</v>
      </c>
      <c r="K3" s="1">
        <v>82200</v>
      </c>
      <c r="M3" s="3">
        <f>EXP(-EXP(-(K3-$J$7)/($J$8)))</f>
        <v>0.75009347007062799</v>
      </c>
    </row>
    <row r="4" spans="1:14" x14ac:dyDescent="0.25">
      <c r="I4" s="1">
        <v>4</v>
      </c>
      <c r="J4" s="1">
        <f>1-(1/I4)</f>
        <v>0.75</v>
      </c>
      <c r="K4" s="1">
        <v>99988</v>
      </c>
      <c r="N4" s="3">
        <f>_xlfn.GAMMA.DIST(K4,$L$7,$L$8,TRUE)</f>
        <v>0.75009286372791228</v>
      </c>
    </row>
    <row r="5" spans="1:14" x14ac:dyDescent="0.25">
      <c r="E5" s="1" t="s">
        <v>7</v>
      </c>
      <c r="F5" s="1">
        <f>COUNT(F12:F60)</f>
        <v>49</v>
      </c>
      <c r="G5" s="1">
        <f>COUNT(G12:G60)</f>
        <v>49</v>
      </c>
    </row>
    <row r="6" spans="1:14" x14ac:dyDescent="0.25">
      <c r="E6" s="1" t="s">
        <v>10</v>
      </c>
      <c r="F6" s="1">
        <f>1+F5</f>
        <v>50</v>
      </c>
      <c r="G6" s="1">
        <f>1+G5</f>
        <v>50</v>
      </c>
      <c r="I6" s="1" t="s">
        <v>17</v>
      </c>
      <c r="J6" s="1" t="s">
        <v>18</v>
      </c>
      <c r="L6" s="1" t="s">
        <v>28</v>
      </c>
    </row>
    <row r="7" spans="1:14" x14ac:dyDescent="0.25">
      <c r="E7" s="1" t="s">
        <v>8</v>
      </c>
      <c r="F7" s="1">
        <f>AVERAGE(F12:F60)</f>
        <v>69793.877551020414</v>
      </c>
      <c r="G7" s="1">
        <f>AVERAGE(G12:G60)</f>
        <v>4.7229972081877172</v>
      </c>
      <c r="H7" s="1" t="s">
        <v>13</v>
      </c>
      <c r="I7" s="1">
        <f>G7</f>
        <v>4.7229972081877172</v>
      </c>
      <c r="J7" s="1">
        <v>54418</v>
      </c>
      <c r="K7" s="1" t="s">
        <v>16</v>
      </c>
      <c r="L7" s="1">
        <v>1.5045279704745691</v>
      </c>
      <c r="M7" s="1" t="s">
        <v>16</v>
      </c>
    </row>
    <row r="8" spans="1:14" x14ac:dyDescent="0.25">
      <c r="E8" s="1" t="s">
        <v>9</v>
      </c>
      <c r="F8" s="1">
        <f>_xlfn.STDEV.S(F12:F60)</f>
        <v>49537.521167306717</v>
      </c>
      <c r="G8" s="1">
        <f>_xlfn.STDEV.S(G12:G60)</f>
        <v>0.34624793817187921</v>
      </c>
      <c r="H8" s="1" t="s">
        <v>14</v>
      </c>
      <c r="I8" s="1">
        <f>G8</f>
        <v>0.34624793817187921</v>
      </c>
      <c r="J8" s="1">
        <v>22291</v>
      </c>
      <c r="K8" s="1" t="s">
        <v>15</v>
      </c>
      <c r="L8" s="1">
        <v>48525.82191345052</v>
      </c>
      <c r="M8" s="1" t="s">
        <v>15</v>
      </c>
    </row>
    <row r="10" spans="1:14" x14ac:dyDescent="0.25">
      <c r="L10" s="1">
        <f>SUM(L12:L60)</f>
        <v>2.5618709535320812E-2</v>
      </c>
      <c r="M10" s="1" t="s">
        <v>29</v>
      </c>
    </row>
    <row r="11" spans="1:14" x14ac:dyDescent="0.25">
      <c r="A11" s="1" t="s">
        <v>0</v>
      </c>
      <c r="B11" s="1" t="s">
        <v>1</v>
      </c>
      <c r="C11" s="1" t="s">
        <v>2</v>
      </c>
      <c r="E11" s="1" t="s">
        <v>3</v>
      </c>
      <c r="F11" s="1" t="s">
        <v>4</v>
      </c>
      <c r="G11" s="1" t="s">
        <v>6</v>
      </c>
      <c r="H11" s="1" t="s">
        <v>5</v>
      </c>
      <c r="I11" s="1" t="s">
        <v>11</v>
      </c>
      <c r="J11" s="1" t="s">
        <v>12</v>
      </c>
      <c r="K11" s="1" t="s">
        <v>27</v>
      </c>
    </row>
    <row r="12" spans="1:14" x14ac:dyDescent="0.25">
      <c r="A12" s="1">
        <v>1923</v>
      </c>
      <c r="B12" s="1">
        <v>23</v>
      </c>
      <c r="C12" s="1">
        <v>200000</v>
      </c>
      <c r="E12" s="1">
        <v>1</v>
      </c>
      <c r="F12" s="1">
        <v>10400</v>
      </c>
      <c r="G12" s="1">
        <f>LOG10(F12)</f>
        <v>4.0170333392987807</v>
      </c>
      <c r="H12" s="1">
        <f>E12/$F$6</f>
        <v>0.02</v>
      </c>
      <c r="I12" s="2">
        <f>_xlfn.NORM.DIST(G12,$I$7,$I$8,1)</f>
        <v>2.0730156143940505E-2</v>
      </c>
      <c r="J12" s="1">
        <f>EXP(-EXP(-(F12-$J$7)/($J$8)))</f>
        <v>7.4327399884291856E-4</v>
      </c>
      <c r="K12" s="1">
        <f>_xlfn.GAMMA.DIST(F12,$L$7,$L$8,TRUE)</f>
        <v>6.5059933967895694E-2</v>
      </c>
      <c r="L12" s="1">
        <f>(H12-K12)^2</f>
        <v>2.0303976491911199E-3</v>
      </c>
    </row>
    <row r="13" spans="1:14" x14ac:dyDescent="0.25">
      <c r="A13" s="1">
        <v>1924</v>
      </c>
      <c r="B13" s="1">
        <v>11.8</v>
      </c>
      <c r="C13" s="1">
        <v>42000</v>
      </c>
      <c r="E13" s="1">
        <v>2</v>
      </c>
      <c r="F13" s="1">
        <v>11300</v>
      </c>
      <c r="G13" s="1">
        <f t="shared" ref="G13:G60" si="0">LOG10(F13)</f>
        <v>4.0530784434834199</v>
      </c>
      <c r="H13" s="1">
        <f t="shared" ref="H13:H60" si="1">E13/$F$6</f>
        <v>0.04</v>
      </c>
      <c r="I13" s="2">
        <f t="shared" ref="I13:I60" si="2">_xlfn.NORM.DIST(G13,$I$7,$I$8,1)</f>
        <v>2.6507731087453173E-2</v>
      </c>
      <c r="J13" s="1">
        <f t="shared" ref="J13:J60" si="3">EXP(-EXP(-(F13-$J$7)/($J$8)))</f>
        <v>9.8846242464449259E-4</v>
      </c>
      <c r="K13" s="1">
        <f>_xlfn.GAMMA.DIST(F13,$L$7,$L$8,TRUE)</f>
        <v>7.2917239207018036E-2</v>
      </c>
      <c r="L13" s="1">
        <f t="shared" ref="L13:L60" si="4">(H13-K13)^2</f>
        <v>1.0835446370120454E-3</v>
      </c>
    </row>
    <row r="14" spans="1:14" x14ac:dyDescent="0.25">
      <c r="A14" s="1">
        <v>1925</v>
      </c>
      <c r="B14" s="1">
        <v>6.4</v>
      </c>
      <c r="C14" s="1">
        <v>11300</v>
      </c>
      <c r="E14" s="1">
        <v>3</v>
      </c>
      <c r="F14" s="1">
        <v>11700</v>
      </c>
      <c r="G14" s="1">
        <f t="shared" si="0"/>
        <v>4.0681858617461613</v>
      </c>
      <c r="H14" s="1">
        <f t="shared" si="1"/>
        <v>0.06</v>
      </c>
      <c r="I14" s="2">
        <f t="shared" si="2"/>
        <v>2.9301283416451652E-2</v>
      </c>
      <c r="J14" s="1">
        <f t="shared" si="3"/>
        <v>1.117900245527889E-3</v>
      </c>
      <c r="K14" s="1">
        <f t="shared" ref="K14:K60" si="5">_xlfn.GAMMA.DIST(F14,$L$7,$L$8,TRUE)</f>
        <v>7.6465910365103335E-2</v>
      </c>
      <c r="L14" s="1">
        <f t="shared" si="4"/>
        <v>2.7112620415161749E-4</v>
      </c>
    </row>
    <row r="15" spans="1:14" x14ac:dyDescent="0.25">
      <c r="A15" s="1">
        <v>1926</v>
      </c>
      <c r="B15" s="1">
        <v>10.4</v>
      </c>
      <c r="C15" s="1">
        <v>32400</v>
      </c>
      <c r="E15" s="1">
        <v>4</v>
      </c>
      <c r="F15" s="1">
        <v>17100</v>
      </c>
      <c r="G15" s="1">
        <f t="shared" si="0"/>
        <v>4.2329961103921541</v>
      </c>
      <c r="H15" s="1">
        <f t="shared" si="1"/>
        <v>0.08</v>
      </c>
      <c r="I15" s="2">
        <f t="shared" si="2"/>
        <v>7.8508735168556595E-2</v>
      </c>
      <c r="J15" s="1">
        <f t="shared" si="3"/>
        <v>4.8240338606254877E-3</v>
      </c>
      <c r="K15" s="1">
        <f t="shared" si="5"/>
        <v>0.12687938084062447</v>
      </c>
      <c r="L15" s="1">
        <f t="shared" si="4"/>
        <v>2.1976763480003087E-3</v>
      </c>
    </row>
    <row r="16" spans="1:14" x14ac:dyDescent="0.25">
      <c r="A16" s="1">
        <v>1927</v>
      </c>
      <c r="B16" s="1">
        <v>18.7</v>
      </c>
      <c r="C16" s="1">
        <v>108000</v>
      </c>
      <c r="E16" s="1">
        <v>5</v>
      </c>
      <c r="F16" s="1">
        <v>17500</v>
      </c>
      <c r="G16" s="1">
        <f t="shared" si="0"/>
        <v>4.2430380486862944</v>
      </c>
      <c r="H16" s="1">
        <f t="shared" si="1"/>
        <v>0.1</v>
      </c>
      <c r="I16" s="2">
        <f t="shared" si="2"/>
        <v>8.2847211093737425E-2</v>
      </c>
      <c r="J16" s="1">
        <f t="shared" si="3"/>
        <v>5.3040736761148215E-3</v>
      </c>
      <c r="K16" s="1">
        <f t="shared" si="5"/>
        <v>0.13074874064020142</v>
      </c>
      <c r="L16" s="1">
        <f t="shared" si="4"/>
        <v>9.4548505095837416E-4</v>
      </c>
    </row>
    <row r="17" spans="1:12" x14ac:dyDescent="0.25">
      <c r="A17" s="1">
        <v>1928</v>
      </c>
      <c r="B17" s="1">
        <v>15</v>
      </c>
      <c r="C17" s="1">
        <v>73000</v>
      </c>
      <c r="E17" s="1">
        <v>6</v>
      </c>
      <c r="F17" s="1">
        <v>18700</v>
      </c>
      <c r="G17" s="1">
        <f t="shared" si="0"/>
        <v>4.2718416065364986</v>
      </c>
      <c r="H17" s="1">
        <f t="shared" si="1"/>
        <v>0.12</v>
      </c>
      <c r="I17" s="2">
        <f t="shared" si="2"/>
        <v>9.6290073479928309E-2</v>
      </c>
      <c r="J17" s="1">
        <f t="shared" si="3"/>
        <v>6.9801188521307822E-3</v>
      </c>
      <c r="K17" s="1">
        <f t="shared" si="5"/>
        <v>0.14242951403352577</v>
      </c>
      <c r="L17" s="1">
        <f t="shared" si="4"/>
        <v>5.0308309978012978E-4</v>
      </c>
    </row>
    <row r="18" spans="1:12" x14ac:dyDescent="0.25">
      <c r="A18" s="1">
        <v>1929</v>
      </c>
      <c r="B18" s="1">
        <v>15.3</v>
      </c>
      <c r="C18" s="1">
        <v>76500</v>
      </c>
      <c r="E18" s="1">
        <v>7</v>
      </c>
      <c r="F18" s="1">
        <v>19200</v>
      </c>
      <c r="G18" s="1">
        <f t="shared" si="0"/>
        <v>4.2833012287035492</v>
      </c>
      <c r="H18" s="1">
        <f t="shared" si="1"/>
        <v>0.14000000000000001</v>
      </c>
      <c r="I18" s="2">
        <f t="shared" si="2"/>
        <v>0.10206232700286223</v>
      </c>
      <c r="J18" s="1">
        <f t="shared" si="3"/>
        <v>7.7926979451945237E-3</v>
      </c>
      <c r="K18" s="1">
        <f t="shared" si="5"/>
        <v>0.14732438441803392</v>
      </c>
      <c r="L18" s="1">
        <f t="shared" si="4"/>
        <v>5.364660710313783E-5</v>
      </c>
    </row>
    <row r="19" spans="1:12" x14ac:dyDescent="0.25">
      <c r="A19" s="1">
        <v>1930</v>
      </c>
      <c r="B19" s="1">
        <v>12.1</v>
      </c>
      <c r="C19" s="1">
        <v>47800</v>
      </c>
      <c r="E19" s="1">
        <v>8</v>
      </c>
      <c r="F19" s="1">
        <v>19700</v>
      </c>
      <c r="G19" s="1">
        <f t="shared" si="0"/>
        <v>4.2944662261615933</v>
      </c>
      <c r="H19" s="1">
        <f t="shared" si="1"/>
        <v>0.16</v>
      </c>
      <c r="I19" s="2">
        <f t="shared" si="2"/>
        <v>0.10792442157822373</v>
      </c>
      <c r="J19" s="1">
        <f t="shared" si="3"/>
        <v>8.6786478542615949E-3</v>
      </c>
      <c r="K19" s="1">
        <f t="shared" si="5"/>
        <v>0.15223315813128993</v>
      </c>
      <c r="L19" s="1">
        <f t="shared" si="4"/>
        <v>6.0323832613547774E-5</v>
      </c>
    </row>
    <row r="20" spans="1:12" x14ac:dyDescent="0.25">
      <c r="A20" s="1">
        <v>1931</v>
      </c>
      <c r="B20" s="1">
        <v>9.5</v>
      </c>
      <c r="C20" s="1">
        <v>28200</v>
      </c>
      <c r="E20" s="1">
        <v>9</v>
      </c>
      <c r="F20" s="1">
        <v>21100</v>
      </c>
      <c r="G20" s="1">
        <f t="shared" si="0"/>
        <v>4.3242824552976931</v>
      </c>
      <c r="H20" s="1">
        <f t="shared" si="1"/>
        <v>0.18</v>
      </c>
      <c r="I20" s="2">
        <f t="shared" si="2"/>
        <v>0.12475721066179316</v>
      </c>
      <c r="J20" s="1">
        <f t="shared" si="3"/>
        <v>1.1586352103606467E-2</v>
      </c>
      <c r="K20" s="1">
        <f t="shared" si="5"/>
        <v>0.16603831438882</v>
      </c>
      <c r="L20" s="1">
        <f t="shared" si="4"/>
        <v>1.9492866510543056E-4</v>
      </c>
    </row>
    <row r="21" spans="1:12" x14ac:dyDescent="0.25">
      <c r="A21" s="1">
        <v>1932</v>
      </c>
      <c r="B21" s="1">
        <v>10.6</v>
      </c>
      <c r="C21" s="1">
        <v>33700</v>
      </c>
      <c r="E21" s="1">
        <v>10</v>
      </c>
      <c r="F21" s="1">
        <v>25700</v>
      </c>
      <c r="G21" s="1">
        <f t="shared" si="0"/>
        <v>4.4099331233312942</v>
      </c>
      <c r="H21" s="1">
        <f t="shared" si="1"/>
        <v>0.2</v>
      </c>
      <c r="I21" s="2">
        <f t="shared" si="2"/>
        <v>0.18295486307505146</v>
      </c>
      <c r="J21" s="1">
        <f t="shared" si="3"/>
        <v>2.660388083734052E-2</v>
      </c>
      <c r="K21" s="1">
        <f t="shared" si="5"/>
        <v>0.21170227239623918</v>
      </c>
      <c r="L21" s="1">
        <f t="shared" si="4"/>
        <v>1.3694317923578116E-4</v>
      </c>
    </row>
    <row r="22" spans="1:12" x14ac:dyDescent="0.25">
      <c r="A22" s="1">
        <v>1933</v>
      </c>
      <c r="B22" s="1">
        <v>9.3000000000000007</v>
      </c>
      <c r="C22" s="1">
        <v>25700</v>
      </c>
      <c r="E22" s="1">
        <v>11</v>
      </c>
      <c r="F22" s="1">
        <v>25800</v>
      </c>
      <c r="G22" s="1">
        <f t="shared" si="0"/>
        <v>4.4116197059632301</v>
      </c>
      <c r="H22" s="1">
        <f t="shared" si="1"/>
        <v>0.22</v>
      </c>
      <c r="I22" s="2">
        <f t="shared" si="2"/>
        <v>0.1842489571229404</v>
      </c>
      <c r="J22" s="1">
        <f t="shared" si="3"/>
        <v>2.7039275266355092E-2</v>
      </c>
      <c r="K22" s="1">
        <f t="shared" si="5"/>
        <v>0.21269563056188032</v>
      </c>
      <c r="L22" s="1">
        <f t="shared" si="4"/>
        <v>5.3353812888536874E-5</v>
      </c>
    </row>
    <row r="23" spans="1:12" x14ac:dyDescent="0.25">
      <c r="A23" s="1">
        <v>1934</v>
      </c>
      <c r="B23" s="1">
        <v>6.4</v>
      </c>
      <c r="C23" s="1">
        <v>11700</v>
      </c>
      <c r="E23" s="1">
        <v>12</v>
      </c>
      <c r="F23" s="1">
        <v>26600</v>
      </c>
      <c r="G23" s="1">
        <f t="shared" si="0"/>
        <v>4.424881636631067</v>
      </c>
      <c r="H23" s="1">
        <f t="shared" si="1"/>
        <v>0.24</v>
      </c>
      <c r="I23" s="2">
        <f t="shared" si="2"/>
        <v>0.19462212588481287</v>
      </c>
      <c r="J23" s="1">
        <f t="shared" si="3"/>
        <v>3.0709392351893499E-2</v>
      </c>
      <c r="K23" s="1">
        <f t="shared" si="5"/>
        <v>0.22063811192807742</v>
      </c>
      <c r="L23" s="1">
        <f t="shared" si="4"/>
        <v>3.7488270970965763E-4</v>
      </c>
    </row>
    <row r="24" spans="1:12" x14ac:dyDescent="0.25">
      <c r="A24" s="1">
        <v>1935</v>
      </c>
      <c r="B24" s="1">
        <v>16</v>
      </c>
      <c r="C24" s="1">
        <v>77800</v>
      </c>
      <c r="E24" s="1">
        <v>13</v>
      </c>
      <c r="F24" s="1">
        <v>27800</v>
      </c>
      <c r="G24" s="1">
        <f t="shared" si="0"/>
        <v>4.4440447959180762</v>
      </c>
      <c r="H24" s="1">
        <f t="shared" si="1"/>
        <v>0.26</v>
      </c>
      <c r="I24" s="2">
        <f t="shared" si="2"/>
        <v>0.2102242083993166</v>
      </c>
      <c r="J24" s="1">
        <f t="shared" si="3"/>
        <v>3.6859834041164413E-2</v>
      </c>
      <c r="K24" s="1">
        <f t="shared" si="5"/>
        <v>0.23253123733899728</v>
      </c>
      <c r="L24" s="1">
        <f t="shared" si="4"/>
        <v>7.5453292212649791E-4</v>
      </c>
    </row>
    <row r="25" spans="1:12" x14ac:dyDescent="0.25">
      <c r="A25" s="1">
        <v>1936</v>
      </c>
      <c r="B25" s="1">
        <v>9.9</v>
      </c>
      <c r="C25" s="1">
        <v>26600</v>
      </c>
      <c r="E25" s="1">
        <v>14</v>
      </c>
      <c r="F25" s="1">
        <v>28200</v>
      </c>
      <c r="G25" s="1">
        <f t="shared" si="0"/>
        <v>4.4502491083193609</v>
      </c>
      <c r="H25" s="1">
        <f t="shared" si="1"/>
        <v>0.28000000000000003</v>
      </c>
      <c r="I25" s="2">
        <f t="shared" si="2"/>
        <v>0.21542883785963732</v>
      </c>
      <c r="J25" s="1">
        <f t="shared" si="3"/>
        <v>3.9088264693600036E-2</v>
      </c>
      <c r="K25" s="1">
        <f t="shared" si="5"/>
        <v>0.23648838558315918</v>
      </c>
      <c r="L25" s="1">
        <f t="shared" si="4"/>
        <v>1.8932605891598319E-3</v>
      </c>
    </row>
    <row r="26" spans="1:12" x14ac:dyDescent="0.25">
      <c r="A26" s="1">
        <v>1937</v>
      </c>
      <c r="B26" s="1">
        <v>13</v>
      </c>
      <c r="C26" s="1">
        <v>47500</v>
      </c>
      <c r="E26" s="1">
        <v>15</v>
      </c>
      <c r="F26" s="1">
        <v>32400</v>
      </c>
      <c r="G26" s="1">
        <f t="shared" si="0"/>
        <v>4.510545010206612</v>
      </c>
      <c r="H26" s="1">
        <f t="shared" si="1"/>
        <v>0.3</v>
      </c>
      <c r="I26" s="2">
        <f t="shared" si="2"/>
        <v>0.26974512662953964</v>
      </c>
      <c r="J26" s="1">
        <f t="shared" si="3"/>
        <v>6.820797389408996E-2</v>
      </c>
      <c r="K26" s="1">
        <f t="shared" si="5"/>
        <v>0.2777091332960761</v>
      </c>
      <c r="L26" s="1">
        <f t="shared" si="4"/>
        <v>4.9688273841210244E-4</v>
      </c>
    </row>
    <row r="27" spans="1:12" x14ac:dyDescent="0.25">
      <c r="A27" s="1">
        <v>1938</v>
      </c>
      <c r="B27" s="1">
        <v>16.440000000000001</v>
      </c>
      <c r="C27" s="1">
        <v>75600</v>
      </c>
      <c r="E27" s="1">
        <v>16</v>
      </c>
      <c r="F27" s="1">
        <v>33700</v>
      </c>
      <c r="G27" s="1">
        <f t="shared" si="0"/>
        <v>4.5276299008713385</v>
      </c>
      <c r="H27" s="1">
        <f t="shared" si="1"/>
        <v>0.32</v>
      </c>
      <c r="I27" s="2">
        <f t="shared" si="2"/>
        <v>0.28629504016028606</v>
      </c>
      <c r="J27" s="1">
        <f t="shared" si="3"/>
        <v>7.9414560920533603E-2</v>
      </c>
      <c r="K27" s="1">
        <f t="shared" si="5"/>
        <v>0.29030972011840361</v>
      </c>
      <c r="L27" s="1">
        <f t="shared" si="4"/>
        <v>8.8151271944752758E-4</v>
      </c>
    </row>
    <row r="28" spans="1:12" x14ac:dyDescent="0.25">
      <c r="A28" s="1">
        <v>1939</v>
      </c>
      <c r="B28" s="1">
        <v>8.48</v>
      </c>
      <c r="C28" s="1">
        <v>19200</v>
      </c>
      <c r="E28" s="1">
        <v>17</v>
      </c>
      <c r="F28" s="1">
        <v>36300</v>
      </c>
      <c r="G28" s="1">
        <f t="shared" si="0"/>
        <v>4.5599066250361124</v>
      </c>
      <c r="H28" s="1">
        <f t="shared" si="1"/>
        <v>0.34</v>
      </c>
      <c r="I28" s="2">
        <f t="shared" si="2"/>
        <v>0.31881231958378792</v>
      </c>
      <c r="J28" s="1">
        <f t="shared" si="3"/>
        <v>0.10495765157465603</v>
      </c>
      <c r="K28" s="1">
        <f t="shared" si="5"/>
        <v>0.31522680859851476</v>
      </c>
      <c r="L28" s="1">
        <f t="shared" si="4"/>
        <v>6.1371101221462327E-4</v>
      </c>
    </row>
    <row r="29" spans="1:12" x14ac:dyDescent="0.25">
      <c r="A29" s="1">
        <v>1940</v>
      </c>
      <c r="B29" s="1">
        <v>10.26</v>
      </c>
      <c r="C29" s="1">
        <v>27800</v>
      </c>
      <c r="E29" s="1">
        <v>18</v>
      </c>
      <c r="F29" s="1">
        <v>42000</v>
      </c>
      <c r="G29" s="1">
        <f t="shared" si="0"/>
        <v>4.6232492903979008</v>
      </c>
      <c r="H29" s="1">
        <f t="shared" si="1"/>
        <v>0.36</v>
      </c>
      <c r="I29" s="2">
        <f t="shared" si="2"/>
        <v>0.38664185354396652</v>
      </c>
      <c r="J29" s="1">
        <f t="shared" si="3"/>
        <v>0.17454404697938269</v>
      </c>
      <c r="K29" s="1">
        <f t="shared" si="5"/>
        <v>0.36827814463169345</v>
      </c>
      <c r="L29" s="1">
        <f t="shared" si="4"/>
        <v>6.8527678543235288E-5</v>
      </c>
    </row>
    <row r="30" spans="1:12" x14ac:dyDescent="0.25">
      <c r="A30" s="1">
        <v>1941</v>
      </c>
      <c r="B30" s="1">
        <v>13.59</v>
      </c>
      <c r="C30" s="1">
        <v>51000</v>
      </c>
      <c r="E30" s="1">
        <v>19</v>
      </c>
      <c r="F30" s="1">
        <v>42000</v>
      </c>
      <c r="G30" s="1">
        <f t="shared" si="0"/>
        <v>4.6232492903979008</v>
      </c>
      <c r="H30" s="1">
        <f t="shared" si="1"/>
        <v>0.38</v>
      </c>
      <c r="I30" s="2">
        <f t="shared" si="2"/>
        <v>0.38664185354396652</v>
      </c>
      <c r="J30" s="1">
        <f t="shared" si="3"/>
        <v>0.17454404697938269</v>
      </c>
      <c r="K30" s="1">
        <f t="shared" si="5"/>
        <v>0.36827814463169345</v>
      </c>
      <c r="L30" s="1">
        <f t="shared" si="4"/>
        <v>1.3740189327549721E-4</v>
      </c>
    </row>
    <row r="31" spans="1:12" x14ac:dyDescent="0.25">
      <c r="A31" s="1">
        <v>1942</v>
      </c>
      <c r="B31" s="1">
        <v>18.54</v>
      </c>
      <c r="C31" s="1">
        <v>94000</v>
      </c>
      <c r="E31" s="1">
        <v>20</v>
      </c>
      <c r="F31" s="1">
        <v>47500</v>
      </c>
      <c r="G31" s="1">
        <f t="shared" si="0"/>
        <v>4.6766936096248664</v>
      </c>
      <c r="H31" s="1">
        <f t="shared" si="1"/>
        <v>0.4</v>
      </c>
      <c r="I31" s="2">
        <f t="shared" si="2"/>
        <v>0.44680819865612503</v>
      </c>
      <c r="J31" s="1">
        <f t="shared" si="3"/>
        <v>0.25566132198479891</v>
      </c>
      <c r="K31" s="1">
        <f t="shared" si="5"/>
        <v>0.41707900346473464</v>
      </c>
      <c r="L31" s="1">
        <f t="shared" si="4"/>
        <v>2.916923593484172E-4</v>
      </c>
    </row>
    <row r="32" spans="1:12" x14ac:dyDescent="0.25">
      <c r="A32" s="1">
        <v>1943</v>
      </c>
      <c r="B32" s="1">
        <v>18.12</v>
      </c>
      <c r="C32" s="1">
        <v>97200</v>
      </c>
      <c r="E32" s="1">
        <v>21</v>
      </c>
      <c r="F32" s="1">
        <v>47800</v>
      </c>
      <c r="G32" s="1">
        <f t="shared" si="0"/>
        <v>4.6794278966121192</v>
      </c>
      <c r="H32" s="1">
        <f t="shared" si="1"/>
        <v>0.42</v>
      </c>
      <c r="I32" s="2">
        <f t="shared" si="2"/>
        <v>0.44993217986757439</v>
      </c>
      <c r="J32" s="1">
        <f t="shared" si="3"/>
        <v>0.26036552296113985</v>
      </c>
      <c r="K32" s="1">
        <f t="shared" si="5"/>
        <v>0.41966769559520151</v>
      </c>
      <c r="L32" s="1">
        <f t="shared" si="4"/>
        <v>1.1042621744847073E-7</v>
      </c>
    </row>
    <row r="33" spans="1:12" x14ac:dyDescent="0.25">
      <c r="A33" s="1">
        <v>1944</v>
      </c>
      <c r="B33" s="1">
        <v>22.82</v>
      </c>
      <c r="C33" s="1">
        <v>179000</v>
      </c>
      <c r="E33" s="1">
        <v>22</v>
      </c>
      <c r="F33" s="1">
        <v>49200</v>
      </c>
      <c r="G33" s="1">
        <f t="shared" si="0"/>
        <v>4.6919651027673606</v>
      </c>
      <c r="H33" s="1">
        <f t="shared" si="1"/>
        <v>0.44</v>
      </c>
      <c r="I33" s="2">
        <f t="shared" si="2"/>
        <v>0.46429302866658528</v>
      </c>
      <c r="J33" s="1">
        <f t="shared" si="3"/>
        <v>0.28259159659741379</v>
      </c>
      <c r="K33" s="1">
        <f t="shared" si="5"/>
        <v>0.43164475926592033</v>
      </c>
      <c r="L33" s="1">
        <f t="shared" si="4"/>
        <v>6.9810047724424209E-5</v>
      </c>
    </row>
    <row r="34" spans="1:12" x14ac:dyDescent="0.25">
      <c r="A34" s="1">
        <v>1945</v>
      </c>
      <c r="B34" s="1">
        <v>19.55</v>
      </c>
      <c r="C34" s="1">
        <v>124000</v>
      </c>
      <c r="E34" s="1">
        <v>23</v>
      </c>
      <c r="F34" s="1">
        <v>51000</v>
      </c>
      <c r="G34" s="1">
        <f t="shared" si="0"/>
        <v>4.7075701760979367</v>
      </c>
      <c r="H34" s="1">
        <f t="shared" si="1"/>
        <v>0.46</v>
      </c>
      <c r="I34" s="2">
        <f t="shared" si="2"/>
        <v>0.48223105746658679</v>
      </c>
      <c r="J34" s="1">
        <f t="shared" si="3"/>
        <v>0.31169942847092419</v>
      </c>
      <c r="K34" s="1">
        <f t="shared" si="5"/>
        <v>0.44679033085716952</v>
      </c>
      <c r="L34" s="1">
        <f t="shared" si="4"/>
        <v>1.744953588630484E-4</v>
      </c>
    </row>
    <row r="35" spans="1:12" x14ac:dyDescent="0.25">
      <c r="A35" s="1">
        <v>1946</v>
      </c>
      <c r="B35" s="1">
        <v>19.48</v>
      </c>
      <c r="C35" s="1">
        <v>110000</v>
      </c>
      <c r="E35" s="1">
        <v>24</v>
      </c>
      <c r="F35" s="1">
        <v>52800</v>
      </c>
      <c r="G35" s="1">
        <f t="shared" si="0"/>
        <v>4.7226339225338121</v>
      </c>
      <c r="H35" s="1">
        <f t="shared" si="1"/>
        <v>0.48</v>
      </c>
      <c r="I35" s="2">
        <f t="shared" si="2"/>
        <v>0.49958142716638093</v>
      </c>
      <c r="J35" s="1">
        <f t="shared" si="3"/>
        <v>0.34120064399163813</v>
      </c>
      <c r="K35" s="1">
        <f t="shared" si="5"/>
        <v>0.46164666194907111</v>
      </c>
      <c r="L35" s="1">
        <f t="shared" si="4"/>
        <v>3.3684501761167352E-4</v>
      </c>
    </row>
    <row r="36" spans="1:12" x14ac:dyDescent="0.25">
      <c r="A36" s="1">
        <v>1947</v>
      </c>
      <c r="B36" s="1">
        <v>18.5</v>
      </c>
      <c r="C36" s="1">
        <v>114000</v>
      </c>
      <c r="E36" s="1">
        <v>25</v>
      </c>
      <c r="F36" s="1">
        <v>54800</v>
      </c>
      <c r="G36" s="1">
        <f t="shared" si="0"/>
        <v>4.7387805584843692</v>
      </c>
      <c r="H36" s="1">
        <f t="shared" si="1"/>
        <v>0.5</v>
      </c>
      <c r="I36" s="2">
        <f t="shared" si="2"/>
        <v>0.51817907087712678</v>
      </c>
      <c r="J36" s="1">
        <f t="shared" si="3"/>
        <v>0.37418346960578447</v>
      </c>
      <c r="K36" s="1">
        <f t="shared" si="5"/>
        <v>0.47781045277587836</v>
      </c>
      <c r="L36" s="1">
        <f t="shared" si="4"/>
        <v>4.9237600601152449E-4</v>
      </c>
    </row>
    <row r="37" spans="1:12" x14ac:dyDescent="0.25">
      <c r="A37" s="1">
        <v>1948</v>
      </c>
      <c r="B37" s="1">
        <v>14.93</v>
      </c>
      <c r="C37" s="1">
        <v>70200</v>
      </c>
      <c r="E37" s="1">
        <v>26</v>
      </c>
      <c r="F37" s="1">
        <v>56800</v>
      </c>
      <c r="G37" s="1">
        <f t="shared" si="0"/>
        <v>4.7543483357110192</v>
      </c>
      <c r="H37" s="1">
        <f t="shared" si="1"/>
        <v>0.52</v>
      </c>
      <c r="I37" s="2">
        <f t="shared" si="2"/>
        <v>0.53607305590496634</v>
      </c>
      <c r="J37" s="1">
        <f t="shared" si="3"/>
        <v>0.40711803190377394</v>
      </c>
      <c r="K37" s="1">
        <f t="shared" si="5"/>
        <v>0.49360993601462838</v>
      </c>
      <c r="L37" s="1">
        <f t="shared" si="4"/>
        <v>6.9643547715200912E-4</v>
      </c>
    </row>
    <row r="38" spans="1:12" x14ac:dyDescent="0.25">
      <c r="A38" s="1">
        <v>1949</v>
      </c>
      <c r="B38" s="1">
        <v>15.3</v>
      </c>
      <c r="C38" s="1">
        <v>70700</v>
      </c>
      <c r="E38" s="1">
        <v>27</v>
      </c>
      <c r="F38" s="1">
        <v>70200</v>
      </c>
      <c r="G38" s="1">
        <f t="shared" si="0"/>
        <v>4.8463371121298051</v>
      </c>
      <c r="H38" s="1">
        <f t="shared" si="1"/>
        <v>0.54</v>
      </c>
      <c r="I38" s="2">
        <f t="shared" si="2"/>
        <v>0.63916151214894246</v>
      </c>
      <c r="J38" s="1">
        <f t="shared" si="3"/>
        <v>0.61101786053238061</v>
      </c>
      <c r="K38" s="1">
        <f t="shared" si="5"/>
        <v>0.59004650642104139</v>
      </c>
      <c r="L38" s="1">
        <f t="shared" si="4"/>
        <v>2.5046528049513339E-3</v>
      </c>
    </row>
    <row r="39" spans="1:12" x14ac:dyDescent="0.25">
      <c r="A39" s="1">
        <v>1950</v>
      </c>
      <c r="B39" s="1">
        <v>17.600000000000001</v>
      </c>
      <c r="C39" s="1">
        <v>92800</v>
      </c>
      <c r="E39" s="1">
        <v>28</v>
      </c>
      <c r="F39" s="1">
        <v>70700</v>
      </c>
      <c r="G39" s="1">
        <f t="shared" si="0"/>
        <v>4.8494194137968991</v>
      </c>
      <c r="H39" s="1">
        <f t="shared" si="1"/>
        <v>0.56000000000000005</v>
      </c>
      <c r="I39" s="2">
        <f t="shared" si="2"/>
        <v>0.64248925468023543</v>
      </c>
      <c r="J39" s="1">
        <f t="shared" si="3"/>
        <v>0.61773103128166307</v>
      </c>
      <c r="K39" s="1">
        <f t="shared" si="5"/>
        <v>0.59333164087254719</v>
      </c>
      <c r="L39" s="1">
        <f t="shared" si="4"/>
        <v>1.1109982832564552E-3</v>
      </c>
    </row>
    <row r="40" spans="1:12" x14ac:dyDescent="0.25">
      <c r="A40" s="1">
        <v>1951</v>
      </c>
      <c r="B40" s="1">
        <v>21.45</v>
      </c>
      <c r="C40" s="1">
        <v>135000</v>
      </c>
      <c r="E40" s="1">
        <v>29</v>
      </c>
      <c r="F40" s="1">
        <v>73000</v>
      </c>
      <c r="G40" s="1">
        <f t="shared" si="0"/>
        <v>4.8633228601204559</v>
      </c>
      <c r="H40" s="1">
        <f t="shared" si="1"/>
        <v>0.57999999999999996</v>
      </c>
      <c r="I40" s="2">
        <f t="shared" si="2"/>
        <v>0.65736232951974227</v>
      </c>
      <c r="J40" s="1">
        <f t="shared" si="3"/>
        <v>0.64760262986830708</v>
      </c>
      <c r="K40" s="1">
        <f t="shared" si="5"/>
        <v>0.6081602647949933</v>
      </c>
      <c r="L40" s="1">
        <f t="shared" si="4"/>
        <v>7.9300051332414131E-4</v>
      </c>
    </row>
    <row r="41" spans="1:12" x14ac:dyDescent="0.25">
      <c r="A41" s="1">
        <v>1952</v>
      </c>
      <c r="B41" s="1">
        <v>10.48</v>
      </c>
      <c r="C41" s="1">
        <v>25800</v>
      </c>
      <c r="E41" s="1">
        <v>30</v>
      </c>
      <c r="F41" s="1">
        <v>75600</v>
      </c>
      <c r="G41" s="1">
        <f t="shared" si="0"/>
        <v>4.8785217955012063</v>
      </c>
      <c r="H41" s="1">
        <f t="shared" si="1"/>
        <v>0.6</v>
      </c>
      <c r="I41" s="2">
        <f t="shared" si="2"/>
        <v>0.67334590409245021</v>
      </c>
      <c r="J41" s="1">
        <f t="shared" si="3"/>
        <v>0.67933238836654108</v>
      </c>
      <c r="K41" s="1">
        <f t="shared" si="5"/>
        <v>0.62436978900472395</v>
      </c>
      <c r="L41" s="1">
        <f t="shared" si="4"/>
        <v>5.9388661613476545E-4</v>
      </c>
    </row>
    <row r="42" spans="1:12" x14ac:dyDescent="0.25">
      <c r="A42" s="1">
        <v>1953</v>
      </c>
      <c r="B42" s="1">
        <v>8.8000000000000007</v>
      </c>
      <c r="C42" s="1">
        <v>17500</v>
      </c>
      <c r="E42" s="1">
        <v>31</v>
      </c>
      <c r="F42" s="1">
        <v>76500</v>
      </c>
      <c r="G42" s="1">
        <f t="shared" si="0"/>
        <v>4.8836614351536172</v>
      </c>
      <c r="H42" s="1">
        <f t="shared" si="1"/>
        <v>0.62</v>
      </c>
      <c r="I42" s="2">
        <f t="shared" si="2"/>
        <v>0.67868149016763546</v>
      </c>
      <c r="J42" s="1">
        <f t="shared" si="3"/>
        <v>0.68980599157101463</v>
      </c>
      <c r="K42" s="1">
        <f t="shared" si="5"/>
        <v>0.62984584325748494</v>
      </c>
      <c r="L42" s="1">
        <f t="shared" si="4"/>
        <v>9.6940629450961721E-5</v>
      </c>
    </row>
    <row r="43" spans="1:12" x14ac:dyDescent="0.25">
      <c r="A43" s="1">
        <v>1954</v>
      </c>
      <c r="B43" s="1">
        <v>9.07</v>
      </c>
      <c r="C43" s="1">
        <v>18700</v>
      </c>
      <c r="E43" s="1">
        <v>32</v>
      </c>
      <c r="F43" s="1">
        <v>77000</v>
      </c>
      <c r="G43" s="1">
        <f t="shared" si="0"/>
        <v>4.8864907251724823</v>
      </c>
      <c r="H43" s="1">
        <f t="shared" si="1"/>
        <v>0.64</v>
      </c>
      <c r="I43" s="2">
        <f t="shared" si="2"/>
        <v>0.68160307489013039</v>
      </c>
      <c r="J43" s="1">
        <f t="shared" si="3"/>
        <v>0.69551122020272449</v>
      </c>
      <c r="K43" s="1">
        <f t="shared" si="5"/>
        <v>0.63285841172050261</v>
      </c>
      <c r="L43" s="1">
        <f t="shared" si="4"/>
        <v>5.1002283153854656E-5</v>
      </c>
    </row>
    <row r="44" spans="1:12" x14ac:dyDescent="0.25">
      <c r="A44" s="1">
        <v>1955</v>
      </c>
      <c r="B44" s="1">
        <v>12.71</v>
      </c>
      <c r="C44" s="1">
        <v>36300</v>
      </c>
      <c r="E44" s="1">
        <v>33</v>
      </c>
      <c r="F44" s="1">
        <v>77800</v>
      </c>
      <c r="G44" s="1">
        <f t="shared" si="0"/>
        <v>4.8909795969896885</v>
      </c>
      <c r="H44" s="1">
        <f t="shared" si="1"/>
        <v>0.66</v>
      </c>
      <c r="I44" s="2">
        <f t="shared" si="2"/>
        <v>0.68621523317360245</v>
      </c>
      <c r="J44" s="1">
        <f t="shared" si="3"/>
        <v>0.70447132804699819</v>
      </c>
      <c r="K44" s="1">
        <f t="shared" si="5"/>
        <v>0.6376346749770192</v>
      </c>
      <c r="L44" s="1">
        <f t="shared" si="4"/>
        <v>5.0020776338357252E-4</v>
      </c>
    </row>
    <row r="45" spans="1:12" x14ac:dyDescent="0.25">
      <c r="A45" s="1">
        <v>1956</v>
      </c>
      <c r="B45" s="1">
        <v>14.64</v>
      </c>
      <c r="C45" s="1">
        <v>49200</v>
      </c>
      <c r="E45" s="1">
        <v>34</v>
      </c>
      <c r="F45" s="1">
        <v>92800</v>
      </c>
      <c r="G45" s="1">
        <f t="shared" si="0"/>
        <v>4.9675479762188619</v>
      </c>
      <c r="H45" s="1">
        <f t="shared" si="1"/>
        <v>0.68</v>
      </c>
      <c r="I45" s="2">
        <f t="shared" si="2"/>
        <v>0.75999547661893774</v>
      </c>
      <c r="J45" s="1">
        <f t="shared" si="3"/>
        <v>0.83632896526901657</v>
      </c>
      <c r="K45" s="1">
        <f t="shared" si="5"/>
        <v>0.71766865071159736</v>
      </c>
      <c r="L45" s="1">
        <f t="shared" si="4"/>
        <v>1.4189272464323202E-3</v>
      </c>
    </row>
    <row r="46" spans="1:12" x14ac:dyDescent="0.25">
      <c r="A46" s="1">
        <v>1957</v>
      </c>
      <c r="B46" s="1">
        <v>21.41</v>
      </c>
      <c r="C46" s="1">
        <v>120000</v>
      </c>
      <c r="E46" s="1">
        <v>35</v>
      </c>
      <c r="F46" s="1">
        <v>94000</v>
      </c>
      <c r="G46" s="1">
        <f t="shared" si="0"/>
        <v>4.9731278535996983</v>
      </c>
      <c r="H46" s="1">
        <f t="shared" si="1"/>
        <v>0.7</v>
      </c>
      <c r="I46" s="2">
        <f t="shared" si="2"/>
        <v>0.76497671382455534</v>
      </c>
      <c r="J46" s="1">
        <f t="shared" si="3"/>
        <v>0.84420001281684676</v>
      </c>
      <c r="K46" s="1">
        <f t="shared" si="5"/>
        <v>0.72333311716487869</v>
      </c>
      <c r="L46" s="1">
        <f t="shared" si="4"/>
        <v>5.4443435662995874E-4</v>
      </c>
    </row>
    <row r="47" spans="1:12" x14ac:dyDescent="0.25">
      <c r="A47" s="1">
        <v>1958</v>
      </c>
      <c r="B47" s="1">
        <v>14.86</v>
      </c>
      <c r="C47" s="1">
        <v>56800</v>
      </c>
      <c r="E47" s="1">
        <v>36</v>
      </c>
      <c r="F47" s="1">
        <v>97200</v>
      </c>
      <c r="G47" s="1">
        <f t="shared" si="0"/>
        <v>4.9876662649262746</v>
      </c>
      <c r="H47" s="1">
        <f t="shared" si="1"/>
        <v>0.72</v>
      </c>
      <c r="I47" s="2">
        <f t="shared" si="2"/>
        <v>0.77768307900378952</v>
      </c>
      <c r="J47" s="1">
        <f t="shared" si="3"/>
        <v>0.86353834999326373</v>
      </c>
      <c r="K47" s="1">
        <f t="shared" si="5"/>
        <v>0.73794036356227621</v>
      </c>
      <c r="L47" s="1">
        <f t="shared" si="4"/>
        <v>3.21856644746649E-4</v>
      </c>
    </row>
    <row r="48" spans="1:12" x14ac:dyDescent="0.25">
      <c r="A48" s="1">
        <v>1959</v>
      </c>
      <c r="B48" s="1">
        <v>14.65</v>
      </c>
      <c r="C48" s="1">
        <v>54800</v>
      </c>
      <c r="E48" s="1">
        <v>37</v>
      </c>
      <c r="F48" s="1">
        <v>101000</v>
      </c>
      <c r="G48" s="1">
        <f t="shared" si="0"/>
        <v>5.0043213737826422</v>
      </c>
      <c r="H48" s="1">
        <f t="shared" si="1"/>
        <v>0.74</v>
      </c>
      <c r="I48" s="2">
        <f t="shared" si="2"/>
        <v>0.79174571479830114</v>
      </c>
      <c r="J48" s="1">
        <f t="shared" si="3"/>
        <v>0.88362590762096005</v>
      </c>
      <c r="K48" s="1">
        <f t="shared" si="5"/>
        <v>0.75437547170020869</v>
      </c>
      <c r="L48" s="1">
        <f t="shared" si="4"/>
        <v>2.0665418660350114E-4</v>
      </c>
    </row>
    <row r="49" spans="1:12" x14ac:dyDescent="0.25">
      <c r="A49" s="1">
        <v>1960</v>
      </c>
      <c r="B49" s="1">
        <v>21.62</v>
      </c>
      <c r="C49" s="1">
        <v>158000</v>
      </c>
      <c r="E49" s="1">
        <v>38</v>
      </c>
      <c r="F49" s="1">
        <v>103000</v>
      </c>
      <c r="G49" s="1">
        <f t="shared" si="0"/>
        <v>5.012837224705172</v>
      </c>
      <c r="H49" s="1">
        <f t="shared" si="1"/>
        <v>0.76</v>
      </c>
      <c r="I49" s="2">
        <f t="shared" si="2"/>
        <v>0.79872846568186262</v>
      </c>
      <c r="J49" s="1">
        <f t="shared" si="3"/>
        <v>0.89305748327695211</v>
      </c>
      <c r="K49" s="1">
        <f t="shared" si="5"/>
        <v>0.76264249956508023</v>
      </c>
      <c r="L49" s="1">
        <f t="shared" si="4"/>
        <v>6.9828039514491798E-6</v>
      </c>
    </row>
    <row r="50" spans="1:12" x14ac:dyDescent="0.25">
      <c r="A50" s="1">
        <v>1961</v>
      </c>
      <c r="B50" s="1">
        <v>21.22</v>
      </c>
      <c r="C50" s="1">
        <v>165000</v>
      </c>
      <c r="E50" s="1">
        <v>39</v>
      </c>
      <c r="F50" s="1">
        <v>108000</v>
      </c>
      <c r="G50" s="1">
        <f t="shared" si="0"/>
        <v>5.0334237554869494</v>
      </c>
      <c r="H50" s="1">
        <f t="shared" si="1"/>
        <v>0.78</v>
      </c>
      <c r="I50" s="2">
        <f t="shared" si="2"/>
        <v>0.81501888184491289</v>
      </c>
      <c r="J50" s="1">
        <f t="shared" si="3"/>
        <v>0.91358545334582053</v>
      </c>
      <c r="K50" s="1">
        <f t="shared" si="5"/>
        <v>0.78220553602095499</v>
      </c>
      <c r="L50" s="1">
        <f t="shared" si="4"/>
        <v>4.8643891397298731E-6</v>
      </c>
    </row>
    <row r="51" spans="1:12" x14ac:dyDescent="0.25">
      <c r="A51" s="1">
        <v>1962</v>
      </c>
      <c r="B51" s="1">
        <v>17.829999999999998</v>
      </c>
      <c r="C51" s="1">
        <v>103000</v>
      </c>
      <c r="E51" s="1">
        <v>40</v>
      </c>
      <c r="F51" s="1">
        <v>110000</v>
      </c>
      <c r="G51" s="1">
        <f t="shared" si="0"/>
        <v>5.0413926851582254</v>
      </c>
      <c r="H51" s="1">
        <f t="shared" si="1"/>
        <v>0.8</v>
      </c>
      <c r="I51" s="2">
        <f t="shared" si="2"/>
        <v>0.82109842198817229</v>
      </c>
      <c r="J51" s="1">
        <f t="shared" si="3"/>
        <v>0.92069860455508312</v>
      </c>
      <c r="K51" s="1">
        <f t="shared" si="5"/>
        <v>0.78960577815628319</v>
      </c>
      <c r="L51" s="1">
        <f t="shared" si="4"/>
        <v>1.0803984773640062E-4</v>
      </c>
    </row>
    <row r="52" spans="1:12" x14ac:dyDescent="0.25">
      <c r="A52" s="1">
        <v>1963</v>
      </c>
      <c r="B52" s="1">
        <v>8.76</v>
      </c>
      <c r="C52" s="1">
        <v>19700</v>
      </c>
      <c r="E52" s="1">
        <v>41</v>
      </c>
      <c r="F52" s="1">
        <v>114000</v>
      </c>
      <c r="G52" s="1">
        <f t="shared" si="0"/>
        <v>5.0569048513364727</v>
      </c>
      <c r="H52" s="1">
        <f t="shared" si="1"/>
        <v>0.82</v>
      </c>
      <c r="I52" s="2">
        <f t="shared" si="2"/>
        <v>0.83256725204552406</v>
      </c>
      <c r="J52" s="1">
        <f t="shared" si="3"/>
        <v>0.93327955876674218</v>
      </c>
      <c r="K52" s="1">
        <f t="shared" si="5"/>
        <v>0.80371242566171075</v>
      </c>
      <c r="L52" s="1">
        <f t="shared" si="4"/>
        <v>2.6528507782529691E-4</v>
      </c>
    </row>
    <row r="53" spans="1:12" x14ac:dyDescent="0.25">
      <c r="A53" s="1">
        <v>1964</v>
      </c>
      <c r="B53" s="1">
        <v>9</v>
      </c>
      <c r="C53" s="1">
        <v>21100</v>
      </c>
      <c r="E53" s="1">
        <v>42</v>
      </c>
      <c r="F53" s="1">
        <v>120000</v>
      </c>
      <c r="G53" s="1">
        <f t="shared" si="0"/>
        <v>5.0791812460476251</v>
      </c>
      <c r="H53" s="1">
        <f t="shared" si="1"/>
        <v>0.84</v>
      </c>
      <c r="I53" s="2">
        <f t="shared" si="2"/>
        <v>0.84818883953237079</v>
      </c>
      <c r="J53" s="1">
        <f t="shared" si="3"/>
        <v>0.94861176974078154</v>
      </c>
      <c r="K53" s="1">
        <f t="shared" si="5"/>
        <v>0.82322980889058417</v>
      </c>
      <c r="L53" s="1">
        <f t="shared" si="4"/>
        <v>2.8123930984632874E-4</v>
      </c>
    </row>
    <row r="54" spans="1:12" x14ac:dyDescent="0.25">
      <c r="A54" s="1">
        <v>1965</v>
      </c>
      <c r="B54" s="1">
        <v>22.6</v>
      </c>
      <c r="C54" s="1">
        <v>171000</v>
      </c>
      <c r="E54" s="1">
        <v>43</v>
      </c>
      <c r="F54" s="1">
        <v>124000</v>
      </c>
      <c r="G54" s="1">
        <f t="shared" si="0"/>
        <v>5.0934216851622347</v>
      </c>
      <c r="H54" s="1">
        <f t="shared" si="1"/>
        <v>0.86</v>
      </c>
      <c r="I54" s="2">
        <f t="shared" si="2"/>
        <v>0.85765081117929154</v>
      </c>
      <c r="J54" s="1">
        <f t="shared" si="3"/>
        <v>0.95686811345089973</v>
      </c>
      <c r="K54" s="1">
        <f t="shared" si="5"/>
        <v>0.83521570764625364</v>
      </c>
      <c r="L54" s="1">
        <f t="shared" si="4"/>
        <v>6.1426114747596986E-4</v>
      </c>
    </row>
    <row r="55" spans="1:12" x14ac:dyDescent="0.25">
      <c r="A55" s="1">
        <v>1966</v>
      </c>
      <c r="B55" s="1">
        <v>6.74</v>
      </c>
      <c r="C55" s="1">
        <v>10400</v>
      </c>
      <c r="E55" s="1">
        <v>44</v>
      </c>
      <c r="F55" s="1">
        <v>135000</v>
      </c>
      <c r="G55" s="1">
        <f t="shared" si="0"/>
        <v>5.1303337684950066</v>
      </c>
      <c r="H55" s="1">
        <f t="shared" si="1"/>
        <v>0.88</v>
      </c>
      <c r="I55" s="2">
        <f t="shared" si="2"/>
        <v>0.8802885120251186</v>
      </c>
      <c r="J55" s="1">
        <f t="shared" si="3"/>
        <v>0.97344214779781024</v>
      </c>
      <c r="K55" s="1">
        <f t="shared" si="5"/>
        <v>0.86435163810557891</v>
      </c>
      <c r="L55" s="1">
        <f t="shared" si="4"/>
        <v>2.448712299787701E-4</v>
      </c>
    </row>
    <row r="56" spans="1:12" x14ac:dyDescent="0.25">
      <c r="A56" s="1">
        <v>1967</v>
      </c>
      <c r="B56" s="1">
        <v>12.54</v>
      </c>
      <c r="C56" s="1">
        <v>42000</v>
      </c>
      <c r="E56" s="1">
        <v>45</v>
      </c>
      <c r="F56" s="1">
        <v>158000</v>
      </c>
      <c r="G56" s="1">
        <f t="shared" si="0"/>
        <v>5.1986570869544222</v>
      </c>
      <c r="H56" s="1">
        <f t="shared" si="1"/>
        <v>0.9</v>
      </c>
      <c r="I56" s="2">
        <f t="shared" si="2"/>
        <v>0.91524114118923616</v>
      </c>
      <c r="J56" s="1">
        <f t="shared" si="3"/>
        <v>0.99045368802926015</v>
      </c>
      <c r="K56" s="1">
        <f t="shared" si="5"/>
        <v>0.91023843562877005</v>
      </c>
      <c r="L56" s="1">
        <f t="shared" si="4"/>
        <v>1.0482556412446748E-4</v>
      </c>
    </row>
    <row r="57" spans="1:12" x14ac:dyDescent="0.25">
      <c r="A57" s="1">
        <v>1968</v>
      </c>
      <c r="B57" s="1">
        <v>14.1</v>
      </c>
      <c r="C57" s="1">
        <v>52800</v>
      </c>
      <c r="E57" s="1">
        <v>46</v>
      </c>
      <c r="F57" s="1">
        <v>165000</v>
      </c>
      <c r="G57" s="1">
        <f t="shared" si="0"/>
        <v>5.2174839442139067</v>
      </c>
      <c r="H57" s="1">
        <f t="shared" si="1"/>
        <v>0.92</v>
      </c>
      <c r="I57" s="2">
        <f t="shared" si="2"/>
        <v>0.92337264005589437</v>
      </c>
      <c r="J57" s="1">
        <f t="shared" si="3"/>
        <v>0.99301742625731904</v>
      </c>
      <c r="K57" s="1">
        <f t="shared" si="5"/>
        <v>0.92094958617345379</v>
      </c>
      <c r="L57" s="1">
        <f t="shared" si="4"/>
        <v>9.0171390081454225E-7</v>
      </c>
    </row>
    <row r="58" spans="1:12" x14ac:dyDescent="0.25">
      <c r="A58" s="1">
        <v>1969</v>
      </c>
      <c r="B58" s="1">
        <v>16.420000000000002</v>
      </c>
      <c r="C58" s="1">
        <v>77000</v>
      </c>
      <c r="E58" s="1">
        <v>47</v>
      </c>
      <c r="F58" s="1">
        <v>171000</v>
      </c>
      <c r="G58" s="1">
        <f t="shared" si="0"/>
        <v>5.2329961103921541</v>
      </c>
      <c r="H58" s="1">
        <f t="shared" si="1"/>
        <v>0.94</v>
      </c>
      <c r="I58" s="2">
        <f t="shared" si="2"/>
        <v>0.9296150155431403</v>
      </c>
      <c r="J58" s="1">
        <f t="shared" si="3"/>
        <v>0.99466079599768409</v>
      </c>
      <c r="K58" s="1">
        <f t="shared" si="5"/>
        <v>0.92913985675490518</v>
      </c>
      <c r="L58" s="1">
        <f t="shared" si="4"/>
        <v>1.1794271130397749E-4</v>
      </c>
    </row>
    <row r="59" spans="1:12" x14ac:dyDescent="0.25">
      <c r="A59" s="1">
        <v>1970</v>
      </c>
      <c r="B59" s="1">
        <v>18.329999999999998</v>
      </c>
      <c r="C59" s="1">
        <v>101000</v>
      </c>
      <c r="E59" s="1">
        <v>48</v>
      </c>
      <c r="F59" s="1">
        <v>179000</v>
      </c>
      <c r="G59" s="1">
        <f t="shared" si="0"/>
        <v>5.2528530309798933</v>
      </c>
      <c r="H59" s="1">
        <f t="shared" si="1"/>
        <v>0.96</v>
      </c>
      <c r="I59" s="2">
        <f t="shared" si="2"/>
        <v>0.93702611304344474</v>
      </c>
      <c r="J59" s="1">
        <f t="shared" si="3"/>
        <v>0.99626781482518534</v>
      </c>
      <c r="K59" s="1">
        <f t="shared" si="5"/>
        <v>0.93879342275110389</v>
      </c>
      <c r="L59" s="1">
        <f t="shared" si="4"/>
        <v>4.4971891861339661E-4</v>
      </c>
    </row>
    <row r="60" spans="1:12" x14ac:dyDescent="0.25">
      <c r="A60" s="1">
        <v>1971</v>
      </c>
      <c r="B60" s="1">
        <v>8.14</v>
      </c>
      <c r="C60" s="1">
        <v>17100</v>
      </c>
      <c r="E60" s="1">
        <v>49</v>
      </c>
      <c r="F60" s="1">
        <v>200000</v>
      </c>
      <c r="G60" s="1">
        <f t="shared" si="0"/>
        <v>5.3010299956639813</v>
      </c>
      <c r="H60" s="1">
        <f t="shared" si="1"/>
        <v>0.98</v>
      </c>
      <c r="I60" s="2">
        <f t="shared" si="2"/>
        <v>0.95248278623429816</v>
      </c>
      <c r="J60" s="1">
        <f t="shared" si="3"/>
        <v>0.99854348011582983</v>
      </c>
      <c r="K60" s="1">
        <f t="shared" si="5"/>
        <v>0.95845401542052078</v>
      </c>
      <c r="L60" s="1">
        <f t="shared" si="4"/>
        <v>4.6422945149915569E-4</v>
      </c>
    </row>
  </sheetData>
  <sortState xmlns:xlrd2="http://schemas.microsoft.com/office/spreadsheetml/2017/richdata2" ref="F2:F50">
    <sortCondition ref="F2:F50"/>
  </sortState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PP-STAGE</vt:lpstr>
      <vt:lpstr>RAW</vt:lpstr>
      <vt:lpstr>PP-ANALYSIS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2015-09-16T17:15:11Z</dcterms:created>
  <dcterms:modified xsi:type="dcterms:W3CDTF">2024-09-27T21:07:29Z</dcterms:modified>
</cp:coreProperties>
</file>