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740" yWindow="0" windowWidth="24260" windowHeight="14960" tabRatio="500"/>
  </bookViews>
  <sheets>
    <sheet name="AshCreek@HighlandRoad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J2" i="1"/>
  <c r="F3" i="1"/>
  <c r="M145" i="1"/>
  <c r="M144" i="1"/>
  <c r="M143" i="1"/>
  <c r="M142" i="1"/>
  <c r="M141" i="1"/>
  <c r="M140" i="1"/>
  <c r="M139" i="1"/>
  <c r="M137" i="1"/>
  <c r="M135" i="1"/>
  <c r="M133" i="1"/>
  <c r="M132" i="1"/>
  <c r="M131" i="1"/>
  <c r="M129" i="1"/>
  <c r="M128" i="1"/>
  <c r="M127" i="1"/>
  <c r="M125" i="1"/>
  <c r="M124" i="1"/>
  <c r="M123" i="1"/>
  <c r="M121" i="1"/>
  <c r="M120" i="1"/>
  <c r="M119" i="1"/>
  <c r="M117" i="1"/>
  <c r="M115" i="1"/>
  <c r="M104" i="1"/>
  <c r="M102" i="1"/>
  <c r="M100" i="1"/>
  <c r="M99" i="1"/>
  <c r="M91" i="1"/>
  <c r="M85" i="1"/>
  <c r="M84" i="1"/>
  <c r="M83" i="1"/>
  <c r="M81" i="1"/>
  <c r="M80" i="1"/>
  <c r="M79" i="1"/>
  <c r="M78" i="1"/>
  <c r="M77" i="1"/>
  <c r="M76" i="1"/>
  <c r="M75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7" i="1"/>
  <c r="M56" i="1"/>
  <c r="M55" i="1"/>
  <c r="M54" i="1"/>
  <c r="M53" i="1"/>
  <c r="M52" i="1"/>
  <c r="M51" i="1"/>
  <c r="M49" i="1"/>
  <c r="M35" i="1"/>
  <c r="M33" i="1"/>
  <c r="M32" i="1"/>
  <c r="M31" i="1"/>
  <c r="M30" i="1"/>
  <c r="M29" i="1"/>
  <c r="M25" i="1"/>
  <c r="M24" i="1"/>
  <c r="M23" i="1"/>
  <c r="M20" i="1"/>
  <c r="M12" i="1"/>
  <c r="M9" i="1"/>
  <c r="M7" i="1"/>
  <c r="K5" i="1"/>
  <c r="M5" i="1"/>
  <c r="K4" i="1"/>
  <c r="M4" i="1"/>
  <c r="K3" i="1"/>
  <c r="M3" i="1"/>
  <c r="M6" i="1"/>
  <c r="M8" i="1"/>
  <c r="M10" i="1"/>
  <c r="M11" i="1"/>
  <c r="M13" i="1"/>
  <c r="M14" i="1"/>
  <c r="M15" i="1"/>
  <c r="M16" i="1"/>
  <c r="M17" i="1"/>
  <c r="M18" i="1"/>
  <c r="M19" i="1"/>
  <c r="M21" i="1"/>
  <c r="M22" i="1"/>
  <c r="M26" i="1"/>
  <c r="M27" i="1"/>
  <c r="M28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0" i="1"/>
  <c r="M58" i="1"/>
  <c r="M74" i="1"/>
  <c r="M82" i="1"/>
  <c r="M86" i="1"/>
  <c r="M87" i="1"/>
  <c r="M88" i="1"/>
  <c r="M89" i="1"/>
  <c r="M90" i="1"/>
  <c r="M92" i="1"/>
  <c r="M93" i="1"/>
  <c r="M94" i="1"/>
  <c r="M95" i="1"/>
  <c r="M96" i="1"/>
  <c r="M97" i="1"/>
  <c r="M98" i="1"/>
  <c r="M101" i="1"/>
  <c r="M103" i="1"/>
  <c r="M105" i="1"/>
  <c r="M106" i="1"/>
  <c r="M107" i="1"/>
  <c r="M108" i="1"/>
  <c r="M109" i="1"/>
  <c r="M110" i="1"/>
  <c r="M111" i="1"/>
  <c r="M112" i="1"/>
  <c r="M113" i="1"/>
  <c r="M114" i="1"/>
  <c r="M116" i="1"/>
  <c r="M118" i="1"/>
  <c r="M122" i="1"/>
  <c r="M126" i="1"/>
  <c r="M130" i="1"/>
  <c r="M134" i="1"/>
  <c r="M136" i="1"/>
  <c r="M138" i="1"/>
  <c r="M146" i="1"/>
  <c r="M2" i="1"/>
  <c r="K145" i="1"/>
  <c r="K144" i="1"/>
  <c r="K143" i="1"/>
  <c r="K142" i="1"/>
  <c r="K141" i="1"/>
  <c r="K140" i="1"/>
  <c r="K133" i="1"/>
  <c r="K132" i="1"/>
  <c r="K129" i="1"/>
  <c r="K128" i="1"/>
  <c r="K125" i="1"/>
  <c r="K124" i="1"/>
  <c r="K121" i="1"/>
  <c r="K120" i="1"/>
  <c r="K100" i="1"/>
  <c r="K85" i="1"/>
  <c r="K84" i="1"/>
  <c r="K81" i="1"/>
  <c r="K80" i="1"/>
  <c r="K79" i="1"/>
  <c r="K78" i="1"/>
  <c r="K77" i="1"/>
  <c r="K76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7" i="1"/>
  <c r="K56" i="1"/>
  <c r="K55" i="1"/>
  <c r="K54" i="1"/>
  <c r="K53" i="1"/>
  <c r="K52" i="1"/>
  <c r="K33" i="1"/>
  <c r="K32" i="1"/>
  <c r="K31" i="1"/>
  <c r="K30" i="1"/>
  <c r="K25" i="1"/>
  <c r="K24" i="1"/>
  <c r="K131" i="1"/>
  <c r="K127" i="1"/>
  <c r="K119" i="1"/>
  <c r="K123" i="1"/>
  <c r="K139" i="1"/>
  <c r="K99" i="1"/>
  <c r="K83" i="1"/>
  <c r="K75" i="1"/>
  <c r="K59" i="1"/>
  <c r="K51" i="1"/>
  <c r="K29" i="1"/>
  <c r="K23" i="1"/>
  <c r="K137" i="1"/>
  <c r="K135" i="1"/>
  <c r="K117" i="1"/>
  <c r="K115" i="1"/>
  <c r="K104" i="1"/>
  <c r="K102" i="1"/>
  <c r="K91" i="1"/>
  <c r="K49" i="1"/>
  <c r="K35" i="1"/>
  <c r="K20" i="1"/>
  <c r="K12" i="1"/>
  <c r="K9" i="1"/>
  <c r="K7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2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G3" i="1"/>
  <c r="G2" i="1"/>
</calcChain>
</file>

<file path=xl/sharedStrings.xml><?xml version="1.0" encoding="utf-8"?>
<sst xmlns="http://schemas.openxmlformats.org/spreadsheetml/2006/main" count="225" uniqueCount="82">
  <si>
    <t>DATE_TIME</t>
  </si>
  <si>
    <t>06/03/1973@00:00:00</t>
  </si>
  <si>
    <t>06/03/1973@01:00:00</t>
  </si>
  <si>
    <t>06/03/1973@01:30:00</t>
  </si>
  <si>
    <t>06/03/1973@02:00:00</t>
  </si>
  <si>
    <t>06/03/1973@02:15:00</t>
  </si>
  <si>
    <t>06/03/1973@02:45:00</t>
  </si>
  <si>
    <t>06/03/1973@03:00:00</t>
  </si>
  <si>
    <t>06/03/1973@03:15:00</t>
  </si>
  <si>
    <t>06/03/1973@03:30:00</t>
  </si>
  <si>
    <t>06/03/1973@03:45:00</t>
  </si>
  <si>
    <t>06/03/1973@04:00:00</t>
  </si>
  <si>
    <t>06/03/1973@04:15:00</t>
  </si>
  <si>
    <t>06/03/1973@04:45:00</t>
  </si>
  <si>
    <t>06/03/1973@05:00:00</t>
  </si>
  <si>
    <t>06/03/1973@06:00:00</t>
  </si>
  <si>
    <t>06/03/1973@06:15:00</t>
  </si>
  <si>
    <t>06/03/1973@06:30:00</t>
  </si>
  <si>
    <t>06/03/1973@08:00:00</t>
  </si>
  <si>
    <t>06/03/1973@08:30:00</t>
  </si>
  <si>
    <t>06/03/1973@08:45:00</t>
  </si>
  <si>
    <t>06/03/1973@09:00:00</t>
  </si>
  <si>
    <t>06/03/1973@09:15:00</t>
  </si>
  <si>
    <t>06/03/1973@09:30:00</t>
  </si>
  <si>
    <t>06/03/1973@09:45:00</t>
  </si>
  <si>
    <t>06/03/1973@10:00:00</t>
  </si>
  <si>
    <t>06/03/1973@10:15:00</t>
  </si>
  <si>
    <t>06/03/1973@10:30:00</t>
  </si>
  <si>
    <t>06/03/1973@10:45:00</t>
  </si>
  <si>
    <t>06/03/1973@11:00:00</t>
  </si>
  <si>
    <t>06/03/1973@11:15:00</t>
  </si>
  <si>
    <t>06/03/1973@11:30:00</t>
  </si>
  <si>
    <t>06/03/1973@12:00:00</t>
  </si>
  <si>
    <t>06/03/1973@14:00:00</t>
  </si>
  <si>
    <t>06/03/1973@18:00:00</t>
  </si>
  <si>
    <t>06/03/1973@20:00:00</t>
  </si>
  <si>
    <t>06/03/1973@21:00:00</t>
  </si>
  <si>
    <t>06/03/1973@21:15:00</t>
  </si>
  <si>
    <t>06/03/1973@21:30:00</t>
  </si>
  <si>
    <t>06/03/1973@21:45:00</t>
  </si>
  <si>
    <t>06/03/1973@22:00:00</t>
  </si>
  <si>
    <t>06/03/1973@22:30:00</t>
  </si>
  <si>
    <t>06/03/1973@22:45:00</t>
  </si>
  <si>
    <t>06/03/1973@23:00:00</t>
  </si>
  <si>
    <t>06/03/1973@23:15:00</t>
  </si>
  <si>
    <t>06/03/1973@23:30:00</t>
  </si>
  <si>
    <t>06/03/1973@23:45:00</t>
  </si>
  <si>
    <t>06/04/1973@00:00:00</t>
  </si>
  <si>
    <t>06/04/1973@00:45:00</t>
  </si>
  <si>
    <t>06/04/1973@01:15:00</t>
  </si>
  <si>
    <t>06/04/1973@01:45:00</t>
  </si>
  <si>
    <t>06/04/1973@02:00:00</t>
  </si>
  <si>
    <t>06/04/1973@02:15:00</t>
  </si>
  <si>
    <t>06/04/1973@02:30:00</t>
  </si>
  <si>
    <t>06/04/1973@02:45:00</t>
  </si>
  <si>
    <t>06/04/1973@03:00:00</t>
  </si>
  <si>
    <t>06/04/1973@03:15:00</t>
  </si>
  <si>
    <t>06/04/1973@03:30:00</t>
  </si>
  <si>
    <t>06/04/1973@03:45:00</t>
  </si>
  <si>
    <t>06/04/1973@04:00:00</t>
  </si>
  <si>
    <t>06/04/1973@04:30:00</t>
  </si>
  <si>
    <t>06/04/1973@05:00:00</t>
  </si>
  <si>
    <t>06/04/1973@06:00:00</t>
  </si>
  <si>
    <t>06/04/1973@07:00:00</t>
  </si>
  <si>
    <t>06/04/1973@08:00:00</t>
  </si>
  <si>
    <t>06/04/1973@09:00:00</t>
  </si>
  <si>
    <t>06/04/1973@09:30:00</t>
  </si>
  <si>
    <t>06/04/1973@10:00:00</t>
  </si>
  <si>
    <t>06/04/1973@12:00:00</t>
  </si>
  <si>
    <t>PRECIPITATION (CUMULATIVE INCHES)</t>
  </si>
  <si>
    <t>ELAPSED_TIME</t>
  </si>
  <si>
    <t>DATE_TIME (EVERY 15 MIN)</t>
  </si>
  <si>
    <t>Increment=&gt;</t>
  </si>
  <si>
    <t>DAY-MONTH-YEAR</t>
  </si>
  <si>
    <t>06/03/1973</t>
  </si>
  <si>
    <t>06/04/1973</t>
  </si>
  <si>
    <t>DATE_TIME (EVERY 15 MIN) AS TEXT</t>
  </si>
  <si>
    <t>DATE_TIME (AS TEXT)</t>
  </si>
  <si>
    <t>PRECIPITATION (INCHES) - WITH GAPS</t>
  </si>
  <si>
    <t xml:space="preserve"> FILL GAP INTERPOLATIONS (SEE FORMULAS)</t>
  </si>
  <si>
    <t>PRECIPITATION (INCHES)-GAPS FILLED</t>
  </si>
  <si>
    <t>PRECIPITATION INCREMENTAL (INCHES/15MIN)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</si>
</sst>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textRotation="90"/>
    </xf>
    <xf numFmtId="20" fontId="0" fillId="0" borderId="0" xfId="0" applyNumberFormat="1"/>
    <xf numFmtId="21" fontId="0" fillId="0" borderId="0" xfId="0" applyNumberFormat="1"/>
    <xf numFmtId="14" fontId="0" fillId="0" borderId="0" xfId="0" quotePrefix="1" applyNumberFormat="1"/>
    <xf numFmtId="2" fontId="0" fillId="0" borderId="0" xfId="0" applyNumberFormat="1" applyAlignment="1">
      <alignment textRotation="90"/>
    </xf>
    <xf numFmtId="2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'AshCreek@HighlandRoad'!$M$1</c:f>
              <c:strCache>
                <c:ptCount val="1"/>
                <c:pt idx="0">
                  <c:v>PRECIPITATION (INCHES)-GAPS FILLED</c:v>
                </c:pt>
              </c:strCache>
            </c:strRef>
          </c:tx>
          <c:spPr>
            <a:ln w="47625">
              <a:noFill/>
            </a:ln>
          </c:spPr>
          <c:xVal>
            <c:numRef>
              <c:f>'AshCreek@HighlandRoad'!$L$2:$L$146</c:f>
              <c:numCache>
                <c:formatCode>0.00</c:formatCode>
                <c:ptCount val="14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  <c:pt idx="5">
                  <c:v>75.0</c:v>
                </c:pt>
                <c:pt idx="6">
                  <c:v>90.0</c:v>
                </c:pt>
                <c:pt idx="7">
                  <c:v>105.0</c:v>
                </c:pt>
                <c:pt idx="8">
                  <c:v>120.0</c:v>
                </c:pt>
                <c:pt idx="9">
                  <c:v>135.0</c:v>
                </c:pt>
                <c:pt idx="10">
                  <c:v>150.0</c:v>
                </c:pt>
                <c:pt idx="11">
                  <c:v>165.0</c:v>
                </c:pt>
                <c:pt idx="12">
                  <c:v>180.0</c:v>
                </c:pt>
                <c:pt idx="13">
                  <c:v>195.0</c:v>
                </c:pt>
                <c:pt idx="14">
                  <c:v>210.0</c:v>
                </c:pt>
                <c:pt idx="15">
                  <c:v>225.0</c:v>
                </c:pt>
                <c:pt idx="16">
                  <c:v>240.0</c:v>
                </c:pt>
                <c:pt idx="17">
                  <c:v>255.0</c:v>
                </c:pt>
                <c:pt idx="18">
                  <c:v>270.0</c:v>
                </c:pt>
                <c:pt idx="19">
                  <c:v>285.0</c:v>
                </c:pt>
                <c:pt idx="20">
                  <c:v>300.0</c:v>
                </c:pt>
                <c:pt idx="21">
                  <c:v>315.0</c:v>
                </c:pt>
                <c:pt idx="22">
                  <c:v>330.0</c:v>
                </c:pt>
                <c:pt idx="23">
                  <c:v>345.0</c:v>
                </c:pt>
                <c:pt idx="24">
                  <c:v>360.0</c:v>
                </c:pt>
                <c:pt idx="25">
                  <c:v>375.0</c:v>
                </c:pt>
                <c:pt idx="26">
                  <c:v>390.0</c:v>
                </c:pt>
                <c:pt idx="27">
                  <c:v>405.0</c:v>
                </c:pt>
                <c:pt idx="28">
                  <c:v>420.0</c:v>
                </c:pt>
                <c:pt idx="29">
                  <c:v>435.0</c:v>
                </c:pt>
                <c:pt idx="30">
                  <c:v>450.0</c:v>
                </c:pt>
                <c:pt idx="31">
                  <c:v>465.0</c:v>
                </c:pt>
                <c:pt idx="32">
                  <c:v>480.0</c:v>
                </c:pt>
                <c:pt idx="33">
                  <c:v>495.0</c:v>
                </c:pt>
                <c:pt idx="34">
                  <c:v>510.0</c:v>
                </c:pt>
                <c:pt idx="35">
                  <c:v>525.0</c:v>
                </c:pt>
                <c:pt idx="36">
                  <c:v>540.0</c:v>
                </c:pt>
                <c:pt idx="37">
                  <c:v>555.0</c:v>
                </c:pt>
                <c:pt idx="38">
                  <c:v>570.0</c:v>
                </c:pt>
                <c:pt idx="39">
                  <c:v>585.0</c:v>
                </c:pt>
                <c:pt idx="40">
                  <c:v>600.0</c:v>
                </c:pt>
                <c:pt idx="41">
                  <c:v>615.0</c:v>
                </c:pt>
                <c:pt idx="42">
                  <c:v>630.0</c:v>
                </c:pt>
                <c:pt idx="43">
                  <c:v>645.0</c:v>
                </c:pt>
                <c:pt idx="44">
                  <c:v>660.0</c:v>
                </c:pt>
                <c:pt idx="45">
                  <c:v>675.0</c:v>
                </c:pt>
                <c:pt idx="46">
                  <c:v>690.0</c:v>
                </c:pt>
                <c:pt idx="47">
                  <c:v>705.0</c:v>
                </c:pt>
                <c:pt idx="48">
                  <c:v>720.0</c:v>
                </c:pt>
                <c:pt idx="49">
                  <c:v>735.0</c:v>
                </c:pt>
                <c:pt idx="50">
                  <c:v>750.0</c:v>
                </c:pt>
                <c:pt idx="51">
                  <c:v>765.0</c:v>
                </c:pt>
                <c:pt idx="52">
                  <c:v>780.0</c:v>
                </c:pt>
                <c:pt idx="53">
                  <c:v>795.0</c:v>
                </c:pt>
                <c:pt idx="54">
                  <c:v>810.0</c:v>
                </c:pt>
                <c:pt idx="55">
                  <c:v>825.0</c:v>
                </c:pt>
                <c:pt idx="56">
                  <c:v>840.0</c:v>
                </c:pt>
                <c:pt idx="57">
                  <c:v>855.0</c:v>
                </c:pt>
                <c:pt idx="58">
                  <c:v>870.0</c:v>
                </c:pt>
                <c:pt idx="59">
                  <c:v>885.0</c:v>
                </c:pt>
                <c:pt idx="60">
                  <c:v>900.0</c:v>
                </c:pt>
                <c:pt idx="61">
                  <c:v>915.0</c:v>
                </c:pt>
                <c:pt idx="62">
                  <c:v>930.0</c:v>
                </c:pt>
                <c:pt idx="63">
                  <c:v>945.0</c:v>
                </c:pt>
                <c:pt idx="64">
                  <c:v>960.0</c:v>
                </c:pt>
                <c:pt idx="65">
                  <c:v>975.0</c:v>
                </c:pt>
                <c:pt idx="66">
                  <c:v>990.0</c:v>
                </c:pt>
                <c:pt idx="67">
                  <c:v>1005.0</c:v>
                </c:pt>
                <c:pt idx="68">
                  <c:v>1020.0</c:v>
                </c:pt>
                <c:pt idx="69">
                  <c:v>1035.0</c:v>
                </c:pt>
                <c:pt idx="70">
                  <c:v>1050.0</c:v>
                </c:pt>
                <c:pt idx="71">
                  <c:v>1065.0</c:v>
                </c:pt>
                <c:pt idx="72">
                  <c:v>1080.0</c:v>
                </c:pt>
                <c:pt idx="73">
                  <c:v>1095.0</c:v>
                </c:pt>
                <c:pt idx="74">
                  <c:v>1110.0</c:v>
                </c:pt>
                <c:pt idx="75">
                  <c:v>1125.0</c:v>
                </c:pt>
                <c:pt idx="76">
                  <c:v>1140.0</c:v>
                </c:pt>
                <c:pt idx="77">
                  <c:v>1155.0</c:v>
                </c:pt>
                <c:pt idx="78">
                  <c:v>1170.0</c:v>
                </c:pt>
                <c:pt idx="79">
                  <c:v>1185.0</c:v>
                </c:pt>
                <c:pt idx="80">
                  <c:v>1200.0</c:v>
                </c:pt>
                <c:pt idx="81">
                  <c:v>1215.0</c:v>
                </c:pt>
                <c:pt idx="82">
                  <c:v>1230.0</c:v>
                </c:pt>
                <c:pt idx="83">
                  <c:v>1245.0</c:v>
                </c:pt>
                <c:pt idx="84">
                  <c:v>1260.0</c:v>
                </c:pt>
                <c:pt idx="85">
                  <c:v>1275.0</c:v>
                </c:pt>
                <c:pt idx="86">
                  <c:v>1290.0</c:v>
                </c:pt>
                <c:pt idx="87">
                  <c:v>1305.0</c:v>
                </c:pt>
                <c:pt idx="88">
                  <c:v>1320.0</c:v>
                </c:pt>
                <c:pt idx="89">
                  <c:v>1335.0</c:v>
                </c:pt>
                <c:pt idx="90">
                  <c:v>1350.0</c:v>
                </c:pt>
                <c:pt idx="91">
                  <c:v>1365.0</c:v>
                </c:pt>
                <c:pt idx="92">
                  <c:v>1380.0</c:v>
                </c:pt>
                <c:pt idx="93">
                  <c:v>1395.0</c:v>
                </c:pt>
                <c:pt idx="94">
                  <c:v>1410.0</c:v>
                </c:pt>
                <c:pt idx="95">
                  <c:v>1425.0</c:v>
                </c:pt>
                <c:pt idx="96">
                  <c:v>1440.0</c:v>
                </c:pt>
                <c:pt idx="97">
                  <c:v>1455.0</c:v>
                </c:pt>
                <c:pt idx="98">
                  <c:v>1470.0</c:v>
                </c:pt>
                <c:pt idx="99">
                  <c:v>1485.0</c:v>
                </c:pt>
                <c:pt idx="100">
                  <c:v>1500.0</c:v>
                </c:pt>
                <c:pt idx="101">
                  <c:v>1515.0</c:v>
                </c:pt>
                <c:pt idx="102">
                  <c:v>1530.0</c:v>
                </c:pt>
                <c:pt idx="103">
                  <c:v>1545.0</c:v>
                </c:pt>
                <c:pt idx="104">
                  <c:v>1560.0</c:v>
                </c:pt>
                <c:pt idx="105">
                  <c:v>1575.0</c:v>
                </c:pt>
                <c:pt idx="106">
                  <c:v>1590.0</c:v>
                </c:pt>
                <c:pt idx="107">
                  <c:v>1605.0</c:v>
                </c:pt>
                <c:pt idx="108">
                  <c:v>1620.0</c:v>
                </c:pt>
                <c:pt idx="109">
                  <c:v>1635.0</c:v>
                </c:pt>
                <c:pt idx="110">
                  <c:v>1650.0</c:v>
                </c:pt>
                <c:pt idx="111">
                  <c:v>1665.0</c:v>
                </c:pt>
                <c:pt idx="112">
                  <c:v>1680.0</c:v>
                </c:pt>
                <c:pt idx="113">
                  <c:v>1695.0</c:v>
                </c:pt>
                <c:pt idx="114">
                  <c:v>1710.0</c:v>
                </c:pt>
                <c:pt idx="115">
                  <c:v>1725.0</c:v>
                </c:pt>
                <c:pt idx="116">
                  <c:v>1740.0</c:v>
                </c:pt>
                <c:pt idx="117">
                  <c:v>1755.0</c:v>
                </c:pt>
                <c:pt idx="118">
                  <c:v>1770.0</c:v>
                </c:pt>
                <c:pt idx="119">
                  <c:v>1785.0</c:v>
                </c:pt>
                <c:pt idx="120">
                  <c:v>1800.0</c:v>
                </c:pt>
                <c:pt idx="121">
                  <c:v>1815.0</c:v>
                </c:pt>
                <c:pt idx="122">
                  <c:v>1830.0</c:v>
                </c:pt>
                <c:pt idx="123">
                  <c:v>1845.0</c:v>
                </c:pt>
                <c:pt idx="124">
                  <c:v>1860.0</c:v>
                </c:pt>
                <c:pt idx="125">
                  <c:v>1875.0</c:v>
                </c:pt>
                <c:pt idx="126">
                  <c:v>1890.0</c:v>
                </c:pt>
                <c:pt idx="127">
                  <c:v>1905.0</c:v>
                </c:pt>
                <c:pt idx="128">
                  <c:v>1920.0</c:v>
                </c:pt>
                <c:pt idx="129">
                  <c:v>1935.0</c:v>
                </c:pt>
                <c:pt idx="130">
                  <c:v>1950.0</c:v>
                </c:pt>
                <c:pt idx="131">
                  <c:v>1965.0</c:v>
                </c:pt>
                <c:pt idx="132">
                  <c:v>1980.0</c:v>
                </c:pt>
                <c:pt idx="133">
                  <c:v>1995.0</c:v>
                </c:pt>
                <c:pt idx="134">
                  <c:v>2010.0</c:v>
                </c:pt>
                <c:pt idx="135">
                  <c:v>2025.0</c:v>
                </c:pt>
                <c:pt idx="136">
                  <c:v>2040.0</c:v>
                </c:pt>
                <c:pt idx="137">
                  <c:v>2055.0</c:v>
                </c:pt>
                <c:pt idx="138">
                  <c:v>2070.0</c:v>
                </c:pt>
                <c:pt idx="139">
                  <c:v>2085.0</c:v>
                </c:pt>
                <c:pt idx="140">
                  <c:v>2100.0</c:v>
                </c:pt>
                <c:pt idx="141">
                  <c:v>2115.0</c:v>
                </c:pt>
                <c:pt idx="142">
                  <c:v>2130.0</c:v>
                </c:pt>
                <c:pt idx="143">
                  <c:v>2145.0</c:v>
                </c:pt>
                <c:pt idx="144">
                  <c:v>2160.0</c:v>
                </c:pt>
              </c:numCache>
            </c:numRef>
          </c:xVal>
          <c:yVal>
            <c:numRef>
              <c:f>'AshCreek@HighlandRoad'!$M$2:$M$146</c:f>
              <c:numCache>
                <c:formatCode>General</c:formatCode>
                <c:ptCount val="145"/>
                <c:pt idx="0">
                  <c:v>0.0</c:v>
                </c:pt>
                <c:pt idx="1">
                  <c:v>0.0675</c:v>
                </c:pt>
                <c:pt idx="2">
                  <c:v>0.135</c:v>
                </c:pt>
                <c:pt idx="3">
                  <c:v>0.2025</c:v>
                </c:pt>
                <c:pt idx="4">
                  <c:v>0.27</c:v>
                </c:pt>
                <c:pt idx="5">
                  <c:v>0.4</c:v>
                </c:pt>
                <c:pt idx="6">
                  <c:v>0.53</c:v>
                </c:pt>
                <c:pt idx="7">
                  <c:v>0.565</c:v>
                </c:pt>
                <c:pt idx="8">
                  <c:v>0.6</c:v>
                </c:pt>
                <c:pt idx="9">
                  <c:v>0.67</c:v>
                </c:pt>
                <c:pt idx="10">
                  <c:v>0.835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1.05</c:v>
                </c:pt>
                <c:pt idx="28">
                  <c:v>1.1</c:v>
                </c:pt>
                <c:pt idx="29">
                  <c:v>1.15</c:v>
                </c:pt>
                <c:pt idx="30">
                  <c:v>1.2</c:v>
                </c:pt>
                <c:pt idx="31">
                  <c:v>1.25</c:v>
                </c:pt>
                <c:pt idx="32">
                  <c:v>1.3</c:v>
                </c:pt>
                <c:pt idx="33">
                  <c:v>1.405</c:v>
                </c:pt>
                <c:pt idx="34">
                  <c:v>1.51</c:v>
                </c:pt>
                <c:pt idx="35">
                  <c:v>1.95</c:v>
                </c:pt>
                <c:pt idx="36">
                  <c:v>2.26</c:v>
                </c:pt>
                <c:pt idx="37">
                  <c:v>2.32</c:v>
                </c:pt>
                <c:pt idx="38">
                  <c:v>2.46</c:v>
                </c:pt>
                <c:pt idx="39">
                  <c:v>2.47</c:v>
                </c:pt>
                <c:pt idx="40">
                  <c:v>2.51</c:v>
                </c:pt>
                <c:pt idx="41">
                  <c:v>2.57</c:v>
                </c:pt>
                <c:pt idx="42">
                  <c:v>2.6</c:v>
                </c:pt>
                <c:pt idx="43">
                  <c:v>2.63</c:v>
                </c:pt>
                <c:pt idx="44">
                  <c:v>2.63</c:v>
                </c:pt>
                <c:pt idx="45">
                  <c:v>2.63</c:v>
                </c:pt>
                <c:pt idx="46">
                  <c:v>2.65</c:v>
                </c:pt>
                <c:pt idx="47">
                  <c:v>2.65</c:v>
                </c:pt>
                <c:pt idx="48">
                  <c:v>2.65</c:v>
                </c:pt>
                <c:pt idx="49">
                  <c:v>2.65</c:v>
                </c:pt>
                <c:pt idx="50">
                  <c:v>2.65</c:v>
                </c:pt>
                <c:pt idx="51">
                  <c:v>2.65</c:v>
                </c:pt>
                <c:pt idx="52">
                  <c:v>2.65</c:v>
                </c:pt>
                <c:pt idx="53">
                  <c:v>2.65</c:v>
                </c:pt>
                <c:pt idx="54">
                  <c:v>2.65</c:v>
                </c:pt>
                <c:pt idx="55">
                  <c:v>2.65</c:v>
                </c:pt>
                <c:pt idx="56">
                  <c:v>2.65</c:v>
                </c:pt>
                <c:pt idx="57">
                  <c:v>2.65125</c:v>
                </c:pt>
                <c:pt idx="58">
                  <c:v>2.6525</c:v>
                </c:pt>
                <c:pt idx="59">
                  <c:v>2.65375</c:v>
                </c:pt>
                <c:pt idx="60">
                  <c:v>2.655</c:v>
                </c:pt>
                <c:pt idx="61">
                  <c:v>2.65625</c:v>
                </c:pt>
                <c:pt idx="62">
                  <c:v>2.6575</c:v>
                </c:pt>
                <c:pt idx="63">
                  <c:v>2.65875</c:v>
                </c:pt>
                <c:pt idx="64">
                  <c:v>2.66</c:v>
                </c:pt>
                <c:pt idx="65">
                  <c:v>2.66125</c:v>
                </c:pt>
                <c:pt idx="66">
                  <c:v>2.6625</c:v>
                </c:pt>
                <c:pt idx="67">
                  <c:v>2.66375</c:v>
                </c:pt>
                <c:pt idx="68">
                  <c:v>2.665</c:v>
                </c:pt>
                <c:pt idx="69">
                  <c:v>2.66625</c:v>
                </c:pt>
                <c:pt idx="70">
                  <c:v>2.6675</c:v>
                </c:pt>
                <c:pt idx="71">
                  <c:v>2.66875</c:v>
                </c:pt>
                <c:pt idx="72">
                  <c:v>2.67</c:v>
                </c:pt>
                <c:pt idx="73">
                  <c:v>2.67</c:v>
                </c:pt>
                <c:pt idx="74">
                  <c:v>2.67</c:v>
                </c:pt>
                <c:pt idx="75">
                  <c:v>2.67</c:v>
                </c:pt>
                <c:pt idx="76">
                  <c:v>2.67</c:v>
                </c:pt>
                <c:pt idx="77">
                  <c:v>2.67</c:v>
                </c:pt>
                <c:pt idx="78">
                  <c:v>2.67</c:v>
                </c:pt>
                <c:pt idx="79">
                  <c:v>2.67</c:v>
                </c:pt>
                <c:pt idx="80">
                  <c:v>2.67</c:v>
                </c:pt>
                <c:pt idx="81">
                  <c:v>2.735</c:v>
                </c:pt>
                <c:pt idx="82">
                  <c:v>2.8</c:v>
                </c:pt>
                <c:pt idx="83">
                  <c:v>2.865</c:v>
                </c:pt>
                <c:pt idx="84">
                  <c:v>2.93</c:v>
                </c:pt>
                <c:pt idx="85">
                  <c:v>3.3</c:v>
                </c:pt>
                <c:pt idx="86">
                  <c:v>3.42</c:v>
                </c:pt>
                <c:pt idx="87">
                  <c:v>3.65</c:v>
                </c:pt>
                <c:pt idx="88">
                  <c:v>4.25</c:v>
                </c:pt>
                <c:pt idx="89">
                  <c:v>4.39</c:v>
                </c:pt>
                <c:pt idx="90">
                  <c:v>4.53</c:v>
                </c:pt>
                <c:pt idx="91">
                  <c:v>4.54</c:v>
                </c:pt>
                <c:pt idx="92">
                  <c:v>4.58</c:v>
                </c:pt>
                <c:pt idx="93">
                  <c:v>4.62</c:v>
                </c:pt>
                <c:pt idx="94">
                  <c:v>4.63</c:v>
                </c:pt>
                <c:pt idx="95">
                  <c:v>4.78</c:v>
                </c:pt>
                <c:pt idx="96">
                  <c:v>4.86</c:v>
                </c:pt>
                <c:pt idx="97">
                  <c:v>5.003333333333333</c:v>
                </c:pt>
                <c:pt idx="98">
                  <c:v>5.146666666666666</c:v>
                </c:pt>
                <c:pt idx="99">
                  <c:v>5.29</c:v>
                </c:pt>
                <c:pt idx="100">
                  <c:v>5.45</c:v>
                </c:pt>
                <c:pt idx="101">
                  <c:v>5.61</c:v>
                </c:pt>
                <c:pt idx="102">
                  <c:v>6.025</c:v>
                </c:pt>
                <c:pt idx="103">
                  <c:v>6.44</c:v>
                </c:pt>
                <c:pt idx="104">
                  <c:v>6.44</c:v>
                </c:pt>
                <c:pt idx="105">
                  <c:v>6.44</c:v>
                </c:pt>
                <c:pt idx="106">
                  <c:v>6.44</c:v>
                </c:pt>
                <c:pt idx="107">
                  <c:v>6.44</c:v>
                </c:pt>
                <c:pt idx="108">
                  <c:v>6.44</c:v>
                </c:pt>
                <c:pt idx="109">
                  <c:v>6.44</c:v>
                </c:pt>
                <c:pt idx="110">
                  <c:v>6.44</c:v>
                </c:pt>
                <c:pt idx="111">
                  <c:v>6.44</c:v>
                </c:pt>
                <c:pt idx="112">
                  <c:v>6.44</c:v>
                </c:pt>
                <c:pt idx="113">
                  <c:v>6.44</c:v>
                </c:pt>
                <c:pt idx="114">
                  <c:v>6.44</c:v>
                </c:pt>
                <c:pt idx="115">
                  <c:v>6.44</c:v>
                </c:pt>
                <c:pt idx="116">
                  <c:v>6.44</c:v>
                </c:pt>
                <c:pt idx="117">
                  <c:v>6.44</c:v>
                </c:pt>
                <c:pt idx="118">
                  <c:v>6.44</c:v>
                </c:pt>
                <c:pt idx="119">
                  <c:v>6.44</c:v>
                </c:pt>
                <c:pt idx="120">
                  <c:v>6.44</c:v>
                </c:pt>
                <c:pt idx="121">
                  <c:v>6.44</c:v>
                </c:pt>
                <c:pt idx="122">
                  <c:v>6.44</c:v>
                </c:pt>
                <c:pt idx="123">
                  <c:v>6.44</c:v>
                </c:pt>
                <c:pt idx="124">
                  <c:v>6.44</c:v>
                </c:pt>
                <c:pt idx="125">
                  <c:v>6.44</c:v>
                </c:pt>
                <c:pt idx="126">
                  <c:v>6.44</c:v>
                </c:pt>
                <c:pt idx="127">
                  <c:v>6.44</c:v>
                </c:pt>
                <c:pt idx="128">
                  <c:v>6.44</c:v>
                </c:pt>
                <c:pt idx="129">
                  <c:v>6.44</c:v>
                </c:pt>
                <c:pt idx="130">
                  <c:v>6.44</c:v>
                </c:pt>
                <c:pt idx="131">
                  <c:v>6.44</c:v>
                </c:pt>
                <c:pt idx="132">
                  <c:v>6.44</c:v>
                </c:pt>
                <c:pt idx="133">
                  <c:v>6.44</c:v>
                </c:pt>
                <c:pt idx="134">
                  <c:v>6.44</c:v>
                </c:pt>
                <c:pt idx="135">
                  <c:v>6.44</c:v>
                </c:pt>
                <c:pt idx="136">
                  <c:v>6.44</c:v>
                </c:pt>
                <c:pt idx="137">
                  <c:v>6.44375</c:v>
                </c:pt>
                <c:pt idx="138">
                  <c:v>6.4475</c:v>
                </c:pt>
                <c:pt idx="139">
                  <c:v>6.45125</c:v>
                </c:pt>
                <c:pt idx="140">
                  <c:v>6.455</c:v>
                </c:pt>
                <c:pt idx="141">
                  <c:v>6.45875</c:v>
                </c:pt>
                <c:pt idx="142">
                  <c:v>6.4625</c:v>
                </c:pt>
                <c:pt idx="143">
                  <c:v>6.46625</c:v>
                </c:pt>
                <c:pt idx="144">
                  <c:v>6.47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54552"/>
        <c:axId val="-2108015272"/>
      </c:scatterChart>
      <c:valAx>
        <c:axId val="20794545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08015272"/>
        <c:crosses val="autoZero"/>
        <c:crossBetween val="midCat"/>
      </c:valAx>
      <c:valAx>
        <c:axId val="-210801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454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152400</xdr:colOff>
      <xdr:row>0</xdr:row>
      <xdr:rowOff>2692400</xdr:rowOff>
    </xdr:from>
    <xdr:ext cx="767865" cy="261610"/>
    <xdr:sp macro="" textlink="">
      <xdr:nvSpPr>
        <xdr:cNvPr id="2" name="TextBox 1"/>
        <xdr:cNvSpPr txBox="1"/>
      </xdr:nvSpPr>
      <xdr:spPr>
        <a:xfrm>
          <a:off x="10896600" y="2692400"/>
          <a:ext cx="767865" cy="26161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=(M3-M2)</a:t>
          </a:r>
        </a:p>
      </xdr:txBody>
    </xdr:sp>
    <xdr:clientData/>
  </xdr:oneCellAnchor>
  <xdr:twoCellAnchor>
    <xdr:from>
      <xdr:col>13</xdr:col>
      <xdr:colOff>508000</xdr:colOff>
      <xdr:row>0</xdr:row>
      <xdr:rowOff>2954010</xdr:rowOff>
    </xdr:from>
    <xdr:to>
      <xdr:col>14</xdr:col>
      <xdr:colOff>536333</xdr:colOff>
      <xdr:row>1</xdr:row>
      <xdr:rowOff>101600</xdr:rowOff>
    </xdr:to>
    <xdr:cxnSp macro="">
      <xdr:nvCxnSpPr>
        <xdr:cNvPr id="4" name="Straight Arrow Connector 3"/>
        <xdr:cNvCxnSpPr>
          <a:stCxn id="2" idx="2"/>
        </xdr:cNvCxnSpPr>
      </xdr:nvCxnSpPr>
      <xdr:spPr>
        <a:xfrm flipH="1">
          <a:off x="10706100" y="2954010"/>
          <a:ext cx="574433" cy="19559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692150</xdr:colOff>
      <xdr:row>147</xdr:row>
      <xdr:rowOff>88900</xdr:rowOff>
    </xdr:from>
    <xdr:to>
      <xdr:col>8</xdr:col>
      <xdr:colOff>273050</xdr:colOff>
      <xdr:row>161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abSelected="1" topLeftCell="A143" workbookViewId="0">
      <selection activeCell="F167" sqref="F167"/>
    </sheetView>
  </sheetViews>
  <sheetFormatPr baseColWidth="10" defaultRowHeight="15" x14ac:dyDescent="0"/>
  <cols>
    <col min="1" max="1" width="20.6640625" customWidth="1"/>
    <col min="3" max="3" width="9.5" customWidth="1"/>
    <col min="7" max="7" width="8.83203125" customWidth="1"/>
    <col min="8" max="8" width="3.83203125" customWidth="1"/>
    <col min="9" max="9" width="19.33203125" customWidth="1"/>
    <col min="10" max="11" width="6.5" customWidth="1"/>
    <col min="12" max="12" width="12" style="6" customWidth="1"/>
    <col min="13" max="13" width="7.5" customWidth="1"/>
    <col min="14" max="14" width="7.1640625" customWidth="1"/>
  </cols>
  <sheetData>
    <row r="1" spans="1:14" ht="240">
      <c r="A1" s="1" t="s">
        <v>0</v>
      </c>
      <c r="B1" s="1" t="s">
        <v>69</v>
      </c>
      <c r="E1" s="1" t="s">
        <v>73</v>
      </c>
      <c r="F1" s="1" t="s">
        <v>71</v>
      </c>
      <c r="G1" s="1" t="s">
        <v>76</v>
      </c>
      <c r="I1" s="1" t="s">
        <v>77</v>
      </c>
      <c r="J1" s="1" t="s">
        <v>78</v>
      </c>
      <c r="K1" s="1" t="s">
        <v>79</v>
      </c>
      <c r="L1" s="5" t="s">
        <v>70</v>
      </c>
      <c r="M1" s="1" t="s">
        <v>80</v>
      </c>
      <c r="N1" s="1" t="s">
        <v>81</v>
      </c>
    </row>
    <row r="2" spans="1:14">
      <c r="A2" t="s">
        <v>1</v>
      </c>
      <c r="B2">
        <v>0</v>
      </c>
      <c r="C2" t="s">
        <v>72</v>
      </c>
      <c r="D2" s="3">
        <v>1.0416666666666666E-2</v>
      </c>
      <c r="E2" s="4" t="s">
        <v>74</v>
      </c>
      <c r="F2" s="2">
        <v>0</v>
      </c>
      <c r="G2" t="str">
        <f>TEXT(F2,"hh:mm:ss")</f>
        <v>00:00:00</v>
      </c>
      <c r="I2" t="str">
        <f>CONCATENATE(E2,"@",G2)</f>
        <v>06/03/1973@00:00:00</v>
      </c>
      <c r="J2">
        <f>INDEX($B$2:$B$69,MATCH(I2,$A$2:$A$69,0))</f>
        <v>0</v>
      </c>
      <c r="L2" s="6">
        <v>0</v>
      </c>
      <c r="M2">
        <f>J2</f>
        <v>0</v>
      </c>
      <c r="N2">
        <f>(M3-M2)</f>
        <v>6.7500000000000004E-2</v>
      </c>
    </row>
    <row r="3" spans="1:14">
      <c r="A3" t="s">
        <v>2</v>
      </c>
      <c r="B3">
        <v>0.27</v>
      </c>
      <c r="E3" s="4" t="s">
        <v>74</v>
      </c>
      <c r="F3" s="3">
        <f>F2+$D$2</f>
        <v>1.0416666666666666E-2</v>
      </c>
      <c r="G3" t="str">
        <f>TEXT(F3,"hh:mm:ss")</f>
        <v>00:15:00</v>
      </c>
      <c r="I3" t="str">
        <f t="shared" ref="I3:I66" si="0">CONCATENATE(E3,"@",G3)</f>
        <v>06/03/1973@00:15:00</v>
      </c>
      <c r="J3" t="e">
        <f t="shared" ref="J3:J66" si="1">INDEX($B$2:$B$69,MATCH(I3,$A$2:$A$69,0))</f>
        <v>#N/A</v>
      </c>
      <c r="K3">
        <f>(1/4)*(J6-J2)+J2</f>
        <v>6.7500000000000004E-2</v>
      </c>
      <c r="L3" s="6">
        <f>15+L2</f>
        <v>15</v>
      </c>
      <c r="M3">
        <f>K3</f>
        <v>6.7500000000000004E-2</v>
      </c>
      <c r="N3">
        <f t="shared" ref="N3:N66" si="2">(M4-M3)</f>
        <v>6.7500000000000004E-2</v>
      </c>
    </row>
    <row r="4" spans="1:14">
      <c r="A4" t="s">
        <v>3</v>
      </c>
      <c r="B4">
        <v>0.53</v>
      </c>
      <c r="E4" s="4" t="s">
        <v>74</v>
      </c>
      <c r="F4" s="3">
        <f t="shared" ref="F4:F67" si="3">F3+$D$2</f>
        <v>2.0833333333333332E-2</v>
      </c>
      <c r="G4" t="str">
        <f t="shared" ref="G4:G67" si="4">TEXT(F4,"hh:mm:ss")</f>
        <v>00:30:00</v>
      </c>
      <c r="I4" t="str">
        <f t="shared" si="0"/>
        <v>06/03/1973@00:30:00</v>
      </c>
      <c r="J4" t="e">
        <f t="shared" si="1"/>
        <v>#N/A</v>
      </c>
      <c r="K4">
        <f>(2/4)*(J6-J2)+J2</f>
        <v>0.13500000000000001</v>
      </c>
      <c r="L4" s="6">
        <f t="shared" ref="L4:L67" si="5">15+L3</f>
        <v>30</v>
      </c>
      <c r="M4">
        <f t="shared" ref="M4:M5" si="6">K4</f>
        <v>0.13500000000000001</v>
      </c>
      <c r="N4">
        <f t="shared" si="2"/>
        <v>6.7500000000000004E-2</v>
      </c>
    </row>
    <row r="5" spans="1:14">
      <c r="A5" t="s">
        <v>4</v>
      </c>
      <c r="B5">
        <v>0.6</v>
      </c>
      <c r="E5" s="4" t="s">
        <v>74</v>
      </c>
      <c r="F5" s="3">
        <f t="shared" si="3"/>
        <v>3.125E-2</v>
      </c>
      <c r="G5" t="str">
        <f t="shared" si="4"/>
        <v>00:45:00</v>
      </c>
      <c r="I5" t="str">
        <f t="shared" si="0"/>
        <v>06/03/1973@00:45:00</v>
      </c>
      <c r="J5" t="e">
        <f t="shared" si="1"/>
        <v>#N/A</v>
      </c>
      <c r="K5">
        <f>(3/4)*(J6-J2)+J2</f>
        <v>0.20250000000000001</v>
      </c>
      <c r="L5" s="6">
        <f t="shared" si="5"/>
        <v>45</v>
      </c>
      <c r="M5">
        <f t="shared" si="6"/>
        <v>0.20250000000000001</v>
      </c>
      <c r="N5">
        <f t="shared" si="2"/>
        <v>6.7500000000000004E-2</v>
      </c>
    </row>
    <row r="6" spans="1:14">
      <c r="A6" t="s">
        <v>5</v>
      </c>
      <c r="B6">
        <v>0.67</v>
      </c>
      <c r="E6" s="4" t="s">
        <v>74</v>
      </c>
      <c r="F6" s="3">
        <f t="shared" si="3"/>
        <v>4.1666666666666664E-2</v>
      </c>
      <c r="G6" t="str">
        <f t="shared" si="4"/>
        <v>01:00:00</v>
      </c>
      <c r="I6" t="str">
        <f t="shared" si="0"/>
        <v>06/03/1973@01:00:00</v>
      </c>
      <c r="J6">
        <f t="shared" si="1"/>
        <v>0.27</v>
      </c>
      <c r="L6" s="6">
        <f t="shared" si="5"/>
        <v>60</v>
      </c>
      <c r="M6">
        <f t="shared" ref="M6:M58" si="7">J6</f>
        <v>0.27</v>
      </c>
      <c r="N6">
        <f t="shared" si="2"/>
        <v>0.13</v>
      </c>
    </row>
    <row r="7" spans="1:14">
      <c r="A7" t="s">
        <v>6</v>
      </c>
      <c r="B7">
        <v>1</v>
      </c>
      <c r="E7" s="4" t="s">
        <v>74</v>
      </c>
      <c r="F7" s="3">
        <f t="shared" si="3"/>
        <v>5.2083333333333329E-2</v>
      </c>
      <c r="G7" t="str">
        <f t="shared" si="4"/>
        <v>01:15:00</v>
      </c>
      <c r="I7" t="str">
        <f t="shared" si="0"/>
        <v>06/03/1973@01:15:00</v>
      </c>
      <c r="J7" t="e">
        <f t="shared" si="1"/>
        <v>#N/A</v>
      </c>
      <c r="K7">
        <f>AVERAGE(J6,J8)</f>
        <v>0.4</v>
      </c>
      <c r="L7" s="6">
        <f t="shared" si="5"/>
        <v>75</v>
      </c>
      <c r="M7">
        <f>K7</f>
        <v>0.4</v>
      </c>
      <c r="N7">
        <f t="shared" si="2"/>
        <v>0.13</v>
      </c>
    </row>
    <row r="8" spans="1:14">
      <c r="A8" t="s">
        <v>7</v>
      </c>
      <c r="B8">
        <v>1</v>
      </c>
      <c r="E8" s="4" t="s">
        <v>74</v>
      </c>
      <c r="F8" s="3">
        <f t="shared" si="3"/>
        <v>6.2499999999999993E-2</v>
      </c>
      <c r="G8" t="str">
        <f t="shared" si="4"/>
        <v>01:30:00</v>
      </c>
      <c r="I8" t="str">
        <f t="shared" si="0"/>
        <v>06/03/1973@01:30:00</v>
      </c>
      <c r="J8">
        <f t="shared" si="1"/>
        <v>0.53</v>
      </c>
      <c r="L8" s="6">
        <f t="shared" si="5"/>
        <v>90</v>
      </c>
      <c r="M8">
        <f t="shared" si="7"/>
        <v>0.53</v>
      </c>
      <c r="N8">
        <f t="shared" si="2"/>
        <v>3.499999999999992E-2</v>
      </c>
    </row>
    <row r="9" spans="1:14">
      <c r="A9" t="s">
        <v>8</v>
      </c>
      <c r="B9">
        <v>1</v>
      </c>
      <c r="E9" s="4" t="s">
        <v>74</v>
      </c>
      <c r="F9" s="3">
        <f t="shared" si="3"/>
        <v>7.2916666666666657E-2</v>
      </c>
      <c r="G9" t="str">
        <f t="shared" si="4"/>
        <v>01:45:00</v>
      </c>
      <c r="I9" t="str">
        <f t="shared" si="0"/>
        <v>06/03/1973@01:45:00</v>
      </c>
      <c r="J9" t="e">
        <f t="shared" si="1"/>
        <v>#N/A</v>
      </c>
      <c r="K9">
        <f>AVERAGE(J8,J10)</f>
        <v>0.56499999999999995</v>
      </c>
      <c r="L9" s="6">
        <f t="shared" si="5"/>
        <v>105</v>
      </c>
      <c r="M9">
        <f>K9</f>
        <v>0.56499999999999995</v>
      </c>
      <c r="N9">
        <f t="shared" si="2"/>
        <v>3.5000000000000031E-2</v>
      </c>
    </row>
    <row r="10" spans="1:14">
      <c r="A10" t="s">
        <v>9</v>
      </c>
      <c r="B10">
        <v>1</v>
      </c>
      <c r="E10" s="4" t="s">
        <v>74</v>
      </c>
      <c r="F10" s="3">
        <f t="shared" si="3"/>
        <v>8.3333333333333329E-2</v>
      </c>
      <c r="G10" t="str">
        <f t="shared" si="4"/>
        <v>02:00:00</v>
      </c>
      <c r="I10" t="str">
        <f t="shared" si="0"/>
        <v>06/03/1973@02:00:00</v>
      </c>
      <c r="J10">
        <f t="shared" si="1"/>
        <v>0.6</v>
      </c>
      <c r="L10" s="6">
        <f t="shared" si="5"/>
        <v>120</v>
      </c>
      <c r="M10">
        <f t="shared" si="7"/>
        <v>0.6</v>
      </c>
      <c r="N10">
        <f t="shared" si="2"/>
        <v>7.0000000000000062E-2</v>
      </c>
    </row>
    <row r="11" spans="1:14">
      <c r="A11" t="s">
        <v>10</v>
      </c>
      <c r="B11">
        <v>1</v>
      </c>
      <c r="E11" s="4" t="s">
        <v>74</v>
      </c>
      <c r="F11" s="3">
        <f t="shared" si="3"/>
        <v>9.375E-2</v>
      </c>
      <c r="G11" t="str">
        <f t="shared" si="4"/>
        <v>02:15:00</v>
      </c>
      <c r="I11" t="str">
        <f t="shared" si="0"/>
        <v>06/03/1973@02:15:00</v>
      </c>
      <c r="J11">
        <f t="shared" si="1"/>
        <v>0.67</v>
      </c>
      <c r="L11" s="6">
        <f t="shared" si="5"/>
        <v>135</v>
      </c>
      <c r="M11">
        <f t="shared" si="7"/>
        <v>0.67</v>
      </c>
      <c r="N11">
        <f t="shared" si="2"/>
        <v>0.16499999999999992</v>
      </c>
    </row>
    <row r="12" spans="1:14">
      <c r="A12" t="s">
        <v>11</v>
      </c>
      <c r="B12">
        <v>1</v>
      </c>
      <c r="E12" s="4" t="s">
        <v>74</v>
      </c>
      <c r="F12" s="3">
        <f t="shared" si="3"/>
        <v>0.10416666666666667</v>
      </c>
      <c r="G12" t="str">
        <f t="shared" si="4"/>
        <v>02:30:00</v>
      </c>
      <c r="I12" t="str">
        <f t="shared" si="0"/>
        <v>06/03/1973@02:30:00</v>
      </c>
      <c r="J12" t="e">
        <f t="shared" si="1"/>
        <v>#N/A</v>
      </c>
      <c r="K12">
        <f>AVERAGE(J11,J13)</f>
        <v>0.83499999999999996</v>
      </c>
      <c r="L12" s="6">
        <f t="shared" si="5"/>
        <v>150</v>
      </c>
      <c r="M12">
        <f>K12</f>
        <v>0.83499999999999996</v>
      </c>
      <c r="N12">
        <f t="shared" si="2"/>
        <v>0.16500000000000004</v>
      </c>
    </row>
    <row r="13" spans="1:14">
      <c r="A13" t="s">
        <v>12</v>
      </c>
      <c r="B13">
        <v>1</v>
      </c>
      <c r="E13" s="4" t="s">
        <v>74</v>
      </c>
      <c r="F13" s="3">
        <f t="shared" si="3"/>
        <v>0.11458333333333334</v>
      </c>
      <c r="G13" t="str">
        <f t="shared" si="4"/>
        <v>02:45:00</v>
      </c>
      <c r="I13" t="str">
        <f t="shared" si="0"/>
        <v>06/03/1973@02:45:00</v>
      </c>
      <c r="J13">
        <f t="shared" si="1"/>
        <v>1</v>
      </c>
      <c r="L13" s="6">
        <f t="shared" si="5"/>
        <v>165</v>
      </c>
      <c r="M13">
        <f t="shared" si="7"/>
        <v>1</v>
      </c>
      <c r="N13">
        <f t="shared" si="2"/>
        <v>0</v>
      </c>
    </row>
    <row r="14" spans="1:14">
      <c r="A14" t="s">
        <v>13</v>
      </c>
      <c r="B14">
        <v>1</v>
      </c>
      <c r="E14" s="4" t="s">
        <v>74</v>
      </c>
      <c r="F14" s="3">
        <f t="shared" si="3"/>
        <v>0.125</v>
      </c>
      <c r="G14" t="str">
        <f t="shared" si="4"/>
        <v>03:00:00</v>
      </c>
      <c r="I14" t="str">
        <f t="shared" si="0"/>
        <v>06/03/1973@03:00:00</v>
      </c>
      <c r="J14">
        <f t="shared" si="1"/>
        <v>1</v>
      </c>
      <c r="L14" s="6">
        <f t="shared" si="5"/>
        <v>180</v>
      </c>
      <c r="M14">
        <f t="shared" si="7"/>
        <v>1</v>
      </c>
      <c r="N14">
        <f t="shared" si="2"/>
        <v>0</v>
      </c>
    </row>
    <row r="15" spans="1:14">
      <c r="A15" t="s">
        <v>14</v>
      </c>
      <c r="B15">
        <v>1</v>
      </c>
      <c r="E15" s="4" t="s">
        <v>74</v>
      </c>
      <c r="F15" s="3">
        <f t="shared" si="3"/>
        <v>0.13541666666666666</v>
      </c>
      <c r="G15" t="str">
        <f t="shared" si="4"/>
        <v>03:15:00</v>
      </c>
      <c r="I15" t="str">
        <f t="shared" si="0"/>
        <v>06/03/1973@03:15:00</v>
      </c>
      <c r="J15">
        <f t="shared" si="1"/>
        <v>1</v>
      </c>
      <c r="L15" s="6">
        <f t="shared" si="5"/>
        <v>195</v>
      </c>
      <c r="M15">
        <f t="shared" si="7"/>
        <v>1</v>
      </c>
      <c r="N15">
        <f t="shared" si="2"/>
        <v>0</v>
      </c>
    </row>
    <row r="16" spans="1:14">
      <c r="A16" t="s">
        <v>15</v>
      </c>
      <c r="B16">
        <v>1</v>
      </c>
      <c r="E16" s="4" t="s">
        <v>74</v>
      </c>
      <c r="F16" s="3">
        <f t="shared" si="3"/>
        <v>0.14583333333333331</v>
      </c>
      <c r="G16" t="str">
        <f t="shared" si="4"/>
        <v>03:30:00</v>
      </c>
      <c r="I16" t="str">
        <f t="shared" si="0"/>
        <v>06/03/1973@03:30:00</v>
      </c>
      <c r="J16">
        <f t="shared" si="1"/>
        <v>1</v>
      </c>
      <c r="L16" s="6">
        <f t="shared" si="5"/>
        <v>210</v>
      </c>
      <c r="M16">
        <f t="shared" si="7"/>
        <v>1</v>
      </c>
      <c r="N16">
        <f t="shared" si="2"/>
        <v>0</v>
      </c>
    </row>
    <row r="17" spans="1:14">
      <c r="A17" t="s">
        <v>16</v>
      </c>
      <c r="B17">
        <v>1</v>
      </c>
      <c r="E17" s="4" t="s">
        <v>74</v>
      </c>
      <c r="F17" s="3">
        <f t="shared" si="3"/>
        <v>0.15624999999999997</v>
      </c>
      <c r="G17" t="str">
        <f t="shared" si="4"/>
        <v>03:45:00</v>
      </c>
      <c r="I17" t="str">
        <f t="shared" si="0"/>
        <v>06/03/1973@03:45:00</v>
      </c>
      <c r="J17">
        <f t="shared" si="1"/>
        <v>1</v>
      </c>
      <c r="L17" s="6">
        <f t="shared" si="5"/>
        <v>225</v>
      </c>
      <c r="M17">
        <f t="shared" si="7"/>
        <v>1</v>
      </c>
      <c r="N17">
        <f t="shared" si="2"/>
        <v>0</v>
      </c>
    </row>
    <row r="18" spans="1:14">
      <c r="A18" t="s">
        <v>17</v>
      </c>
      <c r="B18">
        <v>1</v>
      </c>
      <c r="E18" s="4" t="s">
        <v>74</v>
      </c>
      <c r="F18" s="3">
        <f t="shared" si="3"/>
        <v>0.16666666666666663</v>
      </c>
      <c r="G18" t="str">
        <f t="shared" si="4"/>
        <v>04:00:00</v>
      </c>
      <c r="I18" t="str">
        <f t="shared" si="0"/>
        <v>06/03/1973@04:00:00</v>
      </c>
      <c r="J18">
        <f t="shared" si="1"/>
        <v>1</v>
      </c>
      <c r="L18" s="6">
        <f t="shared" si="5"/>
        <v>240</v>
      </c>
      <c r="M18">
        <f t="shared" si="7"/>
        <v>1</v>
      </c>
      <c r="N18">
        <f t="shared" si="2"/>
        <v>0</v>
      </c>
    </row>
    <row r="19" spans="1:14">
      <c r="A19" t="s">
        <v>18</v>
      </c>
      <c r="B19">
        <v>1.3</v>
      </c>
      <c r="E19" s="4" t="s">
        <v>74</v>
      </c>
      <c r="F19" s="3">
        <f t="shared" si="3"/>
        <v>0.17708333333333329</v>
      </c>
      <c r="G19" t="str">
        <f t="shared" si="4"/>
        <v>04:15:00</v>
      </c>
      <c r="I19" t="str">
        <f t="shared" si="0"/>
        <v>06/03/1973@04:15:00</v>
      </c>
      <c r="J19">
        <f t="shared" si="1"/>
        <v>1</v>
      </c>
      <c r="L19" s="6">
        <f t="shared" si="5"/>
        <v>255</v>
      </c>
      <c r="M19">
        <f t="shared" si="7"/>
        <v>1</v>
      </c>
      <c r="N19">
        <f t="shared" si="2"/>
        <v>0</v>
      </c>
    </row>
    <row r="20" spans="1:14">
      <c r="A20" t="s">
        <v>19</v>
      </c>
      <c r="B20">
        <v>1.51</v>
      </c>
      <c r="E20" s="4" t="s">
        <v>74</v>
      </c>
      <c r="F20" s="3">
        <f t="shared" si="3"/>
        <v>0.18749999999999994</v>
      </c>
      <c r="G20" t="str">
        <f t="shared" si="4"/>
        <v>04:30:00</v>
      </c>
      <c r="I20" t="str">
        <f t="shared" si="0"/>
        <v>06/03/1973@04:30:00</v>
      </c>
      <c r="J20" t="e">
        <f t="shared" si="1"/>
        <v>#N/A</v>
      </c>
      <c r="K20">
        <f>AVERAGE(J19,J21)</f>
        <v>1</v>
      </c>
      <c r="L20" s="6">
        <f t="shared" si="5"/>
        <v>270</v>
      </c>
      <c r="M20">
        <f>K20</f>
        <v>1</v>
      </c>
      <c r="N20">
        <f t="shared" si="2"/>
        <v>0</v>
      </c>
    </row>
    <row r="21" spans="1:14">
      <c r="A21" t="s">
        <v>20</v>
      </c>
      <c r="B21">
        <v>1.95</v>
      </c>
      <c r="E21" s="4" t="s">
        <v>74</v>
      </c>
      <c r="F21" s="3">
        <f t="shared" si="3"/>
        <v>0.1979166666666666</v>
      </c>
      <c r="G21" t="str">
        <f t="shared" si="4"/>
        <v>04:45:00</v>
      </c>
      <c r="I21" t="str">
        <f t="shared" si="0"/>
        <v>06/03/1973@04:45:00</v>
      </c>
      <c r="J21">
        <f t="shared" si="1"/>
        <v>1</v>
      </c>
      <c r="L21" s="6">
        <f t="shared" si="5"/>
        <v>285</v>
      </c>
      <c r="M21">
        <f t="shared" si="7"/>
        <v>1</v>
      </c>
      <c r="N21">
        <f t="shared" si="2"/>
        <v>0</v>
      </c>
    </row>
    <row r="22" spans="1:14">
      <c r="A22" t="s">
        <v>21</v>
      </c>
      <c r="B22">
        <v>2.2599999999999998</v>
      </c>
      <c r="E22" s="4" t="s">
        <v>74</v>
      </c>
      <c r="F22" s="3">
        <f t="shared" si="3"/>
        <v>0.20833333333333326</v>
      </c>
      <c r="G22" t="str">
        <f t="shared" si="4"/>
        <v>05:00:00</v>
      </c>
      <c r="I22" t="str">
        <f t="shared" si="0"/>
        <v>06/03/1973@05:00:00</v>
      </c>
      <c r="J22">
        <f t="shared" si="1"/>
        <v>1</v>
      </c>
      <c r="L22" s="6">
        <f t="shared" si="5"/>
        <v>300</v>
      </c>
      <c r="M22">
        <f t="shared" si="7"/>
        <v>1</v>
      </c>
      <c r="N22">
        <f t="shared" si="2"/>
        <v>0</v>
      </c>
    </row>
    <row r="23" spans="1:14">
      <c r="A23" t="s">
        <v>22</v>
      </c>
      <c r="B23">
        <v>2.3199999999999998</v>
      </c>
      <c r="E23" s="4" t="s">
        <v>74</v>
      </c>
      <c r="F23" s="3">
        <f t="shared" si="3"/>
        <v>0.21874999999999992</v>
      </c>
      <c r="G23" t="str">
        <f t="shared" si="4"/>
        <v>05:15:00</v>
      </c>
      <c r="I23" t="str">
        <f t="shared" si="0"/>
        <v>06/03/1973@05:15:00</v>
      </c>
      <c r="J23" t="e">
        <f t="shared" si="1"/>
        <v>#N/A</v>
      </c>
      <c r="K23">
        <f>(1/4)*(J26-J22)+J22</f>
        <v>1</v>
      </c>
      <c r="L23" s="6">
        <f t="shared" si="5"/>
        <v>315</v>
      </c>
      <c r="M23">
        <f t="shared" ref="M23:M25" si="8">K23</f>
        <v>1</v>
      </c>
      <c r="N23">
        <f t="shared" si="2"/>
        <v>0</v>
      </c>
    </row>
    <row r="24" spans="1:14">
      <c r="A24" t="s">
        <v>23</v>
      </c>
      <c r="B24">
        <v>2.46</v>
      </c>
      <c r="E24" s="4" t="s">
        <v>74</v>
      </c>
      <c r="F24" s="3">
        <f t="shared" si="3"/>
        <v>0.22916666666666657</v>
      </c>
      <c r="G24" t="str">
        <f t="shared" si="4"/>
        <v>05:30:00</v>
      </c>
      <c r="I24" t="str">
        <f t="shared" si="0"/>
        <v>06/03/1973@05:30:00</v>
      </c>
      <c r="J24" t="e">
        <f t="shared" si="1"/>
        <v>#N/A</v>
      </c>
      <c r="K24">
        <f>(2/4)*(J26-J22)+J22</f>
        <v>1</v>
      </c>
      <c r="L24" s="6">
        <f t="shared" si="5"/>
        <v>330</v>
      </c>
      <c r="M24">
        <f t="shared" si="8"/>
        <v>1</v>
      </c>
      <c r="N24">
        <f t="shared" si="2"/>
        <v>0</v>
      </c>
    </row>
    <row r="25" spans="1:14">
      <c r="A25" t="s">
        <v>24</v>
      </c>
      <c r="B25">
        <v>2.4700000000000002</v>
      </c>
      <c r="E25" s="4" t="s">
        <v>74</v>
      </c>
      <c r="F25" s="3">
        <f t="shared" si="3"/>
        <v>0.23958333333333323</v>
      </c>
      <c r="G25" t="str">
        <f t="shared" si="4"/>
        <v>05:45:00</v>
      </c>
      <c r="I25" t="str">
        <f t="shared" si="0"/>
        <v>06/03/1973@05:45:00</v>
      </c>
      <c r="J25" t="e">
        <f t="shared" si="1"/>
        <v>#N/A</v>
      </c>
      <c r="K25">
        <f>(3/4)*(J26-J22)+J22</f>
        <v>1</v>
      </c>
      <c r="L25" s="6">
        <f t="shared" si="5"/>
        <v>345</v>
      </c>
      <c r="M25">
        <f t="shared" si="8"/>
        <v>1</v>
      </c>
      <c r="N25">
        <f t="shared" si="2"/>
        <v>0</v>
      </c>
    </row>
    <row r="26" spans="1:14">
      <c r="A26" t="s">
        <v>25</v>
      </c>
      <c r="B26">
        <v>2.5099999999999998</v>
      </c>
      <c r="E26" s="4" t="s">
        <v>74</v>
      </c>
      <c r="F26" s="3">
        <f t="shared" si="3"/>
        <v>0.24999999999999989</v>
      </c>
      <c r="G26" t="str">
        <f t="shared" si="4"/>
        <v>06:00:00</v>
      </c>
      <c r="I26" t="str">
        <f t="shared" si="0"/>
        <v>06/03/1973@06:00:00</v>
      </c>
      <c r="J26">
        <f t="shared" si="1"/>
        <v>1</v>
      </c>
      <c r="L26" s="6">
        <f t="shared" si="5"/>
        <v>360</v>
      </c>
      <c r="M26">
        <f t="shared" si="7"/>
        <v>1</v>
      </c>
      <c r="N26">
        <f t="shared" si="2"/>
        <v>0</v>
      </c>
    </row>
    <row r="27" spans="1:14">
      <c r="A27" t="s">
        <v>26</v>
      </c>
      <c r="B27">
        <v>2.57</v>
      </c>
      <c r="E27" s="4" t="s">
        <v>74</v>
      </c>
      <c r="F27" s="3">
        <f t="shared" si="3"/>
        <v>0.26041666666666657</v>
      </c>
      <c r="G27" t="str">
        <f t="shared" si="4"/>
        <v>06:15:00</v>
      </c>
      <c r="I27" t="str">
        <f t="shared" si="0"/>
        <v>06/03/1973@06:15:00</v>
      </c>
      <c r="J27">
        <f t="shared" si="1"/>
        <v>1</v>
      </c>
      <c r="L27" s="6">
        <f t="shared" si="5"/>
        <v>375</v>
      </c>
      <c r="M27">
        <f t="shared" si="7"/>
        <v>1</v>
      </c>
      <c r="N27">
        <f t="shared" si="2"/>
        <v>0</v>
      </c>
    </row>
    <row r="28" spans="1:14">
      <c r="A28" t="s">
        <v>27</v>
      </c>
      <c r="B28">
        <v>2.6</v>
      </c>
      <c r="E28" s="4" t="s">
        <v>74</v>
      </c>
      <c r="F28" s="3">
        <f t="shared" si="3"/>
        <v>0.27083333333333326</v>
      </c>
      <c r="G28" t="str">
        <f t="shared" si="4"/>
        <v>06:30:00</v>
      </c>
      <c r="I28" t="str">
        <f t="shared" si="0"/>
        <v>06/03/1973@06:30:00</v>
      </c>
      <c r="J28">
        <f t="shared" si="1"/>
        <v>1</v>
      </c>
      <c r="L28" s="6">
        <f t="shared" si="5"/>
        <v>390</v>
      </c>
      <c r="M28">
        <f t="shared" si="7"/>
        <v>1</v>
      </c>
      <c r="N28">
        <f t="shared" si="2"/>
        <v>5.0000000000000044E-2</v>
      </c>
    </row>
    <row r="29" spans="1:14">
      <c r="A29" t="s">
        <v>28</v>
      </c>
      <c r="B29">
        <v>2.63</v>
      </c>
      <c r="E29" s="4" t="s">
        <v>74</v>
      </c>
      <c r="F29" s="3">
        <f t="shared" si="3"/>
        <v>0.28124999999999994</v>
      </c>
      <c r="G29" t="str">
        <f t="shared" si="4"/>
        <v>06:45:00</v>
      </c>
      <c r="I29" t="str">
        <f t="shared" si="0"/>
        <v>06/03/1973@06:45:00</v>
      </c>
      <c r="J29" t="e">
        <f t="shared" si="1"/>
        <v>#N/A</v>
      </c>
      <c r="K29">
        <f>(1/6)*(J34-J28)+J28</f>
        <v>1.05</v>
      </c>
      <c r="L29" s="6">
        <f t="shared" si="5"/>
        <v>405</v>
      </c>
      <c r="M29">
        <f t="shared" ref="M29:M33" si="9">K29</f>
        <v>1.05</v>
      </c>
      <c r="N29">
        <f t="shared" si="2"/>
        <v>5.0000000000000044E-2</v>
      </c>
    </row>
    <row r="30" spans="1:14">
      <c r="A30" t="s">
        <v>29</v>
      </c>
      <c r="B30">
        <v>2.63</v>
      </c>
      <c r="E30" s="4" t="s">
        <v>74</v>
      </c>
      <c r="F30" s="3">
        <f t="shared" si="3"/>
        <v>0.29166666666666663</v>
      </c>
      <c r="G30" t="str">
        <f t="shared" si="4"/>
        <v>07:00:00</v>
      </c>
      <c r="I30" t="str">
        <f t="shared" si="0"/>
        <v>06/03/1973@07:00:00</v>
      </c>
      <c r="J30" t="e">
        <f t="shared" si="1"/>
        <v>#N/A</v>
      </c>
      <c r="K30">
        <f>(2/6)*(J34-J28)+J28</f>
        <v>1.1000000000000001</v>
      </c>
      <c r="L30" s="6">
        <f t="shared" si="5"/>
        <v>420</v>
      </c>
      <c r="M30">
        <f t="shared" si="9"/>
        <v>1.1000000000000001</v>
      </c>
      <c r="N30">
        <f t="shared" si="2"/>
        <v>4.9999999999999822E-2</v>
      </c>
    </row>
    <row r="31" spans="1:14">
      <c r="A31" t="s">
        <v>30</v>
      </c>
      <c r="B31">
        <v>2.63</v>
      </c>
      <c r="E31" s="4" t="s">
        <v>74</v>
      </c>
      <c r="F31" s="3">
        <f t="shared" si="3"/>
        <v>0.30208333333333331</v>
      </c>
      <c r="G31" t="str">
        <f t="shared" si="4"/>
        <v>07:15:00</v>
      </c>
      <c r="I31" t="str">
        <f t="shared" si="0"/>
        <v>06/03/1973@07:15:00</v>
      </c>
      <c r="J31" t="e">
        <f t="shared" si="1"/>
        <v>#N/A</v>
      </c>
      <c r="K31">
        <f>(3/6)*(J34-J28)+J28</f>
        <v>1.1499999999999999</v>
      </c>
      <c r="L31" s="6">
        <f t="shared" si="5"/>
        <v>435</v>
      </c>
      <c r="M31">
        <f t="shared" si="9"/>
        <v>1.1499999999999999</v>
      </c>
      <c r="N31">
        <f t="shared" si="2"/>
        <v>5.0000000000000044E-2</v>
      </c>
    </row>
    <row r="32" spans="1:14">
      <c r="A32" t="s">
        <v>31</v>
      </c>
      <c r="B32">
        <v>2.65</v>
      </c>
      <c r="E32" s="4" t="s">
        <v>74</v>
      </c>
      <c r="F32" s="3">
        <f t="shared" si="3"/>
        <v>0.3125</v>
      </c>
      <c r="G32" t="str">
        <f t="shared" si="4"/>
        <v>07:30:00</v>
      </c>
      <c r="I32" t="str">
        <f t="shared" si="0"/>
        <v>06/03/1973@07:30:00</v>
      </c>
      <c r="J32" t="e">
        <f t="shared" si="1"/>
        <v>#N/A</v>
      </c>
      <c r="K32">
        <f>(4/6)*(J34-J28)+J28</f>
        <v>1.2</v>
      </c>
      <c r="L32" s="6">
        <f t="shared" si="5"/>
        <v>450</v>
      </c>
      <c r="M32">
        <f t="shared" si="9"/>
        <v>1.2</v>
      </c>
      <c r="N32">
        <f t="shared" si="2"/>
        <v>5.0000000000000044E-2</v>
      </c>
    </row>
    <row r="33" spans="1:14">
      <c r="A33" t="s">
        <v>32</v>
      </c>
      <c r="B33">
        <v>2.65</v>
      </c>
      <c r="E33" s="4" t="s">
        <v>74</v>
      </c>
      <c r="F33" s="3">
        <f t="shared" si="3"/>
        <v>0.32291666666666669</v>
      </c>
      <c r="G33" t="str">
        <f t="shared" si="4"/>
        <v>07:45:00</v>
      </c>
      <c r="I33" t="str">
        <f t="shared" si="0"/>
        <v>06/03/1973@07:45:00</v>
      </c>
      <c r="J33" t="e">
        <f t="shared" si="1"/>
        <v>#N/A</v>
      </c>
      <c r="K33">
        <f>(5/6)*(J34-J28)+J28</f>
        <v>1.25</v>
      </c>
      <c r="L33" s="6">
        <f t="shared" si="5"/>
        <v>465</v>
      </c>
      <c r="M33">
        <f t="shared" si="9"/>
        <v>1.25</v>
      </c>
      <c r="N33">
        <f t="shared" si="2"/>
        <v>5.0000000000000044E-2</v>
      </c>
    </row>
    <row r="34" spans="1:14">
      <c r="A34" t="s">
        <v>33</v>
      </c>
      <c r="B34">
        <v>2.65</v>
      </c>
      <c r="E34" s="4" t="s">
        <v>74</v>
      </c>
      <c r="F34" s="3">
        <f t="shared" si="3"/>
        <v>0.33333333333333337</v>
      </c>
      <c r="G34" t="str">
        <f t="shared" si="4"/>
        <v>08:00:00</v>
      </c>
      <c r="I34" t="str">
        <f t="shared" si="0"/>
        <v>06/03/1973@08:00:00</v>
      </c>
      <c r="J34">
        <f t="shared" si="1"/>
        <v>1.3</v>
      </c>
      <c r="L34" s="6">
        <f t="shared" si="5"/>
        <v>480</v>
      </c>
      <c r="M34">
        <f t="shared" si="7"/>
        <v>1.3</v>
      </c>
      <c r="N34">
        <f t="shared" si="2"/>
        <v>0.10499999999999998</v>
      </c>
    </row>
    <row r="35" spans="1:14">
      <c r="A35" t="s">
        <v>34</v>
      </c>
      <c r="B35">
        <v>2.67</v>
      </c>
      <c r="E35" s="4" t="s">
        <v>74</v>
      </c>
      <c r="F35" s="3">
        <f t="shared" si="3"/>
        <v>0.34375000000000006</v>
      </c>
      <c r="G35" t="str">
        <f t="shared" si="4"/>
        <v>08:15:00</v>
      </c>
      <c r="I35" t="str">
        <f t="shared" si="0"/>
        <v>06/03/1973@08:15:00</v>
      </c>
      <c r="J35" t="e">
        <f t="shared" si="1"/>
        <v>#N/A</v>
      </c>
      <c r="K35">
        <f>AVERAGE(J34,J36)</f>
        <v>1.405</v>
      </c>
      <c r="L35" s="6">
        <f t="shared" si="5"/>
        <v>495</v>
      </c>
      <c r="M35">
        <f>K35</f>
        <v>1.405</v>
      </c>
      <c r="N35">
        <f t="shared" si="2"/>
        <v>0.10499999999999998</v>
      </c>
    </row>
    <row r="36" spans="1:14">
      <c r="A36" t="s">
        <v>35</v>
      </c>
      <c r="B36">
        <v>2.67</v>
      </c>
      <c r="E36" s="4" t="s">
        <v>74</v>
      </c>
      <c r="F36" s="3">
        <f t="shared" si="3"/>
        <v>0.35416666666666674</v>
      </c>
      <c r="G36" t="str">
        <f t="shared" si="4"/>
        <v>08:30:00</v>
      </c>
      <c r="I36" t="str">
        <f t="shared" si="0"/>
        <v>06/03/1973@08:30:00</v>
      </c>
      <c r="J36">
        <f t="shared" si="1"/>
        <v>1.51</v>
      </c>
      <c r="L36" s="6">
        <f t="shared" si="5"/>
        <v>510</v>
      </c>
      <c r="M36">
        <f t="shared" si="7"/>
        <v>1.51</v>
      </c>
      <c r="N36">
        <f t="shared" si="2"/>
        <v>0.43999999999999995</v>
      </c>
    </row>
    <row r="37" spans="1:14">
      <c r="A37" t="s">
        <v>36</v>
      </c>
      <c r="B37">
        <v>2.93</v>
      </c>
      <c r="E37" s="4" t="s">
        <v>74</v>
      </c>
      <c r="F37" s="3">
        <f t="shared" si="3"/>
        <v>0.36458333333333343</v>
      </c>
      <c r="G37" t="str">
        <f t="shared" si="4"/>
        <v>08:45:00</v>
      </c>
      <c r="I37" t="str">
        <f t="shared" si="0"/>
        <v>06/03/1973@08:45:00</v>
      </c>
      <c r="J37">
        <f t="shared" si="1"/>
        <v>1.95</v>
      </c>
      <c r="L37" s="6">
        <f t="shared" si="5"/>
        <v>525</v>
      </c>
      <c r="M37">
        <f t="shared" si="7"/>
        <v>1.95</v>
      </c>
      <c r="N37">
        <f t="shared" si="2"/>
        <v>0.30999999999999983</v>
      </c>
    </row>
    <row r="38" spans="1:14">
      <c r="A38" t="s">
        <v>37</v>
      </c>
      <c r="B38">
        <v>3.3</v>
      </c>
      <c r="E38" s="4" t="s">
        <v>74</v>
      </c>
      <c r="F38" s="3">
        <f t="shared" si="3"/>
        <v>0.37500000000000011</v>
      </c>
      <c r="G38" t="str">
        <f t="shared" si="4"/>
        <v>09:00:00</v>
      </c>
      <c r="I38" t="str">
        <f t="shared" si="0"/>
        <v>06/03/1973@09:00:00</v>
      </c>
      <c r="J38">
        <f t="shared" si="1"/>
        <v>2.2599999999999998</v>
      </c>
      <c r="L38" s="6">
        <f t="shared" si="5"/>
        <v>540</v>
      </c>
      <c r="M38">
        <f t="shared" si="7"/>
        <v>2.2599999999999998</v>
      </c>
      <c r="N38">
        <f t="shared" si="2"/>
        <v>6.0000000000000053E-2</v>
      </c>
    </row>
    <row r="39" spans="1:14">
      <c r="A39" t="s">
        <v>38</v>
      </c>
      <c r="B39">
        <v>3.42</v>
      </c>
      <c r="E39" s="4" t="s">
        <v>74</v>
      </c>
      <c r="F39" s="3">
        <f t="shared" si="3"/>
        <v>0.3854166666666668</v>
      </c>
      <c r="G39" t="str">
        <f t="shared" si="4"/>
        <v>09:15:00</v>
      </c>
      <c r="I39" t="str">
        <f t="shared" si="0"/>
        <v>06/03/1973@09:15:00</v>
      </c>
      <c r="J39">
        <f t="shared" si="1"/>
        <v>2.3199999999999998</v>
      </c>
      <c r="L39" s="6">
        <f t="shared" si="5"/>
        <v>555</v>
      </c>
      <c r="M39">
        <f t="shared" si="7"/>
        <v>2.3199999999999998</v>
      </c>
      <c r="N39">
        <f t="shared" si="2"/>
        <v>0.14000000000000012</v>
      </c>
    </row>
    <row r="40" spans="1:14">
      <c r="A40" t="s">
        <v>39</v>
      </c>
      <c r="B40">
        <v>3.65</v>
      </c>
      <c r="E40" s="4" t="s">
        <v>74</v>
      </c>
      <c r="F40" s="3">
        <f t="shared" si="3"/>
        <v>0.39583333333333348</v>
      </c>
      <c r="G40" t="str">
        <f t="shared" si="4"/>
        <v>09:30:00</v>
      </c>
      <c r="I40" t="str">
        <f t="shared" si="0"/>
        <v>06/03/1973@09:30:00</v>
      </c>
      <c r="J40">
        <f t="shared" si="1"/>
        <v>2.46</v>
      </c>
      <c r="L40" s="6">
        <f t="shared" si="5"/>
        <v>570</v>
      </c>
      <c r="M40">
        <f t="shared" si="7"/>
        <v>2.46</v>
      </c>
      <c r="N40">
        <f t="shared" si="2"/>
        <v>1.0000000000000231E-2</v>
      </c>
    </row>
    <row r="41" spans="1:14">
      <c r="A41" t="s">
        <v>40</v>
      </c>
      <c r="B41">
        <v>4.25</v>
      </c>
      <c r="E41" s="4" t="s">
        <v>74</v>
      </c>
      <c r="F41" s="3">
        <f t="shared" si="3"/>
        <v>0.40625000000000017</v>
      </c>
      <c r="G41" t="str">
        <f t="shared" si="4"/>
        <v>09:45:00</v>
      </c>
      <c r="I41" t="str">
        <f t="shared" si="0"/>
        <v>06/03/1973@09:45:00</v>
      </c>
      <c r="J41">
        <f t="shared" si="1"/>
        <v>2.4700000000000002</v>
      </c>
      <c r="L41" s="6">
        <f t="shared" si="5"/>
        <v>585</v>
      </c>
      <c r="M41">
        <f t="shared" si="7"/>
        <v>2.4700000000000002</v>
      </c>
      <c r="N41">
        <f t="shared" si="2"/>
        <v>3.9999999999999591E-2</v>
      </c>
    </row>
    <row r="42" spans="1:14">
      <c r="A42" t="s">
        <v>41</v>
      </c>
      <c r="B42">
        <v>4.53</v>
      </c>
      <c r="E42" s="4" t="s">
        <v>74</v>
      </c>
      <c r="F42" s="3">
        <f t="shared" si="3"/>
        <v>0.41666666666666685</v>
      </c>
      <c r="G42" t="str">
        <f t="shared" si="4"/>
        <v>10:00:00</v>
      </c>
      <c r="I42" t="str">
        <f t="shared" si="0"/>
        <v>06/03/1973@10:00:00</v>
      </c>
      <c r="J42">
        <f t="shared" si="1"/>
        <v>2.5099999999999998</v>
      </c>
      <c r="L42" s="6">
        <f t="shared" si="5"/>
        <v>600</v>
      </c>
      <c r="M42">
        <f t="shared" si="7"/>
        <v>2.5099999999999998</v>
      </c>
      <c r="N42">
        <f t="shared" si="2"/>
        <v>6.0000000000000053E-2</v>
      </c>
    </row>
    <row r="43" spans="1:14">
      <c r="A43" t="s">
        <v>42</v>
      </c>
      <c r="B43">
        <v>4.54</v>
      </c>
      <c r="E43" s="4" t="s">
        <v>74</v>
      </c>
      <c r="F43" s="3">
        <f t="shared" si="3"/>
        <v>0.42708333333333354</v>
      </c>
      <c r="G43" t="str">
        <f t="shared" si="4"/>
        <v>10:15:00</v>
      </c>
      <c r="I43" t="str">
        <f t="shared" si="0"/>
        <v>06/03/1973@10:15:00</v>
      </c>
      <c r="J43">
        <f t="shared" si="1"/>
        <v>2.57</v>
      </c>
      <c r="L43" s="6">
        <f t="shared" si="5"/>
        <v>615</v>
      </c>
      <c r="M43">
        <f t="shared" si="7"/>
        <v>2.57</v>
      </c>
      <c r="N43">
        <f t="shared" si="2"/>
        <v>3.0000000000000249E-2</v>
      </c>
    </row>
    <row r="44" spans="1:14">
      <c r="A44" t="s">
        <v>43</v>
      </c>
      <c r="B44">
        <v>4.58</v>
      </c>
      <c r="E44" s="4" t="s">
        <v>74</v>
      </c>
      <c r="F44" s="3">
        <f t="shared" si="3"/>
        <v>0.43750000000000022</v>
      </c>
      <c r="G44" t="str">
        <f t="shared" si="4"/>
        <v>10:30:00</v>
      </c>
      <c r="I44" t="str">
        <f t="shared" si="0"/>
        <v>06/03/1973@10:30:00</v>
      </c>
      <c r="J44">
        <f t="shared" si="1"/>
        <v>2.6</v>
      </c>
      <c r="L44" s="6">
        <f t="shared" si="5"/>
        <v>630</v>
      </c>
      <c r="M44">
        <f t="shared" si="7"/>
        <v>2.6</v>
      </c>
      <c r="N44">
        <f t="shared" si="2"/>
        <v>2.9999999999999805E-2</v>
      </c>
    </row>
    <row r="45" spans="1:14">
      <c r="A45" t="s">
        <v>44</v>
      </c>
      <c r="B45">
        <v>4.62</v>
      </c>
      <c r="E45" s="4" t="s">
        <v>74</v>
      </c>
      <c r="F45" s="3">
        <f t="shared" si="3"/>
        <v>0.44791666666666691</v>
      </c>
      <c r="G45" t="str">
        <f t="shared" si="4"/>
        <v>10:45:00</v>
      </c>
      <c r="I45" t="str">
        <f t="shared" si="0"/>
        <v>06/03/1973@10:45:00</v>
      </c>
      <c r="J45">
        <f t="shared" si="1"/>
        <v>2.63</v>
      </c>
      <c r="L45" s="6">
        <f t="shared" si="5"/>
        <v>645</v>
      </c>
      <c r="M45">
        <f t="shared" si="7"/>
        <v>2.63</v>
      </c>
      <c r="N45">
        <f t="shared" si="2"/>
        <v>0</v>
      </c>
    </row>
    <row r="46" spans="1:14">
      <c r="A46" t="s">
        <v>45</v>
      </c>
      <c r="B46">
        <v>4.63</v>
      </c>
      <c r="E46" s="4" t="s">
        <v>74</v>
      </c>
      <c r="F46" s="3">
        <f t="shared" si="3"/>
        <v>0.45833333333333359</v>
      </c>
      <c r="G46" t="str">
        <f t="shared" si="4"/>
        <v>11:00:00</v>
      </c>
      <c r="I46" t="str">
        <f t="shared" si="0"/>
        <v>06/03/1973@11:00:00</v>
      </c>
      <c r="J46">
        <f t="shared" si="1"/>
        <v>2.63</v>
      </c>
      <c r="L46" s="6">
        <f t="shared" si="5"/>
        <v>660</v>
      </c>
      <c r="M46">
        <f t="shared" si="7"/>
        <v>2.63</v>
      </c>
      <c r="N46">
        <f t="shared" si="2"/>
        <v>0</v>
      </c>
    </row>
    <row r="47" spans="1:14">
      <c r="A47" t="s">
        <v>46</v>
      </c>
      <c r="B47">
        <v>4.78</v>
      </c>
      <c r="E47" s="4" t="s">
        <v>74</v>
      </c>
      <c r="F47" s="3">
        <f t="shared" si="3"/>
        <v>0.46875000000000028</v>
      </c>
      <c r="G47" t="str">
        <f t="shared" si="4"/>
        <v>11:15:00</v>
      </c>
      <c r="I47" t="str">
        <f t="shared" si="0"/>
        <v>06/03/1973@11:15:00</v>
      </c>
      <c r="J47">
        <f t="shared" si="1"/>
        <v>2.63</v>
      </c>
      <c r="L47" s="6">
        <f t="shared" si="5"/>
        <v>675</v>
      </c>
      <c r="M47">
        <f t="shared" si="7"/>
        <v>2.63</v>
      </c>
      <c r="N47">
        <f t="shared" si="2"/>
        <v>2.0000000000000018E-2</v>
      </c>
    </row>
    <row r="48" spans="1:14">
      <c r="A48" t="s">
        <v>47</v>
      </c>
      <c r="B48">
        <v>4.8600000000000003</v>
      </c>
      <c r="E48" s="4" t="s">
        <v>74</v>
      </c>
      <c r="F48" s="3">
        <f t="shared" si="3"/>
        <v>0.47916666666666696</v>
      </c>
      <c r="G48" t="str">
        <f t="shared" si="4"/>
        <v>11:30:00</v>
      </c>
      <c r="I48" t="str">
        <f t="shared" si="0"/>
        <v>06/03/1973@11:30:00</v>
      </c>
      <c r="J48">
        <f t="shared" si="1"/>
        <v>2.65</v>
      </c>
      <c r="L48" s="6">
        <f t="shared" si="5"/>
        <v>690</v>
      </c>
      <c r="M48">
        <f t="shared" si="7"/>
        <v>2.65</v>
      </c>
      <c r="N48">
        <f t="shared" si="2"/>
        <v>0</v>
      </c>
    </row>
    <row r="49" spans="1:14">
      <c r="A49" t="s">
        <v>48</v>
      </c>
      <c r="B49">
        <v>5.29</v>
      </c>
      <c r="E49" s="4" t="s">
        <v>74</v>
      </c>
      <c r="F49" s="3">
        <f t="shared" si="3"/>
        <v>0.48958333333333365</v>
      </c>
      <c r="G49" t="str">
        <f t="shared" si="4"/>
        <v>11:45:00</v>
      </c>
      <c r="I49" t="str">
        <f t="shared" si="0"/>
        <v>06/03/1973@11:45:00</v>
      </c>
      <c r="J49" t="e">
        <f t="shared" si="1"/>
        <v>#N/A</v>
      </c>
      <c r="K49">
        <f>AVERAGE(J48,J50)</f>
        <v>2.65</v>
      </c>
      <c r="L49" s="6">
        <f t="shared" si="5"/>
        <v>705</v>
      </c>
      <c r="M49">
        <f>K49</f>
        <v>2.65</v>
      </c>
      <c r="N49">
        <f t="shared" si="2"/>
        <v>0</v>
      </c>
    </row>
    <row r="50" spans="1:14">
      <c r="A50" t="s">
        <v>49</v>
      </c>
      <c r="B50">
        <v>5.61</v>
      </c>
      <c r="E50" s="4" t="s">
        <v>74</v>
      </c>
      <c r="F50" s="3">
        <f t="shared" si="3"/>
        <v>0.50000000000000033</v>
      </c>
      <c r="G50" t="str">
        <f t="shared" si="4"/>
        <v>12:00:00</v>
      </c>
      <c r="I50" t="str">
        <f t="shared" si="0"/>
        <v>06/03/1973@12:00:00</v>
      </c>
      <c r="J50">
        <f t="shared" si="1"/>
        <v>2.65</v>
      </c>
      <c r="L50" s="6">
        <f t="shared" si="5"/>
        <v>720</v>
      </c>
      <c r="M50">
        <f t="shared" si="7"/>
        <v>2.65</v>
      </c>
      <c r="N50">
        <f t="shared" si="2"/>
        <v>0</v>
      </c>
    </row>
    <row r="51" spans="1:14">
      <c r="A51" t="s">
        <v>50</v>
      </c>
      <c r="B51">
        <v>6.44</v>
      </c>
      <c r="E51" s="4" t="s">
        <v>74</v>
      </c>
      <c r="F51" s="3">
        <f t="shared" si="3"/>
        <v>0.51041666666666696</v>
      </c>
      <c r="G51" t="str">
        <f t="shared" si="4"/>
        <v>12:15:00</v>
      </c>
      <c r="I51" t="str">
        <f t="shared" si="0"/>
        <v>06/03/1973@12:15:00</v>
      </c>
      <c r="J51" t="e">
        <f t="shared" si="1"/>
        <v>#N/A</v>
      </c>
      <c r="K51">
        <f>(1/8)*(J58-J50)+J50</f>
        <v>2.65</v>
      </c>
      <c r="L51" s="6">
        <f t="shared" si="5"/>
        <v>735</v>
      </c>
      <c r="M51">
        <f t="shared" ref="M51:M57" si="10">K51</f>
        <v>2.65</v>
      </c>
      <c r="N51">
        <f t="shared" si="2"/>
        <v>0</v>
      </c>
    </row>
    <row r="52" spans="1:14">
      <c r="A52" t="s">
        <v>51</v>
      </c>
      <c r="B52">
        <v>6.44</v>
      </c>
      <c r="E52" s="4" t="s">
        <v>74</v>
      </c>
      <c r="F52" s="3">
        <f t="shared" si="3"/>
        <v>0.52083333333333359</v>
      </c>
      <c r="G52" t="str">
        <f t="shared" si="4"/>
        <v>12:30:00</v>
      </c>
      <c r="I52" t="str">
        <f t="shared" si="0"/>
        <v>06/03/1973@12:30:00</v>
      </c>
      <c r="J52" t="e">
        <f t="shared" si="1"/>
        <v>#N/A</v>
      </c>
      <c r="K52">
        <f>(2/8)*(J58-J50)+J50</f>
        <v>2.65</v>
      </c>
      <c r="L52" s="6">
        <f t="shared" si="5"/>
        <v>750</v>
      </c>
      <c r="M52">
        <f t="shared" si="10"/>
        <v>2.65</v>
      </c>
      <c r="N52">
        <f t="shared" si="2"/>
        <v>0</v>
      </c>
    </row>
    <row r="53" spans="1:14">
      <c r="A53" t="s">
        <v>52</v>
      </c>
      <c r="B53">
        <v>6.44</v>
      </c>
      <c r="E53" s="4" t="s">
        <v>74</v>
      </c>
      <c r="F53" s="3">
        <f t="shared" si="3"/>
        <v>0.53125000000000022</v>
      </c>
      <c r="G53" t="str">
        <f t="shared" si="4"/>
        <v>12:45:00</v>
      </c>
      <c r="I53" t="str">
        <f t="shared" si="0"/>
        <v>06/03/1973@12:45:00</v>
      </c>
      <c r="J53" t="e">
        <f t="shared" si="1"/>
        <v>#N/A</v>
      </c>
      <c r="K53">
        <f>(3/8)*(J58-J50)+J50</f>
        <v>2.65</v>
      </c>
      <c r="L53" s="6">
        <f t="shared" si="5"/>
        <v>765</v>
      </c>
      <c r="M53">
        <f t="shared" si="10"/>
        <v>2.65</v>
      </c>
      <c r="N53">
        <f t="shared" si="2"/>
        <v>0</v>
      </c>
    </row>
    <row r="54" spans="1:14">
      <c r="A54" t="s">
        <v>53</v>
      </c>
      <c r="B54">
        <v>6.44</v>
      </c>
      <c r="E54" s="4" t="s">
        <v>74</v>
      </c>
      <c r="F54" s="3">
        <f t="shared" si="3"/>
        <v>0.54166666666666685</v>
      </c>
      <c r="G54" t="str">
        <f t="shared" si="4"/>
        <v>13:00:00</v>
      </c>
      <c r="I54" t="str">
        <f t="shared" si="0"/>
        <v>06/03/1973@13:00:00</v>
      </c>
      <c r="J54" t="e">
        <f t="shared" si="1"/>
        <v>#N/A</v>
      </c>
      <c r="K54">
        <f>(4/8)*(J58-J50)+J50</f>
        <v>2.65</v>
      </c>
      <c r="L54" s="6">
        <f t="shared" si="5"/>
        <v>780</v>
      </c>
      <c r="M54">
        <f t="shared" si="10"/>
        <v>2.65</v>
      </c>
      <c r="N54">
        <f t="shared" si="2"/>
        <v>0</v>
      </c>
    </row>
    <row r="55" spans="1:14">
      <c r="A55" t="s">
        <v>54</v>
      </c>
      <c r="B55">
        <v>6.44</v>
      </c>
      <c r="E55" s="4" t="s">
        <v>74</v>
      </c>
      <c r="F55" s="3">
        <f t="shared" si="3"/>
        <v>0.55208333333333348</v>
      </c>
      <c r="G55" t="str">
        <f t="shared" si="4"/>
        <v>13:15:00</v>
      </c>
      <c r="I55" t="str">
        <f t="shared" si="0"/>
        <v>06/03/1973@13:15:00</v>
      </c>
      <c r="J55" t="e">
        <f t="shared" si="1"/>
        <v>#N/A</v>
      </c>
      <c r="K55">
        <f>(5/8)*(J58-J50)+J50</f>
        <v>2.65</v>
      </c>
      <c r="L55" s="6">
        <f t="shared" si="5"/>
        <v>795</v>
      </c>
      <c r="M55">
        <f t="shared" si="10"/>
        <v>2.65</v>
      </c>
      <c r="N55">
        <f t="shared" si="2"/>
        <v>0</v>
      </c>
    </row>
    <row r="56" spans="1:14">
      <c r="A56" t="s">
        <v>55</v>
      </c>
      <c r="B56">
        <v>6.44</v>
      </c>
      <c r="E56" s="4" t="s">
        <v>74</v>
      </c>
      <c r="F56" s="3">
        <f t="shared" si="3"/>
        <v>0.56250000000000011</v>
      </c>
      <c r="G56" t="str">
        <f t="shared" si="4"/>
        <v>13:30:00</v>
      </c>
      <c r="I56" t="str">
        <f t="shared" si="0"/>
        <v>06/03/1973@13:30:00</v>
      </c>
      <c r="J56" t="e">
        <f t="shared" si="1"/>
        <v>#N/A</v>
      </c>
      <c r="K56">
        <f>(6/8)*(J58-J50)+J50</f>
        <v>2.65</v>
      </c>
      <c r="L56" s="6">
        <f t="shared" si="5"/>
        <v>810</v>
      </c>
      <c r="M56">
        <f t="shared" si="10"/>
        <v>2.65</v>
      </c>
      <c r="N56">
        <f t="shared" si="2"/>
        <v>0</v>
      </c>
    </row>
    <row r="57" spans="1:14">
      <c r="A57" t="s">
        <v>56</v>
      </c>
      <c r="B57">
        <v>6.44</v>
      </c>
      <c r="E57" s="4" t="s">
        <v>74</v>
      </c>
      <c r="F57" s="3">
        <f t="shared" si="3"/>
        <v>0.57291666666666674</v>
      </c>
      <c r="G57" t="str">
        <f t="shared" si="4"/>
        <v>13:45:00</v>
      </c>
      <c r="I57" t="str">
        <f t="shared" si="0"/>
        <v>06/03/1973@13:45:00</v>
      </c>
      <c r="J57" t="e">
        <f t="shared" si="1"/>
        <v>#N/A</v>
      </c>
      <c r="K57">
        <f>(7/8)*(J58-J50)+J50</f>
        <v>2.65</v>
      </c>
      <c r="L57" s="6">
        <f t="shared" si="5"/>
        <v>825</v>
      </c>
      <c r="M57">
        <f t="shared" si="10"/>
        <v>2.65</v>
      </c>
      <c r="N57">
        <f t="shared" si="2"/>
        <v>0</v>
      </c>
    </row>
    <row r="58" spans="1:14">
      <c r="A58" t="s">
        <v>57</v>
      </c>
      <c r="B58">
        <v>6.44</v>
      </c>
      <c r="E58" s="4" t="s">
        <v>74</v>
      </c>
      <c r="F58" s="3">
        <f t="shared" si="3"/>
        <v>0.58333333333333337</v>
      </c>
      <c r="G58" t="str">
        <f t="shared" si="4"/>
        <v>14:00:00</v>
      </c>
      <c r="I58" t="str">
        <f t="shared" si="0"/>
        <v>06/03/1973@14:00:00</v>
      </c>
      <c r="J58">
        <f t="shared" si="1"/>
        <v>2.65</v>
      </c>
      <c r="L58" s="6">
        <f t="shared" si="5"/>
        <v>840</v>
      </c>
      <c r="M58">
        <f t="shared" si="7"/>
        <v>2.65</v>
      </c>
      <c r="N58">
        <f t="shared" si="2"/>
        <v>1.2500000000001954E-3</v>
      </c>
    </row>
    <row r="59" spans="1:14">
      <c r="A59" t="s">
        <v>58</v>
      </c>
      <c r="B59">
        <v>6.44</v>
      </c>
      <c r="E59" s="4" t="s">
        <v>74</v>
      </c>
      <c r="F59" s="3">
        <f t="shared" si="3"/>
        <v>0.59375</v>
      </c>
      <c r="G59" t="str">
        <f t="shared" si="4"/>
        <v>14:15:00</v>
      </c>
      <c r="I59" t="str">
        <f t="shared" si="0"/>
        <v>06/03/1973@14:15:00</v>
      </c>
      <c r="J59" t="e">
        <f t="shared" si="1"/>
        <v>#N/A</v>
      </c>
      <c r="K59">
        <f>(1/16)*(J74-J58)+J58</f>
        <v>2.6512500000000001</v>
      </c>
      <c r="L59" s="6">
        <f t="shared" si="5"/>
        <v>855</v>
      </c>
      <c r="M59">
        <f t="shared" ref="M59:M73" si="11">K59</f>
        <v>2.6512500000000001</v>
      </c>
      <c r="N59">
        <f t="shared" si="2"/>
        <v>1.2499999999997513E-3</v>
      </c>
    </row>
    <row r="60" spans="1:14">
      <c r="A60" t="s">
        <v>59</v>
      </c>
      <c r="B60">
        <v>6.44</v>
      </c>
      <c r="E60" s="4" t="s">
        <v>74</v>
      </c>
      <c r="F60" s="3">
        <f t="shared" si="3"/>
        <v>0.60416666666666663</v>
      </c>
      <c r="G60" t="str">
        <f t="shared" si="4"/>
        <v>14:30:00</v>
      </c>
      <c r="I60" t="str">
        <f t="shared" si="0"/>
        <v>06/03/1973@14:30:00</v>
      </c>
      <c r="J60" t="e">
        <f t="shared" si="1"/>
        <v>#N/A</v>
      </c>
      <c r="K60">
        <f>(2/16)*(J74-J58)+J58</f>
        <v>2.6524999999999999</v>
      </c>
      <c r="L60" s="6">
        <f t="shared" si="5"/>
        <v>870</v>
      </c>
      <c r="M60">
        <f t="shared" si="11"/>
        <v>2.6524999999999999</v>
      </c>
      <c r="N60">
        <f t="shared" si="2"/>
        <v>1.2500000000001954E-3</v>
      </c>
    </row>
    <row r="61" spans="1:14">
      <c r="A61" t="s">
        <v>60</v>
      </c>
      <c r="B61">
        <v>6.44</v>
      </c>
      <c r="E61" s="4" t="s">
        <v>74</v>
      </c>
      <c r="F61" s="3">
        <f t="shared" si="3"/>
        <v>0.61458333333333326</v>
      </c>
      <c r="G61" t="str">
        <f t="shared" si="4"/>
        <v>14:45:00</v>
      </c>
      <c r="I61" t="str">
        <f t="shared" si="0"/>
        <v>06/03/1973@14:45:00</v>
      </c>
      <c r="J61" t="e">
        <f t="shared" si="1"/>
        <v>#N/A</v>
      </c>
      <c r="K61">
        <f>(3/16)*(J74-J58)+J58</f>
        <v>2.6537500000000001</v>
      </c>
      <c r="L61" s="6">
        <f t="shared" si="5"/>
        <v>885</v>
      </c>
      <c r="M61">
        <f t="shared" si="11"/>
        <v>2.6537500000000001</v>
      </c>
      <c r="N61">
        <f t="shared" si="2"/>
        <v>1.2499999999997513E-3</v>
      </c>
    </row>
    <row r="62" spans="1:14">
      <c r="A62" t="s">
        <v>61</v>
      </c>
      <c r="B62">
        <v>6.44</v>
      </c>
      <c r="E62" s="4" t="s">
        <v>74</v>
      </c>
      <c r="F62" s="3">
        <f t="shared" si="3"/>
        <v>0.62499999999999989</v>
      </c>
      <c r="G62" t="str">
        <f t="shared" si="4"/>
        <v>15:00:00</v>
      </c>
      <c r="I62" t="str">
        <f t="shared" si="0"/>
        <v>06/03/1973@15:00:00</v>
      </c>
      <c r="J62" t="e">
        <f t="shared" si="1"/>
        <v>#N/A</v>
      </c>
      <c r="K62">
        <f>(4/16)*(J74-J58)+J58</f>
        <v>2.6549999999999998</v>
      </c>
      <c r="L62" s="6">
        <f t="shared" si="5"/>
        <v>900</v>
      </c>
      <c r="M62">
        <f t="shared" si="11"/>
        <v>2.6549999999999998</v>
      </c>
      <c r="N62">
        <f t="shared" si="2"/>
        <v>1.2500000000001954E-3</v>
      </c>
    </row>
    <row r="63" spans="1:14">
      <c r="A63" t="s">
        <v>62</v>
      </c>
      <c r="B63">
        <v>6.44</v>
      </c>
      <c r="E63" s="4" t="s">
        <v>74</v>
      </c>
      <c r="F63" s="3">
        <f t="shared" si="3"/>
        <v>0.63541666666666652</v>
      </c>
      <c r="G63" t="str">
        <f t="shared" si="4"/>
        <v>15:15:00</v>
      </c>
      <c r="I63" t="str">
        <f t="shared" si="0"/>
        <v>06/03/1973@15:15:00</v>
      </c>
      <c r="J63" t="e">
        <f t="shared" si="1"/>
        <v>#N/A</v>
      </c>
      <c r="K63">
        <f>(5/16)*(J74-J58)+J58</f>
        <v>2.65625</v>
      </c>
      <c r="L63" s="6">
        <f t="shared" si="5"/>
        <v>915</v>
      </c>
      <c r="M63">
        <f t="shared" si="11"/>
        <v>2.65625</v>
      </c>
      <c r="N63">
        <f t="shared" si="2"/>
        <v>1.2499999999997513E-3</v>
      </c>
    </row>
    <row r="64" spans="1:14">
      <c r="A64" t="s">
        <v>63</v>
      </c>
      <c r="B64">
        <v>6.44</v>
      </c>
      <c r="E64" s="4" t="s">
        <v>74</v>
      </c>
      <c r="F64" s="3">
        <f t="shared" si="3"/>
        <v>0.64583333333333315</v>
      </c>
      <c r="G64" t="str">
        <f t="shared" si="4"/>
        <v>15:30:00</v>
      </c>
      <c r="I64" t="str">
        <f t="shared" si="0"/>
        <v>06/03/1973@15:30:00</v>
      </c>
      <c r="J64" t="e">
        <f t="shared" si="1"/>
        <v>#N/A</v>
      </c>
      <c r="K64">
        <f>(6/16)*(J74-J58)+J58</f>
        <v>2.6574999999999998</v>
      </c>
      <c r="L64" s="6">
        <f t="shared" si="5"/>
        <v>930</v>
      </c>
      <c r="M64">
        <f t="shared" si="11"/>
        <v>2.6574999999999998</v>
      </c>
      <c r="N64">
        <f t="shared" si="2"/>
        <v>1.2500000000001954E-3</v>
      </c>
    </row>
    <row r="65" spans="1:14">
      <c r="A65" t="s">
        <v>64</v>
      </c>
      <c r="B65">
        <v>6.44</v>
      </c>
      <c r="E65" s="4" t="s">
        <v>74</v>
      </c>
      <c r="F65" s="3">
        <f t="shared" si="3"/>
        <v>0.65624999999999978</v>
      </c>
      <c r="G65" t="str">
        <f t="shared" si="4"/>
        <v>15:45:00</v>
      </c>
      <c r="I65" t="str">
        <f t="shared" si="0"/>
        <v>06/03/1973@15:45:00</v>
      </c>
      <c r="J65" t="e">
        <f t="shared" si="1"/>
        <v>#N/A</v>
      </c>
      <c r="K65">
        <f>(7/16)*(J74-J58)+J58</f>
        <v>2.6587499999999999</v>
      </c>
      <c r="L65" s="6">
        <f t="shared" si="5"/>
        <v>945</v>
      </c>
      <c r="M65">
        <f t="shared" si="11"/>
        <v>2.6587499999999999</v>
      </c>
      <c r="N65">
        <f t="shared" si="2"/>
        <v>1.2500000000001954E-3</v>
      </c>
    </row>
    <row r="66" spans="1:14">
      <c r="A66" t="s">
        <v>65</v>
      </c>
      <c r="B66">
        <v>6.44</v>
      </c>
      <c r="E66" s="4" t="s">
        <v>74</v>
      </c>
      <c r="F66" s="3">
        <f t="shared" si="3"/>
        <v>0.66666666666666641</v>
      </c>
      <c r="G66" t="str">
        <f t="shared" si="4"/>
        <v>16:00:00</v>
      </c>
      <c r="I66" t="str">
        <f t="shared" si="0"/>
        <v>06/03/1973@16:00:00</v>
      </c>
      <c r="J66" t="e">
        <f t="shared" si="1"/>
        <v>#N/A</v>
      </c>
      <c r="K66">
        <f>(8/16)*(J74-J58)+J58</f>
        <v>2.66</v>
      </c>
      <c r="L66" s="6">
        <f t="shared" si="5"/>
        <v>960</v>
      </c>
      <c r="M66">
        <f t="shared" si="11"/>
        <v>2.66</v>
      </c>
      <c r="N66">
        <f t="shared" si="2"/>
        <v>1.2499999999997513E-3</v>
      </c>
    </row>
    <row r="67" spans="1:14">
      <c r="A67" t="s">
        <v>66</v>
      </c>
      <c r="B67">
        <v>6.44</v>
      </c>
      <c r="E67" s="4" t="s">
        <v>74</v>
      </c>
      <c r="F67" s="3">
        <f t="shared" si="3"/>
        <v>0.67708333333333304</v>
      </c>
      <c r="G67" t="str">
        <f t="shared" si="4"/>
        <v>16:15:00</v>
      </c>
      <c r="I67" t="str">
        <f t="shared" ref="I67:I130" si="12">CONCATENATE(E67,"@",G67)</f>
        <v>06/03/1973@16:15:00</v>
      </c>
      <c r="J67" t="e">
        <f t="shared" ref="J67:J130" si="13">INDEX($B$2:$B$69,MATCH(I67,$A$2:$A$69,0))</f>
        <v>#N/A</v>
      </c>
      <c r="K67">
        <f>(9/16)*(J74-J58)+J58</f>
        <v>2.6612499999999999</v>
      </c>
      <c r="L67" s="6">
        <f t="shared" si="5"/>
        <v>975</v>
      </c>
      <c r="M67">
        <f t="shared" si="11"/>
        <v>2.6612499999999999</v>
      </c>
      <c r="N67">
        <f t="shared" ref="N67:N130" si="14">(M68-M67)</f>
        <v>1.2500000000001954E-3</v>
      </c>
    </row>
    <row r="68" spans="1:14">
      <c r="A68" t="s">
        <v>67</v>
      </c>
      <c r="B68">
        <v>6.44</v>
      </c>
      <c r="E68" s="4" t="s">
        <v>74</v>
      </c>
      <c r="F68" s="3">
        <f t="shared" ref="F68:F131" si="15">F67+$D$2</f>
        <v>0.68749999999999967</v>
      </c>
      <c r="G68" t="str">
        <f t="shared" ref="G68:G131" si="16">TEXT(F68,"hh:mm:ss")</f>
        <v>16:30:00</v>
      </c>
      <c r="I68" t="str">
        <f t="shared" si="12"/>
        <v>06/03/1973@16:30:00</v>
      </c>
      <c r="J68" t="e">
        <f t="shared" si="13"/>
        <v>#N/A</v>
      </c>
      <c r="K68">
        <f>(10/16)*(J74-J58)+J58</f>
        <v>2.6625000000000001</v>
      </c>
      <c r="L68" s="6">
        <f t="shared" ref="L68:L131" si="17">15+L67</f>
        <v>990</v>
      </c>
      <c r="M68">
        <f t="shared" si="11"/>
        <v>2.6625000000000001</v>
      </c>
      <c r="N68">
        <f t="shared" si="14"/>
        <v>1.2499999999997513E-3</v>
      </c>
    </row>
    <row r="69" spans="1:14">
      <c r="A69" t="s">
        <v>68</v>
      </c>
      <c r="B69">
        <v>6.47</v>
      </c>
      <c r="E69" s="4" t="s">
        <v>74</v>
      </c>
      <c r="F69" s="3">
        <f t="shared" si="15"/>
        <v>0.6979166666666663</v>
      </c>
      <c r="G69" t="str">
        <f t="shared" si="16"/>
        <v>16:45:00</v>
      </c>
      <c r="I69" t="str">
        <f t="shared" si="12"/>
        <v>06/03/1973@16:45:00</v>
      </c>
      <c r="J69" t="e">
        <f t="shared" si="13"/>
        <v>#N/A</v>
      </c>
      <c r="K69">
        <f>(11/16)*(J74-J58)+J58</f>
        <v>2.6637499999999998</v>
      </c>
      <c r="L69" s="6">
        <f t="shared" si="17"/>
        <v>1005</v>
      </c>
      <c r="M69">
        <f t="shared" si="11"/>
        <v>2.6637499999999998</v>
      </c>
      <c r="N69">
        <f t="shared" si="14"/>
        <v>1.2500000000001954E-3</v>
      </c>
    </row>
    <row r="70" spans="1:14">
      <c r="E70" s="4" t="s">
        <v>74</v>
      </c>
      <c r="F70" s="3">
        <f t="shared" si="15"/>
        <v>0.70833333333333293</v>
      </c>
      <c r="G70" t="str">
        <f t="shared" si="16"/>
        <v>17:00:00</v>
      </c>
      <c r="I70" t="str">
        <f t="shared" si="12"/>
        <v>06/03/1973@17:00:00</v>
      </c>
      <c r="J70" t="e">
        <f t="shared" si="13"/>
        <v>#N/A</v>
      </c>
      <c r="K70">
        <f>(12/16)*(J74-J58)+J58</f>
        <v>2.665</v>
      </c>
      <c r="L70" s="6">
        <f t="shared" si="17"/>
        <v>1020</v>
      </c>
      <c r="M70">
        <f t="shared" si="11"/>
        <v>2.665</v>
      </c>
      <c r="N70">
        <f t="shared" si="14"/>
        <v>1.2499999999997513E-3</v>
      </c>
    </row>
    <row r="71" spans="1:14">
      <c r="E71" s="4" t="s">
        <v>74</v>
      </c>
      <c r="F71" s="3">
        <f t="shared" si="15"/>
        <v>0.71874999999999956</v>
      </c>
      <c r="G71" t="str">
        <f t="shared" si="16"/>
        <v>17:15:00</v>
      </c>
      <c r="I71" t="str">
        <f t="shared" si="12"/>
        <v>06/03/1973@17:15:00</v>
      </c>
      <c r="J71" t="e">
        <f t="shared" si="13"/>
        <v>#N/A</v>
      </c>
      <c r="K71">
        <f>(13/16)*(J74-J58)+J58</f>
        <v>2.6662499999999998</v>
      </c>
      <c r="L71" s="6">
        <f t="shared" si="17"/>
        <v>1035</v>
      </c>
      <c r="M71">
        <f t="shared" si="11"/>
        <v>2.6662499999999998</v>
      </c>
      <c r="N71">
        <f t="shared" si="14"/>
        <v>1.2500000000001954E-3</v>
      </c>
    </row>
    <row r="72" spans="1:14">
      <c r="E72" s="4" t="s">
        <v>74</v>
      </c>
      <c r="F72" s="3">
        <f t="shared" si="15"/>
        <v>0.72916666666666619</v>
      </c>
      <c r="G72" t="str">
        <f t="shared" si="16"/>
        <v>17:30:00</v>
      </c>
      <c r="I72" t="str">
        <f t="shared" si="12"/>
        <v>06/03/1973@17:30:00</v>
      </c>
      <c r="J72" t="e">
        <f t="shared" si="13"/>
        <v>#N/A</v>
      </c>
      <c r="K72">
        <f>(14/16)*(J74-J58)+J58</f>
        <v>2.6675</v>
      </c>
      <c r="L72" s="6">
        <f t="shared" si="17"/>
        <v>1050</v>
      </c>
      <c r="M72">
        <f t="shared" si="11"/>
        <v>2.6675</v>
      </c>
      <c r="N72">
        <f t="shared" si="14"/>
        <v>1.2499999999997513E-3</v>
      </c>
    </row>
    <row r="73" spans="1:14">
      <c r="E73" s="4" t="s">
        <v>74</v>
      </c>
      <c r="F73" s="3">
        <f t="shared" si="15"/>
        <v>0.73958333333333282</v>
      </c>
      <c r="G73" t="str">
        <f t="shared" si="16"/>
        <v>17:45:00</v>
      </c>
      <c r="I73" t="str">
        <f t="shared" si="12"/>
        <v>06/03/1973@17:45:00</v>
      </c>
      <c r="J73" t="e">
        <f t="shared" si="13"/>
        <v>#N/A</v>
      </c>
      <c r="K73">
        <f>(15/16)*(J74-J58)+J58</f>
        <v>2.6687499999999997</v>
      </c>
      <c r="L73" s="6">
        <f t="shared" si="17"/>
        <v>1065</v>
      </c>
      <c r="M73">
        <f t="shared" si="11"/>
        <v>2.6687499999999997</v>
      </c>
      <c r="N73">
        <f t="shared" si="14"/>
        <v>1.2500000000001954E-3</v>
      </c>
    </row>
    <row r="74" spans="1:14">
      <c r="E74" s="4" t="s">
        <v>74</v>
      </c>
      <c r="F74" s="3">
        <f t="shared" si="15"/>
        <v>0.74999999999999944</v>
      </c>
      <c r="G74" t="str">
        <f t="shared" si="16"/>
        <v>18:00:00</v>
      </c>
      <c r="I74" t="str">
        <f t="shared" si="12"/>
        <v>06/03/1973@18:00:00</v>
      </c>
      <c r="J74">
        <f t="shared" si="13"/>
        <v>2.67</v>
      </c>
      <c r="L74" s="6">
        <f t="shared" si="17"/>
        <v>1080</v>
      </c>
      <c r="M74">
        <f t="shared" ref="M74:M130" si="18">J74</f>
        <v>2.67</v>
      </c>
      <c r="N74">
        <f t="shared" si="14"/>
        <v>0</v>
      </c>
    </row>
    <row r="75" spans="1:14">
      <c r="E75" s="4" t="s">
        <v>74</v>
      </c>
      <c r="F75" s="3">
        <f t="shared" si="15"/>
        <v>0.76041666666666607</v>
      </c>
      <c r="G75" t="str">
        <f t="shared" si="16"/>
        <v>18:15:00</v>
      </c>
      <c r="I75" t="str">
        <f t="shared" si="12"/>
        <v>06/03/1973@18:15:00</v>
      </c>
      <c r="J75" t="e">
        <f t="shared" si="13"/>
        <v>#N/A</v>
      </c>
      <c r="K75">
        <f>(1/8)*(J82-J74)+J74</f>
        <v>2.67</v>
      </c>
      <c r="L75" s="6">
        <f t="shared" si="17"/>
        <v>1095</v>
      </c>
      <c r="M75">
        <f t="shared" ref="M75:M81" si="19">K75</f>
        <v>2.67</v>
      </c>
      <c r="N75">
        <f t="shared" si="14"/>
        <v>0</v>
      </c>
    </row>
    <row r="76" spans="1:14">
      <c r="E76" s="4" t="s">
        <v>74</v>
      </c>
      <c r="F76" s="3">
        <f t="shared" si="15"/>
        <v>0.7708333333333327</v>
      </c>
      <c r="G76" t="str">
        <f t="shared" si="16"/>
        <v>18:30:00</v>
      </c>
      <c r="I76" t="str">
        <f t="shared" si="12"/>
        <v>06/03/1973@18:30:00</v>
      </c>
      <c r="J76" t="e">
        <f t="shared" si="13"/>
        <v>#N/A</v>
      </c>
      <c r="K76">
        <f>(2/8)*(J82-J74)+J74</f>
        <v>2.67</v>
      </c>
      <c r="L76" s="6">
        <f t="shared" si="17"/>
        <v>1110</v>
      </c>
      <c r="M76">
        <f t="shared" si="19"/>
        <v>2.67</v>
      </c>
      <c r="N76">
        <f t="shared" si="14"/>
        <v>0</v>
      </c>
    </row>
    <row r="77" spans="1:14">
      <c r="E77" s="4" t="s">
        <v>74</v>
      </c>
      <c r="F77" s="3">
        <f t="shared" si="15"/>
        <v>0.78124999999999933</v>
      </c>
      <c r="G77" t="str">
        <f t="shared" si="16"/>
        <v>18:45:00</v>
      </c>
      <c r="I77" t="str">
        <f t="shared" si="12"/>
        <v>06/03/1973@18:45:00</v>
      </c>
      <c r="J77" t="e">
        <f t="shared" si="13"/>
        <v>#N/A</v>
      </c>
      <c r="K77">
        <f>(3/8)*(J82-J74)+J74</f>
        <v>2.67</v>
      </c>
      <c r="L77" s="6">
        <f t="shared" si="17"/>
        <v>1125</v>
      </c>
      <c r="M77">
        <f t="shared" si="19"/>
        <v>2.67</v>
      </c>
      <c r="N77">
        <f t="shared" si="14"/>
        <v>0</v>
      </c>
    </row>
    <row r="78" spans="1:14">
      <c r="E78" s="4" t="s">
        <v>74</v>
      </c>
      <c r="F78" s="3">
        <f t="shared" si="15"/>
        <v>0.79166666666666596</v>
      </c>
      <c r="G78" t="str">
        <f t="shared" si="16"/>
        <v>19:00:00</v>
      </c>
      <c r="I78" t="str">
        <f t="shared" si="12"/>
        <v>06/03/1973@19:00:00</v>
      </c>
      <c r="J78" t="e">
        <f t="shared" si="13"/>
        <v>#N/A</v>
      </c>
      <c r="K78">
        <f>(4/8)*(J82-J74)+J74</f>
        <v>2.67</v>
      </c>
      <c r="L78" s="6">
        <f t="shared" si="17"/>
        <v>1140</v>
      </c>
      <c r="M78">
        <f t="shared" si="19"/>
        <v>2.67</v>
      </c>
      <c r="N78">
        <f t="shared" si="14"/>
        <v>0</v>
      </c>
    </row>
    <row r="79" spans="1:14">
      <c r="E79" s="4" t="s">
        <v>74</v>
      </c>
      <c r="F79" s="3">
        <f t="shared" si="15"/>
        <v>0.80208333333333259</v>
      </c>
      <c r="G79" t="str">
        <f t="shared" si="16"/>
        <v>19:15:00</v>
      </c>
      <c r="I79" t="str">
        <f t="shared" si="12"/>
        <v>06/03/1973@19:15:00</v>
      </c>
      <c r="J79" t="e">
        <f t="shared" si="13"/>
        <v>#N/A</v>
      </c>
      <c r="K79">
        <f>(5/8)*(J82-J74)+J74</f>
        <v>2.67</v>
      </c>
      <c r="L79" s="6">
        <f t="shared" si="17"/>
        <v>1155</v>
      </c>
      <c r="M79">
        <f t="shared" si="19"/>
        <v>2.67</v>
      </c>
      <c r="N79">
        <f t="shared" si="14"/>
        <v>0</v>
      </c>
    </row>
    <row r="80" spans="1:14">
      <c r="E80" s="4" t="s">
        <v>74</v>
      </c>
      <c r="F80" s="3">
        <f t="shared" si="15"/>
        <v>0.81249999999999922</v>
      </c>
      <c r="G80" t="str">
        <f t="shared" si="16"/>
        <v>19:30:00</v>
      </c>
      <c r="I80" t="str">
        <f t="shared" si="12"/>
        <v>06/03/1973@19:30:00</v>
      </c>
      <c r="J80" t="e">
        <f t="shared" si="13"/>
        <v>#N/A</v>
      </c>
      <c r="K80">
        <f>(6/8)*(J82-J74)+J74</f>
        <v>2.67</v>
      </c>
      <c r="L80" s="6">
        <f t="shared" si="17"/>
        <v>1170</v>
      </c>
      <c r="M80">
        <f t="shared" si="19"/>
        <v>2.67</v>
      </c>
      <c r="N80">
        <f t="shared" si="14"/>
        <v>0</v>
      </c>
    </row>
    <row r="81" spans="5:14">
      <c r="E81" s="4" t="s">
        <v>74</v>
      </c>
      <c r="F81" s="3">
        <f t="shared" si="15"/>
        <v>0.82291666666666585</v>
      </c>
      <c r="G81" t="str">
        <f t="shared" si="16"/>
        <v>19:45:00</v>
      </c>
      <c r="I81" t="str">
        <f t="shared" si="12"/>
        <v>06/03/1973@19:45:00</v>
      </c>
      <c r="J81" t="e">
        <f t="shared" si="13"/>
        <v>#N/A</v>
      </c>
      <c r="K81">
        <f>(7/8)*(J82-J74)+J74</f>
        <v>2.67</v>
      </c>
      <c r="L81" s="6">
        <f t="shared" si="17"/>
        <v>1185</v>
      </c>
      <c r="M81">
        <f t="shared" si="19"/>
        <v>2.67</v>
      </c>
      <c r="N81">
        <f t="shared" si="14"/>
        <v>0</v>
      </c>
    </row>
    <row r="82" spans="5:14">
      <c r="E82" s="4" t="s">
        <v>74</v>
      </c>
      <c r="F82" s="3">
        <f t="shared" si="15"/>
        <v>0.83333333333333248</v>
      </c>
      <c r="G82" t="str">
        <f t="shared" si="16"/>
        <v>20:00:00</v>
      </c>
      <c r="I82" t="str">
        <f t="shared" si="12"/>
        <v>06/03/1973@20:00:00</v>
      </c>
      <c r="J82">
        <f t="shared" si="13"/>
        <v>2.67</v>
      </c>
      <c r="L82" s="6">
        <f t="shared" si="17"/>
        <v>1200</v>
      </c>
      <c r="M82">
        <f t="shared" si="18"/>
        <v>2.67</v>
      </c>
      <c r="N82">
        <f t="shared" si="14"/>
        <v>6.4999999999999947E-2</v>
      </c>
    </row>
    <row r="83" spans="5:14">
      <c r="E83" s="4" t="s">
        <v>74</v>
      </c>
      <c r="F83" s="3">
        <f t="shared" si="15"/>
        <v>0.84374999999999911</v>
      </c>
      <c r="G83" t="str">
        <f t="shared" si="16"/>
        <v>20:15:00</v>
      </c>
      <c r="I83" t="str">
        <f t="shared" si="12"/>
        <v>06/03/1973@20:15:00</v>
      </c>
      <c r="J83" t="e">
        <f t="shared" si="13"/>
        <v>#N/A</v>
      </c>
      <c r="K83">
        <f>(1/4)*(J86-J82)+J82</f>
        <v>2.7349999999999999</v>
      </c>
      <c r="L83" s="6">
        <f t="shared" si="17"/>
        <v>1215</v>
      </c>
      <c r="M83">
        <f t="shared" ref="M83:M85" si="20">K83</f>
        <v>2.7349999999999999</v>
      </c>
      <c r="N83">
        <f t="shared" si="14"/>
        <v>6.4999999999999947E-2</v>
      </c>
    </row>
    <row r="84" spans="5:14">
      <c r="E84" s="4" t="s">
        <v>74</v>
      </c>
      <c r="F84" s="3">
        <f t="shared" si="15"/>
        <v>0.85416666666666574</v>
      </c>
      <c r="G84" t="str">
        <f t="shared" si="16"/>
        <v>20:30:00</v>
      </c>
      <c r="I84" t="str">
        <f t="shared" si="12"/>
        <v>06/03/1973@20:30:00</v>
      </c>
      <c r="J84" t="e">
        <f t="shared" si="13"/>
        <v>#N/A</v>
      </c>
      <c r="K84">
        <f>(2/4)*(J86-J82)+J82</f>
        <v>2.8</v>
      </c>
      <c r="L84" s="6">
        <f t="shared" si="17"/>
        <v>1230</v>
      </c>
      <c r="M84">
        <f t="shared" si="20"/>
        <v>2.8</v>
      </c>
      <c r="N84">
        <f t="shared" si="14"/>
        <v>6.5000000000000391E-2</v>
      </c>
    </row>
    <row r="85" spans="5:14">
      <c r="E85" s="4" t="s">
        <v>74</v>
      </c>
      <c r="F85" s="3">
        <f t="shared" si="15"/>
        <v>0.86458333333333237</v>
      </c>
      <c r="G85" t="str">
        <f t="shared" si="16"/>
        <v>20:45:00</v>
      </c>
      <c r="I85" t="str">
        <f t="shared" si="12"/>
        <v>06/03/1973@20:45:00</v>
      </c>
      <c r="J85" t="e">
        <f t="shared" si="13"/>
        <v>#N/A</v>
      </c>
      <c r="K85">
        <f>(3/4)*(J86-J82)+J82</f>
        <v>2.8650000000000002</v>
      </c>
      <c r="L85" s="6">
        <f t="shared" si="17"/>
        <v>1245</v>
      </c>
      <c r="M85">
        <f t="shared" si="20"/>
        <v>2.8650000000000002</v>
      </c>
      <c r="N85">
        <f t="shared" si="14"/>
        <v>6.4999999999999947E-2</v>
      </c>
    </row>
    <row r="86" spans="5:14">
      <c r="E86" s="4" t="s">
        <v>74</v>
      </c>
      <c r="F86" s="3">
        <f t="shared" si="15"/>
        <v>0.874999999999999</v>
      </c>
      <c r="G86" t="str">
        <f t="shared" si="16"/>
        <v>21:00:00</v>
      </c>
      <c r="I86" t="str">
        <f t="shared" si="12"/>
        <v>06/03/1973@21:00:00</v>
      </c>
      <c r="J86">
        <f t="shared" si="13"/>
        <v>2.93</v>
      </c>
      <c r="L86" s="6">
        <f t="shared" si="17"/>
        <v>1260</v>
      </c>
      <c r="M86">
        <f t="shared" si="18"/>
        <v>2.93</v>
      </c>
      <c r="N86">
        <f t="shared" si="14"/>
        <v>0.36999999999999966</v>
      </c>
    </row>
    <row r="87" spans="5:14">
      <c r="E87" s="4" t="s">
        <v>74</v>
      </c>
      <c r="F87" s="3">
        <f t="shared" si="15"/>
        <v>0.88541666666666563</v>
      </c>
      <c r="G87" t="str">
        <f t="shared" si="16"/>
        <v>21:15:00</v>
      </c>
      <c r="I87" t="str">
        <f t="shared" si="12"/>
        <v>06/03/1973@21:15:00</v>
      </c>
      <c r="J87">
        <f t="shared" si="13"/>
        <v>3.3</v>
      </c>
      <c r="L87" s="6">
        <f t="shared" si="17"/>
        <v>1275</v>
      </c>
      <c r="M87">
        <f t="shared" si="18"/>
        <v>3.3</v>
      </c>
      <c r="N87">
        <f t="shared" si="14"/>
        <v>0.12000000000000011</v>
      </c>
    </row>
    <row r="88" spans="5:14">
      <c r="E88" s="4" t="s">
        <v>74</v>
      </c>
      <c r="F88" s="3">
        <f t="shared" si="15"/>
        <v>0.89583333333333226</v>
      </c>
      <c r="G88" t="str">
        <f t="shared" si="16"/>
        <v>21:30:00</v>
      </c>
      <c r="I88" t="str">
        <f t="shared" si="12"/>
        <v>06/03/1973@21:30:00</v>
      </c>
      <c r="J88">
        <f t="shared" si="13"/>
        <v>3.42</v>
      </c>
      <c r="L88" s="6">
        <f t="shared" si="17"/>
        <v>1290</v>
      </c>
      <c r="M88">
        <f t="shared" si="18"/>
        <v>3.42</v>
      </c>
      <c r="N88">
        <f t="shared" si="14"/>
        <v>0.22999999999999998</v>
      </c>
    </row>
    <row r="89" spans="5:14">
      <c r="E89" s="4" t="s">
        <v>74</v>
      </c>
      <c r="F89" s="3">
        <f t="shared" si="15"/>
        <v>0.90624999999999889</v>
      </c>
      <c r="G89" t="str">
        <f t="shared" si="16"/>
        <v>21:45:00</v>
      </c>
      <c r="I89" t="str">
        <f t="shared" si="12"/>
        <v>06/03/1973@21:45:00</v>
      </c>
      <c r="J89">
        <f t="shared" si="13"/>
        <v>3.65</v>
      </c>
      <c r="L89" s="6">
        <f t="shared" si="17"/>
        <v>1305</v>
      </c>
      <c r="M89">
        <f t="shared" si="18"/>
        <v>3.65</v>
      </c>
      <c r="N89">
        <f t="shared" si="14"/>
        <v>0.60000000000000009</v>
      </c>
    </row>
    <row r="90" spans="5:14">
      <c r="E90" s="4" t="s">
        <v>74</v>
      </c>
      <c r="F90" s="3">
        <f t="shared" si="15"/>
        <v>0.91666666666666552</v>
      </c>
      <c r="G90" t="str">
        <f t="shared" si="16"/>
        <v>22:00:00</v>
      </c>
      <c r="I90" t="str">
        <f t="shared" si="12"/>
        <v>06/03/1973@22:00:00</v>
      </c>
      <c r="J90">
        <f t="shared" si="13"/>
        <v>4.25</v>
      </c>
      <c r="L90" s="6">
        <f t="shared" si="17"/>
        <v>1320</v>
      </c>
      <c r="M90">
        <f t="shared" si="18"/>
        <v>4.25</v>
      </c>
      <c r="N90">
        <f t="shared" si="14"/>
        <v>0.14000000000000057</v>
      </c>
    </row>
    <row r="91" spans="5:14">
      <c r="E91" s="4" t="s">
        <v>74</v>
      </c>
      <c r="F91" s="3">
        <f t="shared" si="15"/>
        <v>0.92708333333333215</v>
      </c>
      <c r="G91" t="str">
        <f t="shared" si="16"/>
        <v>22:15:00</v>
      </c>
      <c r="I91" t="str">
        <f t="shared" si="12"/>
        <v>06/03/1973@22:15:00</v>
      </c>
      <c r="J91" t="e">
        <f t="shared" si="13"/>
        <v>#N/A</v>
      </c>
      <c r="K91">
        <f>AVERAGE(J90,J92)</f>
        <v>4.3900000000000006</v>
      </c>
      <c r="L91" s="6">
        <f t="shared" si="17"/>
        <v>1335</v>
      </c>
      <c r="M91">
        <f>K91</f>
        <v>4.3900000000000006</v>
      </c>
      <c r="N91">
        <f t="shared" si="14"/>
        <v>0.13999999999999968</v>
      </c>
    </row>
    <row r="92" spans="5:14">
      <c r="E92" s="4" t="s">
        <v>74</v>
      </c>
      <c r="F92" s="3">
        <f t="shared" si="15"/>
        <v>0.93749999999999878</v>
      </c>
      <c r="G92" t="str">
        <f t="shared" si="16"/>
        <v>22:30:00</v>
      </c>
      <c r="I92" t="str">
        <f t="shared" si="12"/>
        <v>06/03/1973@22:30:00</v>
      </c>
      <c r="J92">
        <f t="shared" si="13"/>
        <v>4.53</v>
      </c>
      <c r="L92" s="6">
        <f t="shared" si="17"/>
        <v>1350</v>
      </c>
      <c r="M92">
        <f t="shared" si="18"/>
        <v>4.53</v>
      </c>
      <c r="N92">
        <f t="shared" si="14"/>
        <v>9.9999999999997868E-3</v>
      </c>
    </row>
    <row r="93" spans="5:14">
      <c r="E93" s="4" t="s">
        <v>74</v>
      </c>
      <c r="F93" s="3">
        <f t="shared" si="15"/>
        <v>0.94791666666666541</v>
      </c>
      <c r="G93" t="str">
        <f t="shared" si="16"/>
        <v>22:45:00</v>
      </c>
      <c r="I93" t="str">
        <f t="shared" si="12"/>
        <v>06/03/1973@22:45:00</v>
      </c>
      <c r="J93">
        <f t="shared" si="13"/>
        <v>4.54</v>
      </c>
      <c r="L93" s="6">
        <f t="shared" si="17"/>
        <v>1365</v>
      </c>
      <c r="M93">
        <f t="shared" si="18"/>
        <v>4.54</v>
      </c>
      <c r="N93">
        <f t="shared" si="14"/>
        <v>4.0000000000000036E-2</v>
      </c>
    </row>
    <row r="94" spans="5:14">
      <c r="E94" s="4" t="s">
        <v>74</v>
      </c>
      <c r="F94" s="3">
        <f t="shared" si="15"/>
        <v>0.95833333333333204</v>
      </c>
      <c r="G94" t="str">
        <f t="shared" si="16"/>
        <v>23:00:00</v>
      </c>
      <c r="I94" t="str">
        <f t="shared" si="12"/>
        <v>06/03/1973@23:00:00</v>
      </c>
      <c r="J94">
        <f t="shared" si="13"/>
        <v>4.58</v>
      </c>
      <c r="L94" s="6">
        <f t="shared" si="17"/>
        <v>1380</v>
      </c>
      <c r="M94">
        <f t="shared" si="18"/>
        <v>4.58</v>
      </c>
      <c r="N94">
        <f t="shared" si="14"/>
        <v>4.0000000000000036E-2</v>
      </c>
    </row>
    <row r="95" spans="5:14">
      <c r="E95" s="4" t="s">
        <v>74</v>
      </c>
      <c r="F95" s="3">
        <f t="shared" si="15"/>
        <v>0.96874999999999867</v>
      </c>
      <c r="G95" t="str">
        <f t="shared" si="16"/>
        <v>23:15:00</v>
      </c>
      <c r="I95" t="str">
        <f t="shared" si="12"/>
        <v>06/03/1973@23:15:00</v>
      </c>
      <c r="J95">
        <f t="shared" si="13"/>
        <v>4.62</v>
      </c>
      <c r="L95" s="6">
        <f t="shared" si="17"/>
        <v>1395</v>
      </c>
      <c r="M95">
        <f t="shared" si="18"/>
        <v>4.62</v>
      </c>
      <c r="N95">
        <f t="shared" si="14"/>
        <v>9.9999999999997868E-3</v>
      </c>
    </row>
    <row r="96" spans="5:14">
      <c r="E96" s="4" t="s">
        <v>74</v>
      </c>
      <c r="F96" s="3">
        <f t="shared" si="15"/>
        <v>0.9791666666666653</v>
      </c>
      <c r="G96" t="str">
        <f t="shared" si="16"/>
        <v>23:30:00</v>
      </c>
      <c r="I96" t="str">
        <f t="shared" si="12"/>
        <v>06/03/1973@23:30:00</v>
      </c>
      <c r="J96">
        <f t="shared" si="13"/>
        <v>4.63</v>
      </c>
      <c r="L96" s="6">
        <f t="shared" si="17"/>
        <v>1410</v>
      </c>
      <c r="M96">
        <f t="shared" si="18"/>
        <v>4.63</v>
      </c>
      <c r="N96">
        <f t="shared" si="14"/>
        <v>0.15000000000000036</v>
      </c>
    </row>
    <row r="97" spans="5:14">
      <c r="E97" s="4" t="s">
        <v>74</v>
      </c>
      <c r="F97" s="3">
        <f t="shared" si="15"/>
        <v>0.98958333333333193</v>
      </c>
      <c r="G97" t="str">
        <f t="shared" si="16"/>
        <v>23:45:00</v>
      </c>
      <c r="I97" t="str">
        <f t="shared" si="12"/>
        <v>06/03/1973@23:45:00</v>
      </c>
      <c r="J97">
        <f t="shared" si="13"/>
        <v>4.78</v>
      </c>
      <c r="L97" s="6">
        <f t="shared" si="17"/>
        <v>1425</v>
      </c>
      <c r="M97">
        <f t="shared" si="18"/>
        <v>4.78</v>
      </c>
      <c r="N97">
        <f t="shared" si="14"/>
        <v>8.0000000000000071E-2</v>
      </c>
    </row>
    <row r="98" spans="5:14">
      <c r="E98" s="4" t="s">
        <v>75</v>
      </c>
      <c r="F98" s="3">
        <v>0</v>
      </c>
      <c r="G98" t="str">
        <f t="shared" si="16"/>
        <v>00:00:00</v>
      </c>
      <c r="I98" t="str">
        <f t="shared" si="12"/>
        <v>06/04/1973@00:00:00</v>
      </c>
      <c r="J98">
        <f t="shared" si="13"/>
        <v>4.8600000000000003</v>
      </c>
      <c r="L98" s="6">
        <f t="shared" si="17"/>
        <v>1440</v>
      </c>
      <c r="M98">
        <f t="shared" si="18"/>
        <v>4.8600000000000003</v>
      </c>
      <c r="N98">
        <f t="shared" si="14"/>
        <v>0.14333333333333353</v>
      </c>
    </row>
    <row r="99" spans="5:14">
      <c r="E99" s="4" t="s">
        <v>75</v>
      </c>
      <c r="F99" s="3">
        <f t="shared" si="15"/>
        <v>1.0416666666666666E-2</v>
      </c>
      <c r="G99" t="str">
        <f t="shared" si="16"/>
        <v>00:15:00</v>
      </c>
      <c r="I99" t="str">
        <f t="shared" si="12"/>
        <v>06/04/1973@00:15:00</v>
      </c>
      <c r="J99" t="e">
        <f t="shared" si="13"/>
        <v>#N/A</v>
      </c>
      <c r="K99">
        <f>(1/3)*(J101-J98)+J98</f>
        <v>5.0033333333333339</v>
      </c>
      <c r="L99" s="6">
        <f t="shared" si="17"/>
        <v>1455</v>
      </c>
      <c r="M99">
        <f t="shared" ref="M99:M100" si="21">K99</f>
        <v>5.0033333333333339</v>
      </c>
      <c r="N99">
        <f t="shared" si="14"/>
        <v>0.14333333333333265</v>
      </c>
    </row>
    <row r="100" spans="5:14">
      <c r="E100" s="4" t="s">
        <v>75</v>
      </c>
      <c r="F100" s="3">
        <f t="shared" si="15"/>
        <v>2.0833333333333332E-2</v>
      </c>
      <c r="G100" t="str">
        <f t="shared" si="16"/>
        <v>00:30:00</v>
      </c>
      <c r="I100" t="str">
        <f t="shared" si="12"/>
        <v>06/04/1973@00:30:00</v>
      </c>
      <c r="J100" t="e">
        <f t="shared" si="13"/>
        <v>#N/A</v>
      </c>
      <c r="K100">
        <f>(2/3)*(J101-J98)+J98</f>
        <v>5.1466666666666665</v>
      </c>
      <c r="L100" s="6">
        <f t="shared" si="17"/>
        <v>1470</v>
      </c>
      <c r="M100">
        <f t="shared" si="21"/>
        <v>5.1466666666666665</v>
      </c>
      <c r="N100">
        <f t="shared" si="14"/>
        <v>0.14333333333333353</v>
      </c>
    </row>
    <row r="101" spans="5:14">
      <c r="E101" s="4" t="s">
        <v>75</v>
      </c>
      <c r="F101" s="3">
        <f t="shared" si="15"/>
        <v>3.125E-2</v>
      </c>
      <c r="G101" t="str">
        <f t="shared" si="16"/>
        <v>00:45:00</v>
      </c>
      <c r="I101" t="str">
        <f t="shared" si="12"/>
        <v>06/04/1973@00:45:00</v>
      </c>
      <c r="J101">
        <f t="shared" si="13"/>
        <v>5.29</v>
      </c>
      <c r="L101" s="6">
        <f t="shared" si="17"/>
        <v>1485</v>
      </c>
      <c r="M101">
        <f t="shared" si="18"/>
        <v>5.29</v>
      </c>
      <c r="N101">
        <f t="shared" si="14"/>
        <v>0.16000000000000014</v>
      </c>
    </row>
    <row r="102" spans="5:14">
      <c r="E102" s="4" t="s">
        <v>75</v>
      </c>
      <c r="F102" s="3">
        <f t="shared" si="15"/>
        <v>4.1666666666666664E-2</v>
      </c>
      <c r="G102" t="str">
        <f t="shared" si="16"/>
        <v>01:00:00</v>
      </c>
      <c r="I102" t="str">
        <f t="shared" si="12"/>
        <v>06/04/1973@01:00:00</v>
      </c>
      <c r="J102" t="e">
        <f t="shared" si="13"/>
        <v>#N/A</v>
      </c>
      <c r="K102">
        <f>AVERAGE(J101,J103)</f>
        <v>5.45</v>
      </c>
      <c r="L102" s="6">
        <f t="shared" si="17"/>
        <v>1500</v>
      </c>
      <c r="M102">
        <f>K102</f>
        <v>5.45</v>
      </c>
      <c r="N102">
        <f t="shared" si="14"/>
        <v>0.16000000000000014</v>
      </c>
    </row>
    <row r="103" spans="5:14">
      <c r="E103" s="4" t="s">
        <v>75</v>
      </c>
      <c r="F103" s="3">
        <f t="shared" si="15"/>
        <v>5.2083333333333329E-2</v>
      </c>
      <c r="G103" t="str">
        <f t="shared" si="16"/>
        <v>01:15:00</v>
      </c>
      <c r="I103" t="str">
        <f t="shared" si="12"/>
        <v>06/04/1973@01:15:00</v>
      </c>
      <c r="J103">
        <f t="shared" si="13"/>
        <v>5.61</v>
      </c>
      <c r="L103" s="6">
        <f t="shared" si="17"/>
        <v>1515</v>
      </c>
      <c r="M103">
        <f t="shared" si="18"/>
        <v>5.61</v>
      </c>
      <c r="N103">
        <f t="shared" si="14"/>
        <v>0.41500000000000004</v>
      </c>
    </row>
    <row r="104" spans="5:14">
      <c r="E104" s="4" t="s">
        <v>75</v>
      </c>
      <c r="F104" s="3">
        <f t="shared" si="15"/>
        <v>6.2499999999999993E-2</v>
      </c>
      <c r="G104" t="str">
        <f t="shared" si="16"/>
        <v>01:30:00</v>
      </c>
      <c r="I104" t="str">
        <f t="shared" si="12"/>
        <v>06/04/1973@01:30:00</v>
      </c>
      <c r="J104" t="e">
        <f t="shared" si="13"/>
        <v>#N/A</v>
      </c>
      <c r="K104">
        <f>AVERAGE(J103,J105)</f>
        <v>6.0250000000000004</v>
      </c>
      <c r="L104" s="6">
        <f t="shared" si="17"/>
        <v>1530</v>
      </c>
      <c r="M104">
        <f>K104</f>
        <v>6.0250000000000004</v>
      </c>
      <c r="N104">
        <f t="shared" si="14"/>
        <v>0.41500000000000004</v>
      </c>
    </row>
    <row r="105" spans="5:14">
      <c r="E105" s="4" t="s">
        <v>75</v>
      </c>
      <c r="F105" s="3">
        <f t="shared" si="15"/>
        <v>7.2916666666666657E-2</v>
      </c>
      <c r="G105" t="str">
        <f t="shared" si="16"/>
        <v>01:45:00</v>
      </c>
      <c r="I105" t="str">
        <f t="shared" si="12"/>
        <v>06/04/1973@01:45:00</v>
      </c>
      <c r="J105">
        <f t="shared" si="13"/>
        <v>6.44</v>
      </c>
      <c r="L105" s="6">
        <f t="shared" si="17"/>
        <v>1545</v>
      </c>
      <c r="M105">
        <f t="shared" si="18"/>
        <v>6.44</v>
      </c>
      <c r="N105">
        <f t="shared" si="14"/>
        <v>0</v>
      </c>
    </row>
    <row r="106" spans="5:14">
      <c r="E106" s="4" t="s">
        <v>75</v>
      </c>
      <c r="F106" s="3">
        <f t="shared" si="15"/>
        <v>8.3333333333333329E-2</v>
      </c>
      <c r="G106" t="str">
        <f t="shared" si="16"/>
        <v>02:00:00</v>
      </c>
      <c r="I106" t="str">
        <f t="shared" si="12"/>
        <v>06/04/1973@02:00:00</v>
      </c>
      <c r="J106">
        <f t="shared" si="13"/>
        <v>6.44</v>
      </c>
      <c r="L106" s="6">
        <f t="shared" si="17"/>
        <v>1560</v>
      </c>
      <c r="M106">
        <f t="shared" si="18"/>
        <v>6.44</v>
      </c>
      <c r="N106">
        <f t="shared" si="14"/>
        <v>0</v>
      </c>
    </row>
    <row r="107" spans="5:14">
      <c r="E107" s="4" t="s">
        <v>75</v>
      </c>
      <c r="F107" s="3">
        <f t="shared" si="15"/>
        <v>9.375E-2</v>
      </c>
      <c r="G107" t="str">
        <f t="shared" si="16"/>
        <v>02:15:00</v>
      </c>
      <c r="I107" t="str">
        <f t="shared" si="12"/>
        <v>06/04/1973@02:15:00</v>
      </c>
      <c r="J107">
        <f t="shared" si="13"/>
        <v>6.44</v>
      </c>
      <c r="L107" s="6">
        <f t="shared" si="17"/>
        <v>1575</v>
      </c>
      <c r="M107">
        <f t="shared" si="18"/>
        <v>6.44</v>
      </c>
      <c r="N107">
        <f t="shared" si="14"/>
        <v>0</v>
      </c>
    </row>
    <row r="108" spans="5:14">
      <c r="E108" s="4" t="s">
        <v>75</v>
      </c>
      <c r="F108" s="3">
        <f t="shared" si="15"/>
        <v>0.10416666666666667</v>
      </c>
      <c r="G108" t="str">
        <f t="shared" si="16"/>
        <v>02:30:00</v>
      </c>
      <c r="I108" t="str">
        <f t="shared" si="12"/>
        <v>06/04/1973@02:30:00</v>
      </c>
      <c r="J108">
        <f t="shared" si="13"/>
        <v>6.44</v>
      </c>
      <c r="L108" s="6">
        <f t="shared" si="17"/>
        <v>1590</v>
      </c>
      <c r="M108">
        <f t="shared" si="18"/>
        <v>6.44</v>
      </c>
      <c r="N108">
        <f t="shared" si="14"/>
        <v>0</v>
      </c>
    </row>
    <row r="109" spans="5:14">
      <c r="E109" s="4" t="s">
        <v>75</v>
      </c>
      <c r="F109" s="3">
        <f t="shared" si="15"/>
        <v>0.11458333333333334</v>
      </c>
      <c r="G109" t="str">
        <f t="shared" si="16"/>
        <v>02:45:00</v>
      </c>
      <c r="I109" t="str">
        <f t="shared" si="12"/>
        <v>06/04/1973@02:45:00</v>
      </c>
      <c r="J109">
        <f t="shared" si="13"/>
        <v>6.44</v>
      </c>
      <c r="L109" s="6">
        <f t="shared" si="17"/>
        <v>1605</v>
      </c>
      <c r="M109">
        <f t="shared" si="18"/>
        <v>6.44</v>
      </c>
      <c r="N109">
        <f t="shared" si="14"/>
        <v>0</v>
      </c>
    </row>
    <row r="110" spans="5:14">
      <c r="E110" s="4" t="s">
        <v>75</v>
      </c>
      <c r="F110" s="3">
        <f t="shared" si="15"/>
        <v>0.125</v>
      </c>
      <c r="G110" t="str">
        <f t="shared" si="16"/>
        <v>03:00:00</v>
      </c>
      <c r="I110" t="str">
        <f t="shared" si="12"/>
        <v>06/04/1973@03:00:00</v>
      </c>
      <c r="J110">
        <f t="shared" si="13"/>
        <v>6.44</v>
      </c>
      <c r="L110" s="6">
        <f t="shared" si="17"/>
        <v>1620</v>
      </c>
      <c r="M110">
        <f t="shared" si="18"/>
        <v>6.44</v>
      </c>
      <c r="N110">
        <f t="shared" si="14"/>
        <v>0</v>
      </c>
    </row>
    <row r="111" spans="5:14">
      <c r="E111" s="4" t="s">
        <v>75</v>
      </c>
      <c r="F111" s="3">
        <f t="shared" si="15"/>
        <v>0.13541666666666666</v>
      </c>
      <c r="G111" t="str">
        <f t="shared" si="16"/>
        <v>03:15:00</v>
      </c>
      <c r="I111" t="str">
        <f t="shared" si="12"/>
        <v>06/04/1973@03:15:00</v>
      </c>
      <c r="J111">
        <f t="shared" si="13"/>
        <v>6.44</v>
      </c>
      <c r="L111" s="6">
        <f t="shared" si="17"/>
        <v>1635</v>
      </c>
      <c r="M111">
        <f t="shared" si="18"/>
        <v>6.44</v>
      </c>
      <c r="N111">
        <f t="shared" si="14"/>
        <v>0</v>
      </c>
    </row>
    <row r="112" spans="5:14">
      <c r="E112" s="4" t="s">
        <v>75</v>
      </c>
      <c r="F112" s="3">
        <f t="shared" si="15"/>
        <v>0.14583333333333331</v>
      </c>
      <c r="G112" t="str">
        <f t="shared" si="16"/>
        <v>03:30:00</v>
      </c>
      <c r="I112" t="str">
        <f t="shared" si="12"/>
        <v>06/04/1973@03:30:00</v>
      </c>
      <c r="J112">
        <f t="shared" si="13"/>
        <v>6.44</v>
      </c>
      <c r="L112" s="6">
        <f t="shared" si="17"/>
        <v>1650</v>
      </c>
      <c r="M112">
        <f t="shared" si="18"/>
        <v>6.44</v>
      </c>
      <c r="N112">
        <f t="shared" si="14"/>
        <v>0</v>
      </c>
    </row>
    <row r="113" spans="5:14">
      <c r="E113" s="4" t="s">
        <v>75</v>
      </c>
      <c r="F113" s="3">
        <f t="shared" si="15"/>
        <v>0.15624999999999997</v>
      </c>
      <c r="G113" t="str">
        <f t="shared" si="16"/>
        <v>03:45:00</v>
      </c>
      <c r="I113" t="str">
        <f t="shared" si="12"/>
        <v>06/04/1973@03:45:00</v>
      </c>
      <c r="J113">
        <f t="shared" si="13"/>
        <v>6.44</v>
      </c>
      <c r="L113" s="6">
        <f t="shared" si="17"/>
        <v>1665</v>
      </c>
      <c r="M113">
        <f t="shared" si="18"/>
        <v>6.44</v>
      </c>
      <c r="N113">
        <f t="shared" si="14"/>
        <v>0</v>
      </c>
    </row>
    <row r="114" spans="5:14">
      <c r="E114" s="4" t="s">
        <v>75</v>
      </c>
      <c r="F114" s="3">
        <f t="shared" si="15"/>
        <v>0.16666666666666663</v>
      </c>
      <c r="G114" t="str">
        <f t="shared" si="16"/>
        <v>04:00:00</v>
      </c>
      <c r="I114" t="str">
        <f t="shared" si="12"/>
        <v>06/04/1973@04:00:00</v>
      </c>
      <c r="J114">
        <f t="shared" si="13"/>
        <v>6.44</v>
      </c>
      <c r="L114" s="6">
        <f t="shared" si="17"/>
        <v>1680</v>
      </c>
      <c r="M114">
        <f t="shared" si="18"/>
        <v>6.44</v>
      </c>
      <c r="N114">
        <f t="shared" si="14"/>
        <v>0</v>
      </c>
    </row>
    <row r="115" spans="5:14">
      <c r="E115" s="4" t="s">
        <v>75</v>
      </c>
      <c r="F115" s="3">
        <f t="shared" si="15"/>
        <v>0.17708333333333329</v>
      </c>
      <c r="G115" t="str">
        <f t="shared" si="16"/>
        <v>04:15:00</v>
      </c>
      <c r="I115" t="str">
        <f t="shared" si="12"/>
        <v>06/04/1973@04:15:00</v>
      </c>
      <c r="J115" t="e">
        <f t="shared" si="13"/>
        <v>#N/A</v>
      </c>
      <c r="K115">
        <f>AVERAGE(J114,J116)</f>
        <v>6.44</v>
      </c>
      <c r="L115" s="6">
        <f t="shared" si="17"/>
        <v>1695</v>
      </c>
      <c r="M115">
        <f>K115</f>
        <v>6.44</v>
      </c>
      <c r="N115">
        <f t="shared" si="14"/>
        <v>0</v>
      </c>
    </row>
    <row r="116" spans="5:14">
      <c r="E116" s="4" t="s">
        <v>75</v>
      </c>
      <c r="F116" s="3">
        <f t="shared" si="15"/>
        <v>0.18749999999999994</v>
      </c>
      <c r="G116" t="str">
        <f t="shared" si="16"/>
        <v>04:30:00</v>
      </c>
      <c r="I116" t="str">
        <f t="shared" si="12"/>
        <v>06/04/1973@04:30:00</v>
      </c>
      <c r="J116">
        <f t="shared" si="13"/>
        <v>6.44</v>
      </c>
      <c r="L116" s="6">
        <f t="shared" si="17"/>
        <v>1710</v>
      </c>
      <c r="M116">
        <f t="shared" si="18"/>
        <v>6.44</v>
      </c>
      <c r="N116">
        <f t="shared" si="14"/>
        <v>0</v>
      </c>
    </row>
    <row r="117" spans="5:14">
      <c r="E117" s="4" t="s">
        <v>75</v>
      </c>
      <c r="F117" s="3">
        <f t="shared" si="15"/>
        <v>0.1979166666666666</v>
      </c>
      <c r="G117" t="str">
        <f t="shared" si="16"/>
        <v>04:45:00</v>
      </c>
      <c r="I117" t="str">
        <f t="shared" si="12"/>
        <v>06/04/1973@04:45:00</v>
      </c>
      <c r="J117" t="e">
        <f t="shared" si="13"/>
        <v>#N/A</v>
      </c>
      <c r="K117">
        <f>AVERAGE(J116,J118)</f>
        <v>6.44</v>
      </c>
      <c r="L117" s="6">
        <f t="shared" si="17"/>
        <v>1725</v>
      </c>
      <c r="M117">
        <f>K117</f>
        <v>6.44</v>
      </c>
      <c r="N117">
        <f t="shared" si="14"/>
        <v>0</v>
      </c>
    </row>
    <row r="118" spans="5:14">
      <c r="E118" s="4" t="s">
        <v>75</v>
      </c>
      <c r="F118" s="3">
        <f t="shared" si="15"/>
        <v>0.20833333333333326</v>
      </c>
      <c r="G118" t="str">
        <f t="shared" si="16"/>
        <v>05:00:00</v>
      </c>
      <c r="I118" t="str">
        <f t="shared" si="12"/>
        <v>06/04/1973@05:00:00</v>
      </c>
      <c r="J118">
        <f t="shared" si="13"/>
        <v>6.44</v>
      </c>
      <c r="L118" s="6">
        <f t="shared" si="17"/>
        <v>1740</v>
      </c>
      <c r="M118">
        <f t="shared" si="18"/>
        <v>6.44</v>
      </c>
      <c r="N118">
        <f t="shared" si="14"/>
        <v>0</v>
      </c>
    </row>
    <row r="119" spans="5:14">
      <c r="E119" s="4" t="s">
        <v>75</v>
      </c>
      <c r="F119" s="3">
        <f t="shared" si="15"/>
        <v>0.21874999999999992</v>
      </c>
      <c r="G119" t="str">
        <f t="shared" si="16"/>
        <v>05:15:00</v>
      </c>
      <c r="I119" t="str">
        <f t="shared" si="12"/>
        <v>06/04/1973@05:15:00</v>
      </c>
      <c r="J119" t="e">
        <f t="shared" si="13"/>
        <v>#N/A</v>
      </c>
      <c r="K119">
        <f>(1/4)*(J122-J118)+J118</f>
        <v>6.44</v>
      </c>
      <c r="L119" s="6">
        <f t="shared" si="17"/>
        <v>1755</v>
      </c>
      <c r="M119">
        <f t="shared" ref="M119:M121" si="22">K119</f>
        <v>6.44</v>
      </c>
      <c r="N119">
        <f t="shared" si="14"/>
        <v>0</v>
      </c>
    </row>
    <row r="120" spans="5:14">
      <c r="E120" s="4" t="s">
        <v>75</v>
      </c>
      <c r="F120" s="3">
        <f t="shared" si="15"/>
        <v>0.22916666666666657</v>
      </c>
      <c r="G120" t="str">
        <f t="shared" si="16"/>
        <v>05:30:00</v>
      </c>
      <c r="I120" t="str">
        <f t="shared" si="12"/>
        <v>06/04/1973@05:30:00</v>
      </c>
      <c r="J120" t="e">
        <f t="shared" si="13"/>
        <v>#N/A</v>
      </c>
      <c r="K120">
        <f>(2/4)*(J122-J118)+J118</f>
        <v>6.44</v>
      </c>
      <c r="L120" s="6">
        <f t="shared" si="17"/>
        <v>1770</v>
      </c>
      <c r="M120">
        <f t="shared" si="22"/>
        <v>6.44</v>
      </c>
      <c r="N120">
        <f t="shared" si="14"/>
        <v>0</v>
      </c>
    </row>
    <row r="121" spans="5:14">
      <c r="E121" s="4" t="s">
        <v>75</v>
      </c>
      <c r="F121" s="3">
        <f t="shared" si="15"/>
        <v>0.23958333333333323</v>
      </c>
      <c r="G121" t="str">
        <f t="shared" si="16"/>
        <v>05:45:00</v>
      </c>
      <c r="I121" t="str">
        <f t="shared" si="12"/>
        <v>06/04/1973@05:45:00</v>
      </c>
      <c r="J121" t="e">
        <f t="shared" si="13"/>
        <v>#N/A</v>
      </c>
      <c r="K121">
        <f>(3/4)*(J122-J118)+J118</f>
        <v>6.44</v>
      </c>
      <c r="L121" s="6">
        <f t="shared" si="17"/>
        <v>1785</v>
      </c>
      <c r="M121">
        <f t="shared" si="22"/>
        <v>6.44</v>
      </c>
      <c r="N121">
        <f t="shared" si="14"/>
        <v>0</v>
      </c>
    </row>
    <row r="122" spans="5:14">
      <c r="E122" s="4" t="s">
        <v>75</v>
      </c>
      <c r="F122" s="3">
        <f t="shared" si="15"/>
        <v>0.24999999999999989</v>
      </c>
      <c r="G122" t="str">
        <f t="shared" si="16"/>
        <v>06:00:00</v>
      </c>
      <c r="I122" t="str">
        <f t="shared" si="12"/>
        <v>06/04/1973@06:00:00</v>
      </c>
      <c r="J122">
        <f t="shared" si="13"/>
        <v>6.44</v>
      </c>
      <c r="L122" s="6">
        <f t="shared" si="17"/>
        <v>1800</v>
      </c>
      <c r="M122">
        <f t="shared" si="18"/>
        <v>6.44</v>
      </c>
      <c r="N122">
        <f t="shared" si="14"/>
        <v>0</v>
      </c>
    </row>
    <row r="123" spans="5:14">
      <c r="E123" s="4" t="s">
        <v>75</v>
      </c>
      <c r="F123" s="3">
        <f t="shared" si="15"/>
        <v>0.26041666666666657</v>
      </c>
      <c r="G123" t="str">
        <f t="shared" si="16"/>
        <v>06:15:00</v>
      </c>
      <c r="I123" t="str">
        <f t="shared" si="12"/>
        <v>06/04/1973@06:15:00</v>
      </c>
      <c r="J123" t="e">
        <f t="shared" si="13"/>
        <v>#N/A</v>
      </c>
      <c r="K123">
        <f>(1/4)*(J126-J122)+J122</f>
        <v>6.44</v>
      </c>
      <c r="L123" s="6">
        <f t="shared" si="17"/>
        <v>1815</v>
      </c>
      <c r="M123">
        <f t="shared" ref="M123:M125" si="23">K123</f>
        <v>6.44</v>
      </c>
      <c r="N123">
        <f t="shared" si="14"/>
        <v>0</v>
      </c>
    </row>
    <row r="124" spans="5:14">
      <c r="E124" s="4" t="s">
        <v>75</v>
      </c>
      <c r="F124" s="3">
        <f t="shared" si="15"/>
        <v>0.27083333333333326</v>
      </c>
      <c r="G124" t="str">
        <f t="shared" si="16"/>
        <v>06:30:00</v>
      </c>
      <c r="I124" t="str">
        <f t="shared" si="12"/>
        <v>06/04/1973@06:30:00</v>
      </c>
      <c r="J124" t="e">
        <f t="shared" si="13"/>
        <v>#N/A</v>
      </c>
      <c r="K124">
        <f>(2/4)*(J126-J122)+J122</f>
        <v>6.44</v>
      </c>
      <c r="L124" s="6">
        <f t="shared" si="17"/>
        <v>1830</v>
      </c>
      <c r="M124">
        <f t="shared" si="23"/>
        <v>6.44</v>
      </c>
      <c r="N124">
        <f t="shared" si="14"/>
        <v>0</v>
      </c>
    </row>
    <row r="125" spans="5:14">
      <c r="E125" s="4" t="s">
        <v>75</v>
      </c>
      <c r="F125" s="3">
        <f t="shared" si="15"/>
        <v>0.28124999999999994</v>
      </c>
      <c r="G125" t="str">
        <f t="shared" si="16"/>
        <v>06:45:00</v>
      </c>
      <c r="I125" t="str">
        <f t="shared" si="12"/>
        <v>06/04/1973@06:45:00</v>
      </c>
      <c r="J125" t="e">
        <f t="shared" si="13"/>
        <v>#N/A</v>
      </c>
      <c r="K125">
        <f>(3/4)*(J126-J122)+J122</f>
        <v>6.44</v>
      </c>
      <c r="L125" s="6">
        <f t="shared" si="17"/>
        <v>1845</v>
      </c>
      <c r="M125">
        <f t="shared" si="23"/>
        <v>6.44</v>
      </c>
      <c r="N125">
        <f t="shared" si="14"/>
        <v>0</v>
      </c>
    </row>
    <row r="126" spans="5:14">
      <c r="E126" s="4" t="s">
        <v>75</v>
      </c>
      <c r="F126" s="3">
        <f t="shared" si="15"/>
        <v>0.29166666666666663</v>
      </c>
      <c r="G126" t="str">
        <f t="shared" si="16"/>
        <v>07:00:00</v>
      </c>
      <c r="I126" t="str">
        <f t="shared" si="12"/>
        <v>06/04/1973@07:00:00</v>
      </c>
      <c r="J126">
        <f t="shared" si="13"/>
        <v>6.44</v>
      </c>
      <c r="L126" s="6">
        <f t="shared" si="17"/>
        <v>1860</v>
      </c>
      <c r="M126">
        <f t="shared" si="18"/>
        <v>6.44</v>
      </c>
      <c r="N126">
        <f t="shared" si="14"/>
        <v>0</v>
      </c>
    </row>
    <row r="127" spans="5:14">
      <c r="E127" s="4" t="s">
        <v>75</v>
      </c>
      <c r="F127" s="3">
        <f t="shared" si="15"/>
        <v>0.30208333333333331</v>
      </c>
      <c r="G127" t="str">
        <f t="shared" si="16"/>
        <v>07:15:00</v>
      </c>
      <c r="I127" t="str">
        <f t="shared" si="12"/>
        <v>06/04/1973@07:15:00</v>
      </c>
      <c r="J127" t="e">
        <f t="shared" si="13"/>
        <v>#N/A</v>
      </c>
      <c r="K127">
        <f>(1/4)*(J130-J126)+J126</f>
        <v>6.44</v>
      </c>
      <c r="L127" s="6">
        <f t="shared" si="17"/>
        <v>1875</v>
      </c>
      <c r="M127">
        <f t="shared" ref="M127:M129" si="24">K127</f>
        <v>6.44</v>
      </c>
      <c r="N127">
        <f t="shared" si="14"/>
        <v>0</v>
      </c>
    </row>
    <row r="128" spans="5:14">
      <c r="E128" s="4" t="s">
        <v>75</v>
      </c>
      <c r="F128" s="3">
        <f t="shared" si="15"/>
        <v>0.3125</v>
      </c>
      <c r="G128" t="str">
        <f t="shared" si="16"/>
        <v>07:30:00</v>
      </c>
      <c r="I128" t="str">
        <f t="shared" si="12"/>
        <v>06/04/1973@07:30:00</v>
      </c>
      <c r="J128" t="e">
        <f t="shared" si="13"/>
        <v>#N/A</v>
      </c>
      <c r="K128">
        <f>(2/4)*(J130-J126)+J126</f>
        <v>6.44</v>
      </c>
      <c r="L128" s="6">
        <f t="shared" si="17"/>
        <v>1890</v>
      </c>
      <c r="M128">
        <f t="shared" si="24"/>
        <v>6.44</v>
      </c>
      <c r="N128">
        <f t="shared" si="14"/>
        <v>0</v>
      </c>
    </row>
    <row r="129" spans="5:14">
      <c r="E129" s="4" t="s">
        <v>75</v>
      </c>
      <c r="F129" s="3">
        <f t="shared" si="15"/>
        <v>0.32291666666666669</v>
      </c>
      <c r="G129" t="str">
        <f t="shared" si="16"/>
        <v>07:45:00</v>
      </c>
      <c r="I129" t="str">
        <f t="shared" si="12"/>
        <v>06/04/1973@07:45:00</v>
      </c>
      <c r="J129" t="e">
        <f t="shared" si="13"/>
        <v>#N/A</v>
      </c>
      <c r="K129">
        <f>(3/4)*(J130-J126)+J126</f>
        <v>6.44</v>
      </c>
      <c r="L129" s="6">
        <f t="shared" si="17"/>
        <v>1905</v>
      </c>
      <c r="M129">
        <f t="shared" si="24"/>
        <v>6.44</v>
      </c>
      <c r="N129">
        <f t="shared" si="14"/>
        <v>0</v>
      </c>
    </row>
    <row r="130" spans="5:14">
      <c r="E130" s="4" t="s">
        <v>75</v>
      </c>
      <c r="F130" s="3">
        <f t="shared" si="15"/>
        <v>0.33333333333333337</v>
      </c>
      <c r="G130" t="str">
        <f t="shared" si="16"/>
        <v>08:00:00</v>
      </c>
      <c r="I130" t="str">
        <f t="shared" si="12"/>
        <v>06/04/1973@08:00:00</v>
      </c>
      <c r="J130">
        <f t="shared" si="13"/>
        <v>6.44</v>
      </c>
      <c r="L130" s="6">
        <f t="shared" si="17"/>
        <v>1920</v>
      </c>
      <c r="M130">
        <f t="shared" si="18"/>
        <v>6.44</v>
      </c>
      <c r="N130">
        <f t="shared" si="14"/>
        <v>0</v>
      </c>
    </row>
    <row r="131" spans="5:14">
      <c r="E131" s="4" t="s">
        <v>75</v>
      </c>
      <c r="F131" s="3">
        <f t="shared" si="15"/>
        <v>0.34375000000000006</v>
      </c>
      <c r="G131" t="str">
        <f t="shared" si="16"/>
        <v>08:15:00</v>
      </c>
      <c r="I131" t="str">
        <f t="shared" ref="I131:I146" si="25">CONCATENATE(E131,"@",G131)</f>
        <v>06/04/1973@08:15:00</v>
      </c>
      <c r="J131" t="e">
        <f t="shared" ref="J131:J146" si="26">INDEX($B$2:$B$69,MATCH(I131,$A$2:$A$69,0))</f>
        <v>#N/A</v>
      </c>
      <c r="K131">
        <f>(1/4)*(J134-J130)+J130</f>
        <v>6.44</v>
      </c>
      <c r="L131" s="6">
        <f t="shared" si="17"/>
        <v>1935</v>
      </c>
      <c r="M131">
        <f t="shared" ref="M131:M133" si="27">K131</f>
        <v>6.44</v>
      </c>
      <c r="N131">
        <f t="shared" ref="N131:N145" si="28">(M132-M131)</f>
        <v>0</v>
      </c>
    </row>
    <row r="132" spans="5:14">
      <c r="E132" s="4" t="s">
        <v>75</v>
      </c>
      <c r="F132" s="3">
        <f t="shared" ref="F132:F146" si="29">F131+$D$2</f>
        <v>0.35416666666666674</v>
      </c>
      <c r="G132" t="str">
        <f t="shared" ref="G132:G146" si="30">TEXT(F132,"hh:mm:ss")</f>
        <v>08:30:00</v>
      </c>
      <c r="I132" t="str">
        <f t="shared" si="25"/>
        <v>06/04/1973@08:30:00</v>
      </c>
      <c r="J132" t="e">
        <f t="shared" si="26"/>
        <v>#N/A</v>
      </c>
      <c r="K132">
        <f>(2/4)*(J134-J130)+J130</f>
        <v>6.44</v>
      </c>
      <c r="L132" s="6">
        <f t="shared" ref="L132:L146" si="31">15+L131</f>
        <v>1950</v>
      </c>
      <c r="M132">
        <f t="shared" si="27"/>
        <v>6.44</v>
      </c>
      <c r="N132">
        <f t="shared" si="28"/>
        <v>0</v>
      </c>
    </row>
    <row r="133" spans="5:14">
      <c r="E133" s="4" t="s">
        <v>75</v>
      </c>
      <c r="F133" s="3">
        <f t="shared" si="29"/>
        <v>0.36458333333333343</v>
      </c>
      <c r="G133" t="str">
        <f t="shared" si="30"/>
        <v>08:45:00</v>
      </c>
      <c r="I133" t="str">
        <f t="shared" si="25"/>
        <v>06/04/1973@08:45:00</v>
      </c>
      <c r="J133" t="e">
        <f t="shared" si="26"/>
        <v>#N/A</v>
      </c>
      <c r="K133">
        <f>(3/4)*(J134-J130)+J130</f>
        <v>6.44</v>
      </c>
      <c r="L133" s="6">
        <f t="shared" si="31"/>
        <v>1965</v>
      </c>
      <c r="M133">
        <f t="shared" si="27"/>
        <v>6.44</v>
      </c>
      <c r="N133">
        <f t="shared" si="28"/>
        <v>0</v>
      </c>
    </row>
    <row r="134" spans="5:14">
      <c r="E134" s="4" t="s">
        <v>75</v>
      </c>
      <c r="F134" s="3">
        <f t="shared" si="29"/>
        <v>0.37500000000000011</v>
      </c>
      <c r="G134" t="str">
        <f t="shared" si="30"/>
        <v>09:00:00</v>
      </c>
      <c r="I134" t="str">
        <f t="shared" si="25"/>
        <v>06/04/1973@09:00:00</v>
      </c>
      <c r="J134">
        <f t="shared" si="26"/>
        <v>6.44</v>
      </c>
      <c r="L134" s="6">
        <f t="shared" si="31"/>
        <v>1980</v>
      </c>
      <c r="M134">
        <f t="shared" ref="M134:M146" si="32">J134</f>
        <v>6.44</v>
      </c>
      <c r="N134">
        <f t="shared" si="28"/>
        <v>0</v>
      </c>
    </row>
    <row r="135" spans="5:14">
      <c r="E135" s="4" t="s">
        <v>75</v>
      </c>
      <c r="F135" s="3">
        <f t="shared" si="29"/>
        <v>0.3854166666666668</v>
      </c>
      <c r="G135" t="str">
        <f t="shared" si="30"/>
        <v>09:15:00</v>
      </c>
      <c r="I135" t="str">
        <f t="shared" si="25"/>
        <v>06/04/1973@09:15:00</v>
      </c>
      <c r="J135" t="e">
        <f t="shared" si="26"/>
        <v>#N/A</v>
      </c>
      <c r="K135">
        <f>AVERAGE(J134,J136)</f>
        <v>6.44</v>
      </c>
      <c r="L135" s="6">
        <f t="shared" si="31"/>
        <v>1995</v>
      </c>
      <c r="M135">
        <f>K135</f>
        <v>6.44</v>
      </c>
      <c r="N135">
        <f t="shared" si="28"/>
        <v>0</v>
      </c>
    </row>
    <row r="136" spans="5:14">
      <c r="E136" s="4" t="s">
        <v>75</v>
      </c>
      <c r="F136" s="3">
        <f t="shared" si="29"/>
        <v>0.39583333333333348</v>
      </c>
      <c r="G136" t="str">
        <f t="shared" si="30"/>
        <v>09:30:00</v>
      </c>
      <c r="I136" t="str">
        <f t="shared" si="25"/>
        <v>06/04/1973@09:30:00</v>
      </c>
      <c r="J136">
        <f t="shared" si="26"/>
        <v>6.44</v>
      </c>
      <c r="L136" s="6">
        <f t="shared" si="31"/>
        <v>2010</v>
      </c>
      <c r="M136">
        <f t="shared" si="32"/>
        <v>6.44</v>
      </c>
      <c r="N136">
        <f t="shared" si="28"/>
        <v>0</v>
      </c>
    </row>
    <row r="137" spans="5:14">
      <c r="E137" s="4" t="s">
        <v>75</v>
      </c>
      <c r="F137" s="3">
        <f t="shared" si="29"/>
        <v>0.40625000000000017</v>
      </c>
      <c r="G137" t="str">
        <f t="shared" si="30"/>
        <v>09:45:00</v>
      </c>
      <c r="I137" t="str">
        <f t="shared" si="25"/>
        <v>06/04/1973@09:45:00</v>
      </c>
      <c r="J137" t="e">
        <f t="shared" si="26"/>
        <v>#N/A</v>
      </c>
      <c r="K137">
        <f>AVERAGE(J136,J138)</f>
        <v>6.44</v>
      </c>
      <c r="L137" s="6">
        <f t="shared" si="31"/>
        <v>2025</v>
      </c>
      <c r="M137">
        <f>K137</f>
        <v>6.44</v>
      </c>
      <c r="N137">
        <f t="shared" si="28"/>
        <v>0</v>
      </c>
    </row>
    <row r="138" spans="5:14">
      <c r="E138" s="4" t="s">
        <v>75</v>
      </c>
      <c r="F138" s="3">
        <f t="shared" si="29"/>
        <v>0.41666666666666685</v>
      </c>
      <c r="G138" t="str">
        <f t="shared" si="30"/>
        <v>10:00:00</v>
      </c>
      <c r="I138" t="str">
        <f t="shared" si="25"/>
        <v>06/04/1973@10:00:00</v>
      </c>
      <c r="J138">
        <f t="shared" si="26"/>
        <v>6.44</v>
      </c>
      <c r="L138" s="6">
        <f t="shared" si="31"/>
        <v>2040</v>
      </c>
      <c r="M138">
        <f t="shared" si="32"/>
        <v>6.44</v>
      </c>
      <c r="N138">
        <f t="shared" si="28"/>
        <v>3.7500000000001421E-3</v>
      </c>
    </row>
    <row r="139" spans="5:14">
      <c r="E139" s="4" t="s">
        <v>75</v>
      </c>
      <c r="F139" s="3">
        <f t="shared" si="29"/>
        <v>0.42708333333333354</v>
      </c>
      <c r="G139" t="str">
        <f t="shared" si="30"/>
        <v>10:15:00</v>
      </c>
      <c r="I139" t="str">
        <f t="shared" si="25"/>
        <v>06/04/1973@10:15:00</v>
      </c>
      <c r="J139" t="e">
        <f t="shared" si="26"/>
        <v>#N/A</v>
      </c>
      <c r="K139">
        <f>(1/8)*(J146-J138)+J138</f>
        <v>6.4437500000000005</v>
      </c>
      <c r="L139" s="6">
        <f t="shared" si="31"/>
        <v>2055</v>
      </c>
      <c r="M139">
        <f t="shared" ref="M139:M145" si="33">K139</f>
        <v>6.4437500000000005</v>
      </c>
      <c r="N139">
        <f t="shared" si="28"/>
        <v>3.7499999999992539E-3</v>
      </c>
    </row>
    <row r="140" spans="5:14">
      <c r="E140" s="4" t="s">
        <v>75</v>
      </c>
      <c r="F140" s="3">
        <f t="shared" si="29"/>
        <v>0.43750000000000022</v>
      </c>
      <c r="G140" t="str">
        <f t="shared" si="30"/>
        <v>10:30:00</v>
      </c>
      <c r="I140" t="str">
        <f t="shared" si="25"/>
        <v>06/04/1973@10:30:00</v>
      </c>
      <c r="J140" t="e">
        <f t="shared" si="26"/>
        <v>#N/A</v>
      </c>
      <c r="K140">
        <f>(2/8)*(J146-J138)+J138</f>
        <v>6.4474999999999998</v>
      </c>
      <c r="L140" s="6">
        <f t="shared" si="31"/>
        <v>2070</v>
      </c>
      <c r="M140">
        <f t="shared" si="33"/>
        <v>6.4474999999999998</v>
      </c>
      <c r="N140">
        <f t="shared" si="28"/>
        <v>3.7500000000001421E-3</v>
      </c>
    </row>
    <row r="141" spans="5:14">
      <c r="E141" s="4" t="s">
        <v>75</v>
      </c>
      <c r="F141" s="3">
        <f t="shared" si="29"/>
        <v>0.44791666666666691</v>
      </c>
      <c r="G141" t="str">
        <f t="shared" si="30"/>
        <v>10:45:00</v>
      </c>
      <c r="I141" t="str">
        <f t="shared" si="25"/>
        <v>06/04/1973@10:45:00</v>
      </c>
      <c r="J141" t="e">
        <f t="shared" si="26"/>
        <v>#N/A</v>
      </c>
      <c r="K141">
        <f>(3/8)*(J146-J138)+J138</f>
        <v>6.4512499999999999</v>
      </c>
      <c r="L141" s="6">
        <f t="shared" si="31"/>
        <v>2085</v>
      </c>
      <c r="M141">
        <f t="shared" si="33"/>
        <v>6.4512499999999999</v>
      </c>
      <c r="N141">
        <f t="shared" si="28"/>
        <v>3.7500000000001421E-3</v>
      </c>
    </row>
    <row r="142" spans="5:14">
      <c r="E142" s="4" t="s">
        <v>75</v>
      </c>
      <c r="F142" s="3">
        <f t="shared" si="29"/>
        <v>0.45833333333333359</v>
      </c>
      <c r="G142" t="str">
        <f t="shared" si="30"/>
        <v>11:00:00</v>
      </c>
      <c r="I142" t="str">
        <f t="shared" si="25"/>
        <v>06/04/1973@11:00:00</v>
      </c>
      <c r="J142" t="e">
        <f t="shared" si="26"/>
        <v>#N/A</v>
      </c>
      <c r="K142">
        <f>(4/8)*(J146-J138)+J138</f>
        <v>6.4550000000000001</v>
      </c>
      <c r="L142" s="6">
        <f t="shared" si="31"/>
        <v>2100</v>
      </c>
      <c r="M142">
        <f t="shared" si="33"/>
        <v>6.4550000000000001</v>
      </c>
      <c r="N142">
        <f t="shared" si="28"/>
        <v>3.7500000000001421E-3</v>
      </c>
    </row>
    <row r="143" spans="5:14">
      <c r="E143" s="4" t="s">
        <v>75</v>
      </c>
      <c r="F143" s="3">
        <f t="shared" si="29"/>
        <v>0.46875000000000028</v>
      </c>
      <c r="G143" t="str">
        <f t="shared" si="30"/>
        <v>11:15:00</v>
      </c>
      <c r="I143" t="str">
        <f t="shared" si="25"/>
        <v>06/04/1973@11:15:00</v>
      </c>
      <c r="J143" t="e">
        <f t="shared" si="26"/>
        <v>#N/A</v>
      </c>
      <c r="K143">
        <f>(5/8)*(J146-J138)+J138</f>
        <v>6.4587500000000002</v>
      </c>
      <c r="L143" s="6">
        <f t="shared" si="31"/>
        <v>2115</v>
      </c>
      <c r="M143">
        <f t="shared" si="33"/>
        <v>6.4587500000000002</v>
      </c>
      <c r="N143">
        <f t="shared" si="28"/>
        <v>3.7500000000001421E-3</v>
      </c>
    </row>
    <row r="144" spans="5:14">
      <c r="E144" s="4" t="s">
        <v>75</v>
      </c>
      <c r="F144" s="3">
        <f t="shared" si="29"/>
        <v>0.47916666666666696</v>
      </c>
      <c r="G144" t="str">
        <f t="shared" si="30"/>
        <v>11:30:00</v>
      </c>
      <c r="I144" t="str">
        <f t="shared" si="25"/>
        <v>06/04/1973@11:30:00</v>
      </c>
      <c r="J144" t="e">
        <f t="shared" si="26"/>
        <v>#N/A</v>
      </c>
      <c r="K144">
        <f>(6/8)*(J146-J138)+J138</f>
        <v>6.4625000000000004</v>
      </c>
      <c r="L144" s="6">
        <f t="shared" si="31"/>
        <v>2130</v>
      </c>
      <c r="M144">
        <f t="shared" si="33"/>
        <v>6.4625000000000004</v>
      </c>
      <c r="N144">
        <f t="shared" si="28"/>
        <v>3.7499999999992539E-3</v>
      </c>
    </row>
    <row r="145" spans="5:14">
      <c r="E145" s="4" t="s">
        <v>75</v>
      </c>
      <c r="F145" s="3">
        <f t="shared" si="29"/>
        <v>0.48958333333333365</v>
      </c>
      <c r="G145" t="str">
        <f t="shared" si="30"/>
        <v>11:45:00</v>
      </c>
      <c r="I145" t="str">
        <f t="shared" si="25"/>
        <v>06/04/1973@11:45:00</v>
      </c>
      <c r="J145" t="e">
        <f t="shared" si="26"/>
        <v>#N/A</v>
      </c>
      <c r="K145">
        <f>(7/8)*(J146-J138)+J138</f>
        <v>6.4662499999999996</v>
      </c>
      <c r="L145" s="6">
        <f t="shared" si="31"/>
        <v>2145</v>
      </c>
      <c r="M145">
        <f t="shared" si="33"/>
        <v>6.4662499999999996</v>
      </c>
      <c r="N145">
        <f t="shared" si="28"/>
        <v>3.7500000000001421E-3</v>
      </c>
    </row>
    <row r="146" spans="5:14">
      <c r="E146" s="4" t="s">
        <v>75</v>
      </c>
      <c r="F146" s="3">
        <f t="shared" si="29"/>
        <v>0.50000000000000033</v>
      </c>
      <c r="G146" t="str">
        <f t="shared" si="30"/>
        <v>12:00:00</v>
      </c>
      <c r="I146" t="str">
        <f t="shared" si="25"/>
        <v>06/04/1973@12:00:00</v>
      </c>
      <c r="J146">
        <f t="shared" si="26"/>
        <v>6.47</v>
      </c>
      <c r="L146" s="6">
        <f t="shared" si="31"/>
        <v>2160</v>
      </c>
      <c r="M146">
        <f t="shared" si="32"/>
        <v>6.47</v>
      </c>
      <c r="N146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AshCreek@HighlandRoad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2015-09-08T13:25:08Z</dcterms:created>
  <dcterms:modified xsi:type="dcterms:W3CDTF">2015-09-16T17:14:03Z</dcterms:modified>
</cp:coreProperties>
</file>