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40" yWindow="700" windowWidth="22660" windowHeight="13980" tabRatio="500" firstSheet="2" activeTab="5"/>
  </bookViews>
  <sheets>
    <sheet name="Arithmetic" sheetId="2" r:id="rId1"/>
    <sheet name="Geometric" sheetId="1" r:id="rId2"/>
    <sheet name="CapacityLimited" sheetId="3" r:id="rId3"/>
    <sheet name="Sheet4" sheetId="4" r:id="rId4"/>
    <sheet name="FireFlowEstimator" sheetId="5" r:id="rId5"/>
    <sheet name="WasteAllocationEstimate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B3" i="5"/>
  <c r="B5" i="5"/>
  <c r="B17" i="1"/>
  <c r="D7" i="3"/>
  <c r="B3" i="4"/>
  <c r="E11" i="1"/>
  <c r="D9" i="3"/>
  <c r="D12" i="3"/>
  <c r="D8" i="3"/>
  <c r="D6" i="1"/>
  <c r="D7" i="1"/>
  <c r="D8" i="1"/>
  <c r="D12" i="1"/>
  <c r="D12" i="2"/>
  <c r="D8" i="2"/>
  <c r="D7" i="2"/>
  <c r="D6" i="2"/>
</calcChain>
</file>

<file path=xl/sharedStrings.xml><?xml version="1.0" encoding="utf-8"?>
<sst xmlns="http://schemas.openxmlformats.org/spreadsheetml/2006/main" count="67" uniqueCount="38">
  <si>
    <t>Arithmetic Growth Model</t>
  </si>
  <si>
    <t>Calibration</t>
  </si>
  <si>
    <t>Projection</t>
  </si>
  <si>
    <t>P_initial</t>
  </si>
  <si>
    <t>P_final</t>
  </si>
  <si>
    <t>Delta T</t>
  </si>
  <si>
    <t>DeltaP</t>
  </si>
  <si>
    <t>K_a</t>
  </si>
  <si>
    <t>T_initial</t>
  </si>
  <si>
    <t>T_final</t>
  </si>
  <si>
    <t>LnDeltaP</t>
  </si>
  <si>
    <t>K_g</t>
  </si>
  <si>
    <t>Geometric Growth Model</t>
  </si>
  <si>
    <t>P_saturation</t>
  </si>
  <si>
    <t>Capacity Limited Growth Model</t>
  </si>
  <si>
    <t>GPD</t>
  </si>
  <si>
    <t>GPDC</t>
  </si>
  <si>
    <t>PeopleCount</t>
  </si>
  <si>
    <t>ADU</t>
  </si>
  <si>
    <t>gpdc</t>
  </si>
  <si>
    <t>People</t>
  </si>
  <si>
    <t>people</t>
  </si>
  <si>
    <t>ADV</t>
  </si>
  <si>
    <t>gallons per day</t>
  </si>
  <si>
    <t>PlantCapacity</t>
  </si>
  <si>
    <t>&lt;= Can Support</t>
  </si>
  <si>
    <t>Population</t>
  </si>
  <si>
    <t>P</t>
  </si>
  <si>
    <t>&lt;=in thousands</t>
  </si>
  <si>
    <t>&lt;=in people</t>
  </si>
  <si>
    <t>Q</t>
  </si>
  <si>
    <t>&lt;=GPM</t>
  </si>
  <si>
    <t>Qs</t>
  </si>
  <si>
    <t>Qw</t>
  </si>
  <si>
    <t>Treat</t>
  </si>
  <si>
    <t>&lt;= Percent Treatment</t>
  </si>
  <si>
    <t>&lt;= Waste Flow Rate (MGD)</t>
  </si>
  <si>
    <t>&lt;= Receiving Stream Flow Rate 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</si>
</sst>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-webkit-standard"/>
    </font>
    <font>
      <sz val="14"/>
      <color rgb="FF31708F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3" fontId="0" fillId="0" borderId="0" xfId="0" applyNumberFormat="1"/>
    <xf numFmtId="0" fontId="3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D12" sqref="D12"/>
    </sheetView>
  </sheetViews>
  <sheetFormatPr baseColWidth="10" defaultRowHeight="15" x14ac:dyDescent="0"/>
  <sheetData>
    <row r="1" spans="1:4">
      <c r="A1" t="s">
        <v>0</v>
      </c>
    </row>
    <row r="3" spans="1:4">
      <c r="A3" s="1" t="s">
        <v>1</v>
      </c>
      <c r="B3" s="1"/>
      <c r="C3" s="1"/>
      <c r="D3" s="1"/>
    </row>
    <row r="4" spans="1:4">
      <c r="A4" t="s">
        <v>3</v>
      </c>
      <c r="B4">
        <v>100000</v>
      </c>
      <c r="C4" t="s">
        <v>8</v>
      </c>
      <c r="D4">
        <v>1990</v>
      </c>
    </row>
    <row r="5" spans="1:4">
      <c r="A5" t="s">
        <v>4</v>
      </c>
      <c r="B5">
        <v>110000</v>
      </c>
      <c r="C5" t="s">
        <v>9</v>
      </c>
      <c r="D5">
        <v>2005</v>
      </c>
    </row>
    <row r="6" spans="1:4">
      <c r="C6" t="s">
        <v>6</v>
      </c>
      <c r="D6">
        <f>B5-B4</f>
        <v>10000</v>
      </c>
    </row>
    <row r="7" spans="1:4">
      <c r="C7" t="s">
        <v>5</v>
      </c>
      <c r="D7">
        <f>D5-D4</f>
        <v>15</v>
      </c>
    </row>
    <row r="8" spans="1:4">
      <c r="C8" t="s">
        <v>7</v>
      </c>
      <c r="D8">
        <f>D6/D7</f>
        <v>666.66666666666663</v>
      </c>
    </row>
    <row r="10" spans="1:4">
      <c r="A10" s="1" t="s">
        <v>2</v>
      </c>
      <c r="B10" s="1"/>
      <c r="C10" s="1"/>
      <c r="D10" s="1"/>
    </row>
    <row r="11" spans="1:4">
      <c r="A11" t="s">
        <v>8</v>
      </c>
      <c r="B11">
        <v>2005</v>
      </c>
      <c r="C11" t="s">
        <v>9</v>
      </c>
      <c r="D11">
        <v>2015</v>
      </c>
    </row>
    <row r="12" spans="1:4">
      <c r="A12" t="s">
        <v>3</v>
      </c>
      <c r="B12">
        <v>110000</v>
      </c>
      <c r="C12" t="s">
        <v>4</v>
      </c>
      <c r="D12">
        <f>B12+(D11-B11)*D8</f>
        <v>116666.66666666667</v>
      </c>
    </row>
  </sheetData>
  <mergeCells count="2">
    <mergeCell ref="A3:D3"/>
    <mergeCell ref="A10:D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50" zoomScaleNormal="150" zoomScalePageLayoutView="150" workbookViewId="0">
      <selection activeCell="D11" sqref="D11"/>
    </sheetView>
  </sheetViews>
  <sheetFormatPr baseColWidth="10" defaultRowHeight="15" x14ac:dyDescent="0"/>
  <cols>
    <col min="1" max="1" width="13.33203125" customWidth="1"/>
  </cols>
  <sheetData>
    <row r="1" spans="1:5">
      <c r="A1" t="s">
        <v>12</v>
      </c>
    </row>
    <row r="3" spans="1:5">
      <c r="A3" s="1" t="s">
        <v>1</v>
      </c>
      <c r="B3" s="1"/>
      <c r="C3" s="1"/>
      <c r="D3" s="1"/>
    </row>
    <row r="4" spans="1:5">
      <c r="A4" t="s">
        <v>3</v>
      </c>
      <c r="B4" s="3">
        <v>200000</v>
      </c>
      <c r="C4" t="s">
        <v>8</v>
      </c>
      <c r="D4">
        <v>0</v>
      </c>
    </row>
    <row r="5" spans="1:5">
      <c r="A5" t="s">
        <v>4</v>
      </c>
      <c r="B5" s="3">
        <v>220000</v>
      </c>
      <c r="C5" t="s">
        <v>9</v>
      </c>
      <c r="D5">
        <v>15</v>
      </c>
    </row>
    <row r="6" spans="1:5">
      <c r="C6" t="s">
        <v>10</v>
      </c>
      <c r="D6">
        <f>LN(B5)-LN(B4)</f>
        <v>9.531017980432388E-2</v>
      </c>
    </row>
    <row r="7" spans="1:5">
      <c r="C7" t="s">
        <v>5</v>
      </c>
      <c r="D7">
        <f>D5-D4</f>
        <v>15</v>
      </c>
    </row>
    <row r="8" spans="1:5">
      <c r="C8" t="s">
        <v>11</v>
      </c>
      <c r="D8">
        <f>D6/D7</f>
        <v>6.3540119869549255E-3</v>
      </c>
    </row>
    <row r="10" spans="1:5">
      <c r="A10" s="1" t="s">
        <v>2</v>
      </c>
      <c r="B10" s="1"/>
      <c r="C10" s="1"/>
      <c r="D10" s="1"/>
    </row>
    <row r="11" spans="1:5">
      <c r="A11" t="s">
        <v>8</v>
      </c>
      <c r="B11">
        <v>0</v>
      </c>
      <c r="C11" t="s">
        <v>9</v>
      </c>
      <c r="D11">
        <v>68.510787573390999</v>
      </c>
      <c r="E11">
        <f>D11-B11</f>
        <v>68.510787573390999</v>
      </c>
    </row>
    <row r="12" spans="1:5">
      <c r="A12" t="s">
        <v>3</v>
      </c>
      <c r="B12" s="3">
        <v>200000</v>
      </c>
      <c r="C12" t="s">
        <v>4</v>
      </c>
      <c r="D12" s="3">
        <f>B12*EXP(D8*(D11-B11))</f>
        <v>309091.0000314035</v>
      </c>
    </row>
    <row r="15" spans="1:5">
      <c r="A15" t="s">
        <v>24</v>
      </c>
      <c r="B15" s="2">
        <v>51000000</v>
      </c>
      <c r="C15" t="s">
        <v>15</v>
      </c>
    </row>
    <row r="16" spans="1:5">
      <c r="A16" t="s">
        <v>16</v>
      </c>
      <c r="B16">
        <v>165</v>
      </c>
      <c r="C16" t="s">
        <v>15</v>
      </c>
    </row>
    <row r="17" spans="1:3">
      <c r="A17" t="s">
        <v>17</v>
      </c>
      <c r="B17" s="3">
        <f>B15/B16</f>
        <v>309090.90909090912</v>
      </c>
      <c r="C17" t="s">
        <v>25</v>
      </c>
    </row>
  </sheetData>
  <mergeCells count="2">
    <mergeCell ref="A3:D3"/>
    <mergeCell ref="A10:D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D12" sqref="D12"/>
    </sheetView>
  </sheetViews>
  <sheetFormatPr baseColWidth="10" defaultRowHeight="15" x14ac:dyDescent="0"/>
  <cols>
    <col min="1" max="1" width="13.33203125" customWidth="1"/>
  </cols>
  <sheetData>
    <row r="1" spans="1:4">
      <c r="A1" t="s">
        <v>14</v>
      </c>
    </row>
    <row r="3" spans="1:4">
      <c r="A3" s="1" t="s">
        <v>1</v>
      </c>
      <c r="B3" s="1"/>
      <c r="C3" s="1"/>
      <c r="D3" s="1"/>
    </row>
    <row r="4" spans="1:4">
      <c r="A4" t="s">
        <v>3</v>
      </c>
      <c r="B4">
        <v>100000</v>
      </c>
      <c r="C4" t="s">
        <v>8</v>
      </c>
      <c r="D4">
        <v>1990</v>
      </c>
    </row>
    <row r="5" spans="1:4">
      <c r="A5" t="s">
        <v>4</v>
      </c>
      <c r="B5">
        <v>110000</v>
      </c>
      <c r="C5" t="s">
        <v>9</v>
      </c>
      <c r="D5">
        <v>2005</v>
      </c>
    </row>
    <row r="7" spans="1:4">
      <c r="A7" t="s">
        <v>13</v>
      </c>
      <c r="B7">
        <v>200000</v>
      </c>
      <c r="C7" t="s">
        <v>10</v>
      </c>
      <c r="D7">
        <f>LN((B7-B5)/(B7-B4))</f>
        <v>-0.10536051565782628</v>
      </c>
    </row>
    <row r="8" spans="1:4">
      <c r="C8" t="s">
        <v>5</v>
      </c>
      <c r="D8">
        <f>D5-D4</f>
        <v>15</v>
      </c>
    </row>
    <row r="9" spans="1:4">
      <c r="C9" t="s">
        <v>11</v>
      </c>
      <c r="D9">
        <f>D7/D8</f>
        <v>-7.0240343771884187E-3</v>
      </c>
    </row>
    <row r="10" spans="1:4">
      <c r="A10" s="1" t="s">
        <v>2</v>
      </c>
      <c r="B10" s="1"/>
      <c r="C10" s="1"/>
      <c r="D10" s="1"/>
    </row>
    <row r="11" spans="1:4">
      <c r="A11" t="s">
        <v>8</v>
      </c>
      <c r="B11">
        <v>2005</v>
      </c>
      <c r="C11" t="s">
        <v>9</v>
      </c>
      <c r="D11">
        <v>2015</v>
      </c>
    </row>
    <row r="12" spans="1:4">
      <c r="A12" t="s">
        <v>3</v>
      </c>
      <c r="B12">
        <v>110000</v>
      </c>
      <c r="C12" t="s">
        <v>4</v>
      </c>
      <c r="D12">
        <f>B12+(B7-B12)*(1-EXP(D9*(D11-B11)))</f>
        <v>116104.72233924581</v>
      </c>
    </row>
  </sheetData>
  <mergeCells count="2">
    <mergeCell ref="A3:D3"/>
    <mergeCell ref="A10:D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sheetData>
    <row r="1" spans="1:3" ht="16">
      <c r="A1" t="s">
        <v>18</v>
      </c>
      <c r="B1" s="4">
        <v>279</v>
      </c>
      <c r="C1" t="s">
        <v>19</v>
      </c>
    </row>
    <row r="2" spans="1:3">
      <c r="A2" t="s">
        <v>20</v>
      </c>
      <c r="B2">
        <v>20327</v>
      </c>
      <c r="C2" t="s">
        <v>21</v>
      </c>
    </row>
    <row r="3" spans="1:3">
      <c r="A3" t="s">
        <v>22</v>
      </c>
      <c r="B3">
        <f>B1*B2</f>
        <v>5671233</v>
      </c>
      <c r="C3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"/>
  <sheetData>
    <row r="1" spans="1:3" ht="17">
      <c r="A1" t="s">
        <v>26</v>
      </c>
      <c r="B1" s="5">
        <v>19946</v>
      </c>
      <c r="C1" t="s">
        <v>29</v>
      </c>
    </row>
    <row r="3" spans="1:3">
      <c r="A3" t="s">
        <v>27</v>
      </c>
      <c r="B3">
        <f>B1/1000</f>
        <v>19.946000000000002</v>
      </c>
      <c r="C3" t="s">
        <v>28</v>
      </c>
    </row>
    <row r="5" spans="1:3">
      <c r="A5" t="s">
        <v>30</v>
      </c>
      <c r="B5">
        <f>1020*SQRT(B3)*(1-0.01*SQRT(B3))</f>
        <v>4351.9671805298858</v>
      </c>
      <c r="C5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"/>
    </sheetView>
  </sheetViews>
  <sheetFormatPr baseColWidth="10" defaultRowHeight="15" x14ac:dyDescent="0"/>
  <sheetData>
    <row r="1" spans="1:3">
      <c r="A1" t="s">
        <v>32</v>
      </c>
      <c r="B1">
        <f>B2*(40-0.38*B3)</f>
        <v>720.00000000000011</v>
      </c>
      <c r="C1" t="s">
        <v>37</v>
      </c>
    </row>
    <row r="2" spans="1:3">
      <c r="A2" t="s">
        <v>33</v>
      </c>
      <c r="B2">
        <v>75</v>
      </c>
      <c r="C2" t="s">
        <v>36</v>
      </c>
    </row>
    <row r="3" spans="1:3">
      <c r="A3" t="s">
        <v>34</v>
      </c>
      <c r="B3">
        <v>80</v>
      </c>
      <c r="C3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Arithmetic</vt:lpstr>
      <vt:lpstr>Geometric</vt:lpstr>
      <vt:lpstr>CapacityLimited</vt:lpstr>
      <vt:lpstr>Sheet4</vt:lpstr>
      <vt:lpstr>FireFlowEstimator</vt:lpstr>
      <vt:lpstr>WasteAllocationEstimate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2019-02-12T22:48:59Z</dcterms:created>
  <dcterms:modified xsi:type="dcterms:W3CDTF">2019-02-13T00:10:10Z</dcterms:modified>
</cp:coreProperties>
</file>