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8028"/>
  <workbookPr autoCompressPictures="0"/>
  <bookViews>
    <workbookView xWindow="0" yWindow="0" windowWidth="25600" windowHeight="1450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E66" i="1" l="1"/>
  <c r="E67" i="1"/>
  <c r="E68" i="1"/>
  <c r="E69" i="1"/>
  <c r="E70" i="1"/>
  <c r="E71" i="1"/>
  <c r="E72" i="1"/>
  <c r="E73" i="1"/>
  <c r="E74" i="1"/>
  <c r="E75" i="1"/>
  <c r="E76" i="1"/>
  <c r="E77" i="1"/>
  <c r="E78" i="1"/>
  <c r="E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18" i="1"/>
  <c r="F58" i="1"/>
  <c r="F54" i="1"/>
  <c r="F46" i="1"/>
  <c r="F40" i="1"/>
  <c r="F32" i="1"/>
  <c r="F26" i="1"/>
  <c r="H56" i="1"/>
  <c r="I56" i="1"/>
  <c r="J56" i="1"/>
  <c r="H50" i="1"/>
  <c r="I50" i="1"/>
  <c r="J50" i="1"/>
  <c r="J54" i="1"/>
  <c r="J57" i="1"/>
  <c r="J58" i="1"/>
  <c r="O58" i="1"/>
  <c r="R58" i="1"/>
  <c r="S58" i="1"/>
  <c r="P58" i="1"/>
  <c r="M50" i="1"/>
  <c r="M51" i="1"/>
  <c r="M52" i="1"/>
  <c r="M53" i="1"/>
  <c r="M54" i="1"/>
  <c r="M56" i="1"/>
  <c r="K57" i="1"/>
  <c r="O54" i="1"/>
  <c r="R54" i="1"/>
  <c r="S54" i="1"/>
  <c r="L57" i="1"/>
  <c r="M57" i="1"/>
  <c r="M58" i="1"/>
  <c r="P54" i="1"/>
  <c r="L53" i="1"/>
  <c r="L52" i="1"/>
  <c r="L51" i="1"/>
  <c r="K53" i="1"/>
  <c r="K52" i="1"/>
  <c r="K51" i="1"/>
  <c r="J53" i="1"/>
  <c r="J52" i="1"/>
  <c r="J51" i="1"/>
  <c r="S49" i="1"/>
  <c r="S48" i="1"/>
  <c r="Q48" i="1"/>
  <c r="P49" i="1"/>
  <c r="P48" i="1"/>
  <c r="R49" i="1"/>
  <c r="R48" i="1"/>
  <c r="O49" i="1"/>
  <c r="O48" i="1"/>
  <c r="J49" i="1"/>
  <c r="J48" i="1"/>
  <c r="I49" i="1"/>
  <c r="I48" i="1"/>
  <c r="H49" i="1"/>
  <c r="H48" i="1"/>
  <c r="S46" i="1"/>
  <c r="P46" i="1"/>
  <c r="O46" i="1"/>
  <c r="R46" i="1"/>
  <c r="M46" i="1"/>
  <c r="M44" i="1"/>
  <c r="M45" i="1"/>
  <c r="M43" i="1"/>
  <c r="L44" i="1"/>
  <c r="O42" i="1"/>
  <c r="R42" i="1"/>
  <c r="S42" i="1"/>
  <c r="P42" i="1"/>
  <c r="L45" i="1"/>
  <c r="K45" i="1"/>
  <c r="K44" i="1"/>
  <c r="J46" i="1"/>
  <c r="J45" i="1"/>
  <c r="J44" i="1"/>
  <c r="H43" i="1"/>
  <c r="I43" i="1"/>
  <c r="J43" i="1"/>
  <c r="H42" i="1"/>
  <c r="I42" i="1"/>
  <c r="J42" i="1"/>
  <c r="S40" i="1"/>
  <c r="P40" i="1"/>
  <c r="R40" i="1"/>
  <c r="O40" i="1"/>
  <c r="J40" i="1"/>
  <c r="J39" i="1"/>
  <c r="J38" i="1"/>
  <c r="J37" i="1"/>
  <c r="M40" i="1"/>
  <c r="M38" i="1"/>
  <c r="M39" i="1"/>
  <c r="M37" i="1"/>
  <c r="K38" i="1"/>
  <c r="K37" i="1"/>
  <c r="L38" i="1"/>
  <c r="L37" i="1"/>
  <c r="Q34" i="1"/>
  <c r="O35" i="1"/>
  <c r="R35" i="1"/>
  <c r="S35" i="1"/>
  <c r="P35" i="1"/>
  <c r="O34" i="1"/>
  <c r="R34" i="1"/>
  <c r="S34" i="1"/>
  <c r="P34" i="1"/>
  <c r="K39" i="1"/>
  <c r="L39" i="1"/>
  <c r="H36" i="1"/>
  <c r="I36" i="1"/>
  <c r="J36" i="1"/>
  <c r="H35" i="1"/>
  <c r="I35" i="1"/>
  <c r="J35" i="1"/>
  <c r="H34" i="1"/>
  <c r="I34" i="1"/>
  <c r="J34" i="1"/>
  <c r="S32" i="1"/>
  <c r="P32" i="1"/>
  <c r="R32" i="1"/>
  <c r="O32" i="1"/>
  <c r="M32" i="1"/>
  <c r="M31" i="1"/>
  <c r="K31" i="1"/>
  <c r="M30" i="1"/>
  <c r="L31" i="1"/>
  <c r="L30" i="1"/>
  <c r="J32" i="1"/>
  <c r="H29" i="1"/>
  <c r="I29" i="1"/>
  <c r="J29" i="1"/>
  <c r="J30" i="1"/>
  <c r="J31" i="1"/>
  <c r="S28" i="1"/>
  <c r="Q28" i="1"/>
  <c r="P28" i="1"/>
  <c r="R28" i="1"/>
  <c r="O28" i="1"/>
  <c r="H28" i="1"/>
  <c r="I28" i="1"/>
  <c r="J28" i="1"/>
  <c r="S26" i="1"/>
  <c r="P26" i="1"/>
  <c r="R26" i="1"/>
  <c r="J26" i="1"/>
  <c r="O26" i="1"/>
  <c r="M26" i="1"/>
  <c r="M25" i="1"/>
  <c r="M24" i="1"/>
  <c r="L25" i="1"/>
  <c r="L24" i="1"/>
  <c r="S22" i="1"/>
  <c r="S21" i="1"/>
  <c r="P22" i="1"/>
  <c r="P21" i="1"/>
  <c r="O21" i="1"/>
  <c r="R21" i="1"/>
  <c r="O22" i="1"/>
  <c r="R22" i="1"/>
  <c r="M23" i="1"/>
  <c r="I22" i="1"/>
  <c r="I23" i="1"/>
  <c r="I21" i="1"/>
  <c r="H22" i="1"/>
  <c r="H23" i="1"/>
  <c r="H21" i="1"/>
  <c r="J23" i="1"/>
  <c r="J22" i="1"/>
  <c r="J21" i="1"/>
</calcChain>
</file>

<file path=xl/sharedStrings.xml><?xml version="1.0" encoding="utf-8"?>
<sst xmlns="http://schemas.openxmlformats.org/spreadsheetml/2006/main" count="67" uniqueCount="46">
  <si>
    <t>Storm Sewer Design Example</t>
  </si>
  <si>
    <t>Drainage Area ID</t>
  </si>
  <si>
    <t>Drainage Area (acres)</t>
  </si>
  <si>
    <t>Runoff Coefficient</t>
  </si>
  <si>
    <t>Inlet ID</t>
  </si>
  <si>
    <t>Inlet Time</t>
  </si>
  <si>
    <t>Inlet Time (min)</t>
  </si>
  <si>
    <t>PipeID</t>
  </si>
  <si>
    <t>1.1-2.1</t>
  </si>
  <si>
    <t>1.2-2.1</t>
  </si>
  <si>
    <t>2.1-3.1</t>
  </si>
  <si>
    <t>2.2-3.1</t>
  </si>
  <si>
    <t>3.2-4.1</t>
  </si>
  <si>
    <t>3.3-4.1</t>
  </si>
  <si>
    <t>3.1-4.1</t>
  </si>
  <si>
    <t>4.2-5.1</t>
  </si>
  <si>
    <t>4.1-5.1</t>
  </si>
  <si>
    <t>5.2-6.1</t>
  </si>
  <si>
    <t>5.3-6.1</t>
  </si>
  <si>
    <t>5.1-6.1</t>
  </si>
  <si>
    <t>6.1-7.1</t>
  </si>
  <si>
    <t>7.1-8.1</t>
  </si>
  <si>
    <t>NodeID-NodeID</t>
  </si>
  <si>
    <t>Pipe Length (ft)</t>
  </si>
  <si>
    <t>Pipe Slope</t>
  </si>
  <si>
    <t>Pipe ID</t>
  </si>
  <si>
    <t>Cum Area</t>
  </si>
  <si>
    <t>CA</t>
  </si>
  <si>
    <t>SumCA</t>
  </si>
  <si>
    <t>Upstream Sewer Time</t>
  </si>
  <si>
    <t>t_c</t>
  </si>
  <si>
    <t>i</t>
  </si>
  <si>
    <t>Qp</t>
  </si>
  <si>
    <t>D-computed</t>
  </si>
  <si>
    <t>D-used</t>
  </si>
  <si>
    <t>Sewer Time (min)</t>
  </si>
  <si>
    <t>V-used (ft/sec)</t>
  </si>
  <si>
    <t xml:space="preserve">Drainage Area to Pipe </t>
  </si>
  <si>
    <t>C</t>
  </si>
  <si>
    <t>Rational Calculations</t>
  </si>
  <si>
    <t>Summary</t>
  </si>
  <si>
    <t>PipeFlow</t>
  </si>
  <si>
    <t>Total</t>
  </si>
  <si>
    <t>PipeDiameter (ft)</t>
  </si>
  <si>
    <t>Pipe Diameter (inches)</t>
  </si>
  <si>
    <t xml:space="preserve">Pipe Slope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</si>
</sst>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2" x14ac:knownFonts="1">
    <font>
      <sz val="12"/>
      <color theme="1"/>
      <name val="Calibri"/>
      <family val="2"/>
      <scheme val="minor"/>
    </font>
    <font>
      <sz val="12"/>
      <color rgb="FF9C57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1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top" wrapText="1"/>
    </xf>
    <xf numFmtId="0" fontId="0" fillId="0" borderId="0" xfId="0" applyAlignment="1">
      <alignment vertical="top" wrapText="1"/>
    </xf>
    <xf numFmtId="164" fontId="0" fillId="0" borderId="0" xfId="0" applyNumberFormat="1"/>
    <xf numFmtId="0" fontId="1" fillId="2" borderId="1" xfId="1" applyBorder="1"/>
    <xf numFmtId="0" fontId="0" fillId="0" borderId="2" xfId="0" applyBorder="1"/>
    <xf numFmtId="164" fontId="0" fillId="0" borderId="2" xfId="0" applyNumberFormat="1" applyBorder="1"/>
    <xf numFmtId="0" fontId="1" fillId="2" borderId="2" xfId="1" applyBorder="1"/>
    <xf numFmtId="0" fontId="0" fillId="0" borderId="3" xfId="0" applyBorder="1"/>
    <xf numFmtId="0" fontId="1" fillId="2" borderId="4" xfId="1" applyBorder="1"/>
    <xf numFmtId="0" fontId="0" fillId="0" borderId="0" xfId="0" applyBorder="1"/>
    <xf numFmtId="164" fontId="0" fillId="0" borderId="0" xfId="0" applyNumberFormat="1" applyBorder="1"/>
    <xf numFmtId="0" fontId="1" fillId="2" borderId="0" xfId="1" applyBorder="1"/>
    <xf numFmtId="0" fontId="0" fillId="0" borderId="5" xfId="0" applyBorder="1"/>
    <xf numFmtId="0" fontId="0" fillId="0" borderId="4" xfId="0" applyBorder="1"/>
    <xf numFmtId="0" fontId="1" fillId="2" borderId="6" xfId="1" applyBorder="1"/>
    <xf numFmtId="0" fontId="0" fillId="0" borderId="7" xfId="0" applyBorder="1"/>
    <xf numFmtId="0" fontId="1" fillId="2" borderId="7" xfId="1" applyBorder="1"/>
    <xf numFmtId="0" fontId="0" fillId="0" borderId="8" xfId="0" applyBorder="1"/>
    <xf numFmtId="0" fontId="0" fillId="0" borderId="0" xfId="0" applyFill="1" applyBorder="1"/>
  </cellXfs>
  <cellStyles count="2">
    <cellStyle name="Neutral" xfId="1" builtinId="2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317500</xdr:colOff>
      <xdr:row>0</xdr:row>
      <xdr:rowOff>152400</xdr:rowOff>
    </xdr:from>
    <xdr:to>
      <xdr:col>13</xdr:col>
      <xdr:colOff>736600</xdr:colOff>
      <xdr:row>17</xdr:row>
      <xdr:rowOff>105627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77400" y="152400"/>
          <a:ext cx="2895600" cy="34076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8"/>
  <sheetViews>
    <sheetView tabSelected="1" topLeftCell="A61" workbookViewId="0">
      <selection activeCell="E65" sqref="E65"/>
    </sheetView>
  </sheetViews>
  <sheetFormatPr baseColWidth="10" defaultRowHeight="15" x14ac:dyDescent="0"/>
  <cols>
    <col min="1" max="1" width="15.1640625" customWidth="1"/>
    <col min="8" max="8" width="15" customWidth="1"/>
    <col min="9" max="9" width="12.83203125" customWidth="1"/>
    <col min="10" max="10" width="14.83203125" customWidth="1"/>
  </cols>
  <sheetData>
    <row r="1" spans="1:10">
      <c r="A1" t="s">
        <v>0</v>
      </c>
    </row>
    <row r="3" spans="1:10" ht="32">
      <c r="A3" s="2" t="s">
        <v>1</v>
      </c>
      <c r="B3" s="2" t="s">
        <v>2</v>
      </c>
      <c r="C3" s="2" t="s">
        <v>3</v>
      </c>
      <c r="D3" s="2" t="s">
        <v>4</v>
      </c>
      <c r="E3" s="2" t="s">
        <v>6</v>
      </c>
      <c r="F3" s="3"/>
      <c r="G3" s="3" t="s">
        <v>7</v>
      </c>
      <c r="H3" s="2" t="s">
        <v>22</v>
      </c>
      <c r="I3" s="3" t="s">
        <v>23</v>
      </c>
      <c r="J3" s="1" t="s">
        <v>24</v>
      </c>
    </row>
    <row r="4" spans="1:10">
      <c r="A4">
        <v>1.1000000000000001</v>
      </c>
      <c r="B4">
        <v>2.2000000000000002</v>
      </c>
      <c r="C4">
        <v>0.65</v>
      </c>
      <c r="D4">
        <v>1.1000000000000001</v>
      </c>
      <c r="E4">
        <v>11</v>
      </c>
      <c r="G4">
        <v>1.1000000000000001</v>
      </c>
      <c r="H4" t="s">
        <v>8</v>
      </c>
      <c r="I4">
        <v>390</v>
      </c>
      <c r="J4" s="4">
        <v>0.02</v>
      </c>
    </row>
    <row r="5" spans="1:10">
      <c r="A5">
        <v>1.2</v>
      </c>
      <c r="B5">
        <v>1.2</v>
      </c>
      <c r="C5">
        <v>0.8</v>
      </c>
      <c r="D5">
        <v>1.2</v>
      </c>
      <c r="E5">
        <v>9.1999999999999993</v>
      </c>
      <c r="G5">
        <v>1.2</v>
      </c>
      <c r="H5" t="s">
        <v>9</v>
      </c>
      <c r="I5">
        <v>183</v>
      </c>
      <c r="J5" s="4">
        <v>4.1000000000000003E-3</v>
      </c>
    </row>
    <row r="6" spans="1:10">
      <c r="A6">
        <v>2.1</v>
      </c>
      <c r="B6">
        <v>3.9</v>
      </c>
      <c r="C6">
        <v>0.7</v>
      </c>
      <c r="D6">
        <v>2.1</v>
      </c>
      <c r="E6">
        <v>13.7</v>
      </c>
      <c r="G6">
        <v>2.2000000000000002</v>
      </c>
      <c r="H6" t="s">
        <v>11</v>
      </c>
      <c r="I6">
        <v>200</v>
      </c>
      <c r="J6" s="4">
        <v>1.7999999999999999E-2</v>
      </c>
    </row>
    <row r="7" spans="1:10">
      <c r="A7">
        <v>2.2000000000000002</v>
      </c>
      <c r="B7">
        <v>0.45</v>
      </c>
      <c r="C7">
        <v>0.8</v>
      </c>
      <c r="D7">
        <v>2.2000000000000002</v>
      </c>
      <c r="E7">
        <v>5.2</v>
      </c>
      <c r="G7">
        <v>2.1</v>
      </c>
      <c r="H7" t="s">
        <v>10</v>
      </c>
      <c r="I7">
        <v>177</v>
      </c>
      <c r="J7" s="4">
        <v>2.4500000000000001E-2</v>
      </c>
    </row>
    <row r="8" spans="1:10">
      <c r="A8">
        <v>3.1</v>
      </c>
      <c r="B8">
        <v>0.7</v>
      </c>
      <c r="C8">
        <v>0.7</v>
      </c>
      <c r="D8">
        <v>3.1</v>
      </c>
      <c r="E8">
        <v>8.6999999999999993</v>
      </c>
      <c r="G8">
        <v>3.2</v>
      </c>
      <c r="H8" t="s">
        <v>12</v>
      </c>
      <c r="I8">
        <v>210</v>
      </c>
      <c r="J8" s="4">
        <v>1.7500000000000002E-2</v>
      </c>
    </row>
    <row r="9" spans="1:10">
      <c r="A9">
        <v>3.2</v>
      </c>
      <c r="B9">
        <v>0.6</v>
      </c>
      <c r="C9">
        <v>0.85</v>
      </c>
      <c r="D9">
        <v>3.2</v>
      </c>
      <c r="E9">
        <v>5.9</v>
      </c>
      <c r="G9">
        <v>3.3</v>
      </c>
      <c r="H9" t="s">
        <v>13</v>
      </c>
      <c r="I9">
        <v>130</v>
      </c>
      <c r="J9" s="4">
        <v>0.03</v>
      </c>
    </row>
    <row r="10" spans="1:10">
      <c r="A10">
        <v>3.3</v>
      </c>
      <c r="B10">
        <v>1.7</v>
      </c>
      <c r="C10">
        <v>0.65</v>
      </c>
      <c r="D10">
        <v>3.3</v>
      </c>
      <c r="E10">
        <v>11.8</v>
      </c>
      <c r="G10">
        <v>3.1</v>
      </c>
      <c r="H10" t="s">
        <v>14</v>
      </c>
      <c r="I10">
        <v>156</v>
      </c>
      <c r="J10" s="4">
        <v>1.04E-2</v>
      </c>
    </row>
    <row r="11" spans="1:10">
      <c r="A11">
        <v>4.0999999999999996</v>
      </c>
      <c r="B11">
        <v>2</v>
      </c>
      <c r="C11">
        <v>0.75</v>
      </c>
      <c r="D11">
        <v>4.0999999999999996</v>
      </c>
      <c r="E11">
        <v>9.5</v>
      </c>
      <c r="G11">
        <v>4.2</v>
      </c>
      <c r="H11" t="s">
        <v>15</v>
      </c>
      <c r="I11">
        <v>200</v>
      </c>
      <c r="J11" s="4">
        <v>2.5999999999999999E-3</v>
      </c>
    </row>
    <row r="12" spans="1:10">
      <c r="A12">
        <v>4.2</v>
      </c>
      <c r="B12">
        <v>0.65</v>
      </c>
      <c r="C12">
        <v>0.85</v>
      </c>
      <c r="D12">
        <v>4.2</v>
      </c>
      <c r="E12">
        <v>6.2</v>
      </c>
      <c r="G12">
        <v>4.0999999999999996</v>
      </c>
      <c r="H12" t="s">
        <v>16</v>
      </c>
      <c r="I12">
        <v>181</v>
      </c>
      <c r="J12" s="4">
        <v>4.1000000000000003E-3</v>
      </c>
    </row>
    <row r="13" spans="1:10">
      <c r="A13">
        <v>5.0999999999999996</v>
      </c>
      <c r="B13">
        <v>1.25</v>
      </c>
      <c r="C13">
        <v>0.7</v>
      </c>
      <c r="D13">
        <v>5.0999999999999996</v>
      </c>
      <c r="E13">
        <v>10.3</v>
      </c>
      <c r="G13">
        <v>5.2</v>
      </c>
      <c r="H13" t="s">
        <v>17</v>
      </c>
      <c r="I13">
        <v>70</v>
      </c>
      <c r="J13" s="4">
        <v>2.5000000000000001E-2</v>
      </c>
    </row>
    <row r="14" spans="1:10">
      <c r="A14">
        <v>5.2</v>
      </c>
      <c r="B14">
        <v>0.7</v>
      </c>
      <c r="C14">
        <v>0.65</v>
      </c>
      <c r="D14">
        <v>5.2</v>
      </c>
      <c r="E14">
        <v>11.8</v>
      </c>
      <c r="G14">
        <v>5.3</v>
      </c>
      <c r="H14" t="s">
        <v>18</v>
      </c>
      <c r="I14">
        <v>130</v>
      </c>
      <c r="J14" s="4">
        <v>6.0000000000000001E-3</v>
      </c>
    </row>
    <row r="15" spans="1:10">
      <c r="A15">
        <v>5.3</v>
      </c>
      <c r="B15">
        <v>1.7</v>
      </c>
      <c r="C15">
        <v>0.55000000000000004</v>
      </c>
      <c r="D15">
        <v>5.3</v>
      </c>
      <c r="E15">
        <v>17.600000000000001</v>
      </c>
      <c r="G15">
        <v>5.0999999999999996</v>
      </c>
      <c r="H15" t="s">
        <v>19</v>
      </c>
      <c r="I15">
        <v>230</v>
      </c>
      <c r="J15" s="4">
        <v>2.8E-3</v>
      </c>
    </row>
    <row r="16" spans="1:10">
      <c r="A16">
        <v>6.1</v>
      </c>
      <c r="B16">
        <v>0.6</v>
      </c>
      <c r="C16">
        <v>0.75</v>
      </c>
      <c r="D16">
        <v>6.1</v>
      </c>
      <c r="E16">
        <v>7.3</v>
      </c>
      <c r="G16">
        <v>6.1</v>
      </c>
      <c r="H16" t="s">
        <v>20</v>
      </c>
      <c r="I16">
        <v>140</v>
      </c>
      <c r="J16" s="4">
        <v>3.0000000000000001E-3</v>
      </c>
    </row>
    <row r="17" spans="1:19">
      <c r="A17">
        <v>7.1</v>
      </c>
      <c r="B17">
        <v>2.2999999999999998</v>
      </c>
      <c r="C17">
        <v>0.7</v>
      </c>
      <c r="D17">
        <v>7.1</v>
      </c>
      <c r="E17">
        <v>14.5</v>
      </c>
      <c r="G17">
        <v>7.1</v>
      </c>
      <c r="H17" t="s">
        <v>21</v>
      </c>
      <c r="I17">
        <v>250</v>
      </c>
      <c r="J17" s="4">
        <v>3.0000000000000001E-3</v>
      </c>
    </row>
    <row r="18" spans="1:19">
      <c r="A18" t="s">
        <v>42</v>
      </c>
      <c r="B18">
        <f>SUM(B4:B17)</f>
        <v>19.950000000000003</v>
      </c>
    </row>
    <row r="19" spans="1:19">
      <c r="A19" t="s">
        <v>39</v>
      </c>
    </row>
    <row r="20" spans="1:19" ht="33" thickBot="1">
      <c r="A20" t="s">
        <v>25</v>
      </c>
      <c r="E20" t="s">
        <v>37</v>
      </c>
      <c r="G20" t="s">
        <v>38</v>
      </c>
      <c r="H20" s="2" t="s">
        <v>26</v>
      </c>
      <c r="I20" s="2" t="s">
        <v>27</v>
      </c>
      <c r="J20" s="2" t="s">
        <v>28</v>
      </c>
      <c r="K20" s="2" t="s">
        <v>5</v>
      </c>
      <c r="L20" s="2" t="s">
        <v>29</v>
      </c>
      <c r="M20" s="2" t="s">
        <v>30</v>
      </c>
      <c r="N20" s="2" t="s">
        <v>31</v>
      </c>
      <c r="O20" s="2" t="s">
        <v>32</v>
      </c>
      <c r="P20" s="2" t="s">
        <v>33</v>
      </c>
      <c r="Q20" s="2" t="s">
        <v>34</v>
      </c>
      <c r="R20" s="2" t="s">
        <v>36</v>
      </c>
      <c r="S20" s="2" t="s">
        <v>35</v>
      </c>
    </row>
    <row r="21" spans="1:19">
      <c r="A21" s="5">
        <v>1.1000000000000001</v>
      </c>
      <c r="B21" s="6" t="s">
        <v>8</v>
      </c>
      <c r="C21" s="6">
        <v>390</v>
      </c>
      <c r="D21" s="7">
        <v>0.02</v>
      </c>
      <c r="E21" s="6">
        <v>1.1000000000000001</v>
      </c>
      <c r="F21" s="6">
        <v>2.2000000000000002</v>
      </c>
      <c r="G21" s="6">
        <v>0.65</v>
      </c>
      <c r="H21" s="6">
        <f>F21</f>
        <v>2.2000000000000002</v>
      </c>
      <c r="I21" s="6">
        <f>G21*H21</f>
        <v>1.4300000000000002</v>
      </c>
      <c r="J21" s="6">
        <f>I21</f>
        <v>1.4300000000000002</v>
      </c>
      <c r="K21" s="6">
        <v>11</v>
      </c>
      <c r="L21" s="6">
        <v>0</v>
      </c>
      <c r="M21" s="6">
        <v>11</v>
      </c>
      <c r="N21" s="6">
        <v>4</v>
      </c>
      <c r="O21" s="8">
        <f>N21*J21</f>
        <v>5.7200000000000006</v>
      </c>
      <c r="P21" s="6">
        <f>1.33*((O21*0.014)/SQRT(D21))^(3/8)</f>
        <v>1.0745584432793569</v>
      </c>
      <c r="Q21" s="6">
        <v>1.25</v>
      </c>
      <c r="R21" s="6">
        <f>4*O21/(PI()*Q21^2)</f>
        <v>4.6610753253664843</v>
      </c>
      <c r="S21" s="9">
        <f>(C21/R21)*(1/60)</f>
        <v>1.3945279889869464</v>
      </c>
    </row>
    <row r="22" spans="1:19">
      <c r="A22" s="10">
        <v>1.2</v>
      </c>
      <c r="B22" s="11" t="s">
        <v>9</v>
      </c>
      <c r="C22" s="11">
        <v>183</v>
      </c>
      <c r="D22" s="12">
        <v>4.1000000000000003E-3</v>
      </c>
      <c r="E22" s="11">
        <v>1.2</v>
      </c>
      <c r="F22" s="11">
        <v>1.2</v>
      </c>
      <c r="G22" s="11">
        <v>0.8</v>
      </c>
      <c r="H22" s="11">
        <f t="shared" ref="H22:H23" si="0">F22</f>
        <v>1.2</v>
      </c>
      <c r="I22" s="11">
        <f t="shared" ref="I22:I23" si="1">G22*H22</f>
        <v>0.96</v>
      </c>
      <c r="J22" s="11">
        <f>I22</f>
        <v>0.96</v>
      </c>
      <c r="K22" s="11">
        <v>9.1999999999999993</v>
      </c>
      <c r="L22" s="11">
        <v>0</v>
      </c>
      <c r="M22" s="11">
        <v>9.1999999999999993</v>
      </c>
      <c r="N22" s="11">
        <v>4.3</v>
      </c>
      <c r="O22" s="13">
        <f>N22*J22</f>
        <v>4.1280000000000001</v>
      </c>
      <c r="P22" s="11">
        <f>1.33*((O22*0.014)/SQRT(D22))^(3/8)</f>
        <v>1.2798381876306202</v>
      </c>
      <c r="Q22" s="11">
        <v>1.5</v>
      </c>
      <c r="R22" s="11">
        <f>4*O22/(PI()*Q22^2)</f>
        <v>2.3359701514074453</v>
      </c>
      <c r="S22" s="14">
        <f>(C22/R22)*(1/60)</f>
        <v>1.3056673682933597</v>
      </c>
    </row>
    <row r="23" spans="1:19">
      <c r="A23" s="15">
        <v>2.1</v>
      </c>
      <c r="B23" s="11" t="s">
        <v>10</v>
      </c>
      <c r="C23" s="11">
        <v>177</v>
      </c>
      <c r="D23" s="12">
        <v>2.4500000000000001E-2</v>
      </c>
      <c r="E23" s="11">
        <v>2.1</v>
      </c>
      <c r="F23" s="11">
        <v>3.9</v>
      </c>
      <c r="G23" s="11">
        <v>0.7</v>
      </c>
      <c r="H23" s="11">
        <f t="shared" si="0"/>
        <v>3.9</v>
      </c>
      <c r="I23" s="11">
        <f t="shared" si="1"/>
        <v>2.73</v>
      </c>
      <c r="J23" s="11">
        <f>I23</f>
        <v>2.73</v>
      </c>
      <c r="K23" s="11">
        <v>13.7</v>
      </c>
      <c r="L23" s="11">
        <v>0</v>
      </c>
      <c r="M23" s="11">
        <f>MAX(K21:K23)</f>
        <v>13.7</v>
      </c>
      <c r="N23" s="11"/>
      <c r="O23" s="11"/>
      <c r="P23" s="11"/>
      <c r="Q23" s="11"/>
      <c r="R23" s="11"/>
      <c r="S23" s="14"/>
    </row>
    <row r="24" spans="1:19">
      <c r="A24" s="15"/>
      <c r="B24" s="11"/>
      <c r="C24" s="11"/>
      <c r="D24" s="11"/>
      <c r="E24" s="11">
        <v>1.1000000000000001</v>
      </c>
      <c r="F24" s="11"/>
      <c r="G24" s="11"/>
      <c r="H24" s="11"/>
      <c r="I24" s="11"/>
      <c r="J24" s="11"/>
      <c r="K24" s="11">
        <v>11</v>
      </c>
      <c r="L24" s="11">
        <f>S21</f>
        <v>1.3945279889869464</v>
      </c>
      <c r="M24" s="11">
        <f>L24+K24</f>
        <v>12.394527988986946</v>
      </c>
      <c r="N24" s="11"/>
      <c r="O24" s="11"/>
      <c r="P24" s="11"/>
      <c r="Q24" s="11"/>
      <c r="R24" s="11"/>
      <c r="S24" s="14"/>
    </row>
    <row r="25" spans="1:19">
      <c r="A25" s="15"/>
      <c r="B25" s="11"/>
      <c r="C25" s="11"/>
      <c r="D25" s="11"/>
      <c r="E25" s="11">
        <v>1.2</v>
      </c>
      <c r="F25" s="11"/>
      <c r="G25" s="11"/>
      <c r="H25" s="11"/>
      <c r="I25" s="11"/>
      <c r="J25" s="11"/>
      <c r="K25" s="11">
        <v>9.1999999999999993</v>
      </c>
      <c r="L25" s="11">
        <f>S22</f>
        <v>1.3056673682933597</v>
      </c>
      <c r="M25" s="11">
        <f>L25+K25</f>
        <v>10.505667368293359</v>
      </c>
      <c r="N25" s="11"/>
      <c r="O25" s="11"/>
      <c r="P25" s="11"/>
      <c r="Q25" s="11"/>
      <c r="R25" s="11"/>
      <c r="S25" s="14"/>
    </row>
    <row r="26" spans="1:19" ht="17" thickBot="1">
      <c r="A26" s="16">
        <v>2.1</v>
      </c>
      <c r="B26" s="17" t="s">
        <v>10</v>
      </c>
      <c r="C26" s="17"/>
      <c r="D26" s="17"/>
      <c r="E26" s="17"/>
      <c r="F26" s="17">
        <f>SUM(F21:F23)</f>
        <v>7.3000000000000007</v>
      </c>
      <c r="G26" s="17"/>
      <c r="H26" s="17"/>
      <c r="I26" s="17"/>
      <c r="J26" s="17">
        <f>SUM(J21:J23)</f>
        <v>5.12</v>
      </c>
      <c r="K26" s="17"/>
      <c r="L26" s="17"/>
      <c r="M26" s="17">
        <f>MAX(M23:M25)</f>
        <v>13.7</v>
      </c>
      <c r="N26" s="17">
        <v>3.68</v>
      </c>
      <c r="O26" s="18">
        <f>N26*J26</f>
        <v>18.8416</v>
      </c>
      <c r="P26" s="17">
        <f>1.33*((O26*0.014)/SQRT(D23))^(3/8)</f>
        <v>1.6175219428443408</v>
      </c>
      <c r="Q26" s="17">
        <v>1.75</v>
      </c>
      <c r="R26" s="17">
        <f>4*O26/(PI()*Q26^2)</f>
        <v>7.8334270060676063</v>
      </c>
      <c r="S26" s="19">
        <f>(C23/R26)*(1/60)</f>
        <v>0.37659124131941135</v>
      </c>
    </row>
    <row r="27" spans="1:19" ht="17" thickBot="1"/>
    <row r="28" spans="1:19">
      <c r="A28" s="5">
        <v>2.2000000000000002</v>
      </c>
      <c r="B28" s="6" t="s">
        <v>11</v>
      </c>
      <c r="C28" s="6">
        <v>200</v>
      </c>
      <c r="D28" s="7">
        <v>1.7999999999999999E-2</v>
      </c>
      <c r="E28" s="6">
        <v>2.2000000000000002</v>
      </c>
      <c r="F28" s="6">
        <v>0.45</v>
      </c>
      <c r="G28" s="6">
        <v>0.8</v>
      </c>
      <c r="H28" s="6">
        <f>F28</f>
        <v>0.45</v>
      </c>
      <c r="I28" s="6">
        <f>G28*H28</f>
        <v>0.36000000000000004</v>
      </c>
      <c r="J28" s="6">
        <f>I28</f>
        <v>0.36000000000000004</v>
      </c>
      <c r="K28" s="6">
        <v>5.2</v>
      </c>
      <c r="L28" s="6">
        <v>0</v>
      </c>
      <c r="M28" s="6">
        <v>5.2</v>
      </c>
      <c r="N28" s="6">
        <v>5.3</v>
      </c>
      <c r="O28" s="8">
        <f>N28*J28</f>
        <v>1.9080000000000001</v>
      </c>
      <c r="P28" s="6">
        <f>1.33*((O28*0.014)/SQRT(D28))^(3/8)</f>
        <v>0.72611088715634897</v>
      </c>
      <c r="Q28" s="6">
        <f>10/12</f>
        <v>0.83333333333333337</v>
      </c>
      <c r="R28" s="6">
        <f>4*O28/(PI()*Q28^2)</f>
        <v>3.4982511139507544</v>
      </c>
      <c r="S28" s="9">
        <f>(C28/R28)*(1/60)</f>
        <v>0.95285707765238981</v>
      </c>
    </row>
    <row r="29" spans="1:19">
      <c r="A29" s="15">
        <v>3.1</v>
      </c>
      <c r="B29" s="11" t="s">
        <v>14</v>
      </c>
      <c r="C29" s="11">
        <v>156</v>
      </c>
      <c r="D29" s="12">
        <v>1.04E-2</v>
      </c>
      <c r="E29" s="11">
        <v>3.1</v>
      </c>
      <c r="F29" s="11">
        <v>0.7</v>
      </c>
      <c r="G29" s="11">
        <v>0.7</v>
      </c>
      <c r="H29" s="11">
        <f>F29</f>
        <v>0.7</v>
      </c>
      <c r="I29" s="11">
        <f>G29*H29</f>
        <v>0.48999999999999994</v>
      </c>
      <c r="J29" s="11">
        <f>I29</f>
        <v>0.48999999999999994</v>
      </c>
      <c r="K29" s="11">
        <v>8.6999999999999993</v>
      </c>
      <c r="L29" s="11">
        <v>0</v>
      </c>
      <c r="M29" s="11">
        <v>8.6999999999999993</v>
      </c>
      <c r="N29" s="11"/>
      <c r="O29" s="11"/>
      <c r="P29" s="11"/>
      <c r="Q29" s="11"/>
      <c r="R29" s="11"/>
      <c r="S29" s="14"/>
    </row>
    <row r="30" spans="1:19">
      <c r="A30" s="15"/>
      <c r="B30" s="11"/>
      <c r="C30" s="11"/>
      <c r="D30" s="11"/>
      <c r="E30" s="11">
        <v>2.2000000000000002</v>
      </c>
      <c r="F30" s="11"/>
      <c r="G30" s="11"/>
      <c r="H30" s="11"/>
      <c r="I30" s="11"/>
      <c r="J30" s="11">
        <f>J28</f>
        <v>0.36000000000000004</v>
      </c>
      <c r="K30" s="11">
        <v>5.2</v>
      </c>
      <c r="L30" s="11">
        <f>S28</f>
        <v>0.95285707765238981</v>
      </c>
      <c r="M30" s="11">
        <f>K30+L30</f>
        <v>6.1528570776523903</v>
      </c>
      <c r="N30" s="11"/>
      <c r="O30" s="11"/>
      <c r="P30" s="11"/>
      <c r="Q30" s="11"/>
      <c r="R30" s="11"/>
      <c r="S30" s="14"/>
    </row>
    <row r="31" spans="1:19">
      <c r="A31" s="15"/>
      <c r="B31" s="11"/>
      <c r="C31" s="11"/>
      <c r="D31" s="11"/>
      <c r="E31" s="11">
        <v>2.1</v>
      </c>
      <c r="F31" s="11"/>
      <c r="G31" s="11"/>
      <c r="H31" s="11"/>
      <c r="I31" s="11"/>
      <c r="J31" s="11">
        <f>J26</f>
        <v>5.12</v>
      </c>
      <c r="K31" s="11">
        <f>M26</f>
        <v>13.7</v>
      </c>
      <c r="L31" s="11">
        <f>S26</f>
        <v>0.37659124131941135</v>
      </c>
      <c r="M31" s="11">
        <f>K31+L31</f>
        <v>14.076591241319411</v>
      </c>
      <c r="N31" s="11"/>
      <c r="O31" s="11"/>
      <c r="P31" s="11"/>
      <c r="Q31" s="11"/>
      <c r="R31" s="11"/>
      <c r="S31" s="14"/>
    </row>
    <row r="32" spans="1:19" ht="17" thickBot="1">
      <c r="A32" s="16">
        <v>3.1</v>
      </c>
      <c r="B32" s="17" t="s">
        <v>14</v>
      </c>
      <c r="C32" s="17"/>
      <c r="D32" s="17"/>
      <c r="E32" s="17"/>
      <c r="F32" s="17">
        <f>SUM(F28:F29)+F26</f>
        <v>8.4500000000000011</v>
      </c>
      <c r="G32" s="17"/>
      <c r="H32" s="17"/>
      <c r="I32" s="17"/>
      <c r="J32" s="17">
        <f>SUM(J29:J31)</f>
        <v>5.97</v>
      </c>
      <c r="K32" s="17"/>
      <c r="L32" s="17"/>
      <c r="M32" s="17">
        <f>MAX(M28:M31)</f>
        <v>14.076591241319411</v>
      </c>
      <c r="N32" s="17">
        <v>3.63</v>
      </c>
      <c r="O32" s="18">
        <f>N32*J32</f>
        <v>21.671099999999999</v>
      </c>
      <c r="P32" s="17">
        <f>1.33*((O32*0.014)/SQRT(D29))^(3/8)</f>
        <v>2.0017565663262329</v>
      </c>
      <c r="Q32" s="17">
        <v>2</v>
      </c>
      <c r="R32" s="17">
        <f>4*O32/(PI()*Q32^2)</f>
        <v>6.8981253744775461</v>
      </c>
      <c r="S32" s="19">
        <f>(C29/R32)*(1/60)</f>
        <v>0.37691399602851083</v>
      </c>
    </row>
    <row r="34" spans="1:19">
      <c r="A34">
        <v>3.2</v>
      </c>
      <c r="B34" t="s">
        <v>12</v>
      </c>
      <c r="C34">
        <v>210</v>
      </c>
      <c r="D34" s="4">
        <v>1.7500000000000002E-2</v>
      </c>
      <c r="E34">
        <v>3.2</v>
      </c>
      <c r="F34">
        <v>0.6</v>
      </c>
      <c r="G34">
        <v>0.85</v>
      </c>
      <c r="H34" s="11">
        <f>F34</f>
        <v>0.6</v>
      </c>
      <c r="I34" s="11">
        <f>G34*H34</f>
        <v>0.51</v>
      </c>
      <c r="J34" s="11">
        <f>I34</f>
        <v>0.51</v>
      </c>
      <c r="K34">
        <v>5.9</v>
      </c>
      <c r="L34">
        <v>0</v>
      </c>
      <c r="M34" s="11">
        <v>5.9</v>
      </c>
      <c r="N34" s="11">
        <v>5.07</v>
      </c>
      <c r="O34">
        <f>N34*J34</f>
        <v>2.5857000000000001</v>
      </c>
      <c r="P34" s="11">
        <f>1.33*((O34*0.014)/SQRT(D34))^(3/8)</f>
        <v>0.81808196963931057</v>
      </c>
      <c r="Q34" s="11">
        <f>10/12</f>
        <v>0.83333333333333337</v>
      </c>
      <c r="R34" s="11">
        <f>4*O34/(PI()*Q34^2)</f>
        <v>4.7407903067832624</v>
      </c>
      <c r="S34" s="14">
        <f>(C34/R34)*(1/60)</f>
        <v>0.73827353110136451</v>
      </c>
    </row>
    <row r="35" spans="1:19">
      <c r="A35">
        <v>3.3</v>
      </c>
      <c r="B35" t="s">
        <v>13</v>
      </c>
      <c r="C35">
        <v>130</v>
      </c>
      <c r="D35" s="4">
        <v>0.03</v>
      </c>
      <c r="E35">
        <v>3.3</v>
      </c>
      <c r="F35">
        <v>1.7</v>
      </c>
      <c r="G35">
        <v>0.65</v>
      </c>
      <c r="H35" s="11">
        <f>F35</f>
        <v>1.7</v>
      </c>
      <c r="I35" s="11">
        <f>G35*H35</f>
        <v>1.105</v>
      </c>
      <c r="J35" s="11">
        <f>I35</f>
        <v>1.105</v>
      </c>
      <c r="K35">
        <v>11.8</v>
      </c>
      <c r="L35">
        <v>0</v>
      </c>
      <c r="M35" s="11">
        <v>11.8</v>
      </c>
      <c r="N35" s="11">
        <v>3.9</v>
      </c>
      <c r="O35">
        <f>N35*J35</f>
        <v>4.3094999999999999</v>
      </c>
      <c r="P35" s="11">
        <f>1.33*((O35*0.014)/SQRT(D35))^(3/8)</f>
        <v>0.89556992559924409</v>
      </c>
      <c r="Q35" s="11">
        <v>1</v>
      </c>
      <c r="R35" s="11">
        <f>4*O35/(PI()*Q35^2)</f>
        <v>5.4870258180361837</v>
      </c>
      <c r="S35" s="14">
        <f>(C35/R35)*(1/60)</f>
        <v>0.39487087149192973</v>
      </c>
    </row>
    <row r="36" spans="1:19">
      <c r="A36">
        <v>4.0999999999999996</v>
      </c>
      <c r="B36" t="s">
        <v>16</v>
      </c>
      <c r="C36">
        <v>181</v>
      </c>
      <c r="D36" s="4">
        <v>4.1000000000000003E-3</v>
      </c>
      <c r="E36">
        <v>4.0999999999999996</v>
      </c>
      <c r="F36">
        <v>2</v>
      </c>
      <c r="G36">
        <v>0.75</v>
      </c>
      <c r="H36" s="11">
        <f>F36</f>
        <v>2</v>
      </c>
      <c r="I36" s="11">
        <f>G36*H36</f>
        <v>1.5</v>
      </c>
      <c r="J36" s="11">
        <f>I36</f>
        <v>1.5</v>
      </c>
      <c r="K36">
        <v>9.5</v>
      </c>
      <c r="L36">
        <v>0</v>
      </c>
      <c r="M36" s="11">
        <v>9.5</v>
      </c>
      <c r="N36" s="11"/>
      <c r="P36" s="11"/>
      <c r="Q36" s="11"/>
      <c r="R36" s="11"/>
      <c r="S36" s="14"/>
    </row>
    <row r="37" spans="1:19">
      <c r="E37">
        <v>3.2</v>
      </c>
      <c r="J37">
        <f>J34</f>
        <v>0.51</v>
      </c>
      <c r="K37">
        <f>K34</f>
        <v>5.9</v>
      </c>
      <c r="L37">
        <f>S34</f>
        <v>0.73827353110136451</v>
      </c>
      <c r="M37">
        <f>K37+L37</f>
        <v>6.6382735311013645</v>
      </c>
    </row>
    <row r="38" spans="1:19">
      <c r="E38">
        <v>3.3</v>
      </c>
      <c r="J38">
        <f>J35</f>
        <v>1.105</v>
      </c>
      <c r="K38">
        <f>K35</f>
        <v>11.8</v>
      </c>
      <c r="L38">
        <f>S35</f>
        <v>0.39487087149192973</v>
      </c>
      <c r="M38">
        <f t="shared" ref="M38:M39" si="2">K38+L38</f>
        <v>12.194870871491931</v>
      </c>
    </row>
    <row r="39" spans="1:19">
      <c r="E39">
        <v>3.1</v>
      </c>
      <c r="J39">
        <f>J32</f>
        <v>5.97</v>
      </c>
      <c r="K39">
        <f>M32</f>
        <v>14.076591241319411</v>
      </c>
      <c r="L39">
        <f>S32</f>
        <v>0.37691399602851083</v>
      </c>
      <c r="M39">
        <f t="shared" si="2"/>
        <v>14.453505237347922</v>
      </c>
    </row>
    <row r="40" spans="1:19">
      <c r="A40">
        <v>4.0999999999999996</v>
      </c>
      <c r="B40" t="s">
        <v>16</v>
      </c>
      <c r="F40">
        <f>SUM(F34:F36)+F32</f>
        <v>12.75</v>
      </c>
      <c r="J40">
        <f>SUM(J36:J39)</f>
        <v>9.0849999999999991</v>
      </c>
      <c r="M40">
        <f>MAX(M36:M39)</f>
        <v>14.453505237347922</v>
      </c>
      <c r="N40">
        <v>3.6</v>
      </c>
      <c r="O40">
        <f>N40*J40</f>
        <v>32.705999999999996</v>
      </c>
      <c r="P40" s="11">
        <f>1.33*((O40*0.014)/SQRT(D36))^(3/8)</f>
        <v>2.7812368079185963</v>
      </c>
      <c r="Q40" s="11">
        <v>3</v>
      </c>
      <c r="R40" s="11">
        <f>4*O40/(PI()*Q40^2)</f>
        <v>4.6269525055675809</v>
      </c>
      <c r="S40" s="14">
        <f>(C36/R40)*(1/60)</f>
        <v>0.65197701144257081</v>
      </c>
    </row>
    <row r="42" spans="1:19">
      <c r="A42">
        <v>4.2</v>
      </c>
      <c r="B42" t="s">
        <v>15</v>
      </c>
      <c r="C42">
        <v>200</v>
      </c>
      <c r="D42" s="4">
        <v>2.5999999999999999E-3</v>
      </c>
      <c r="E42">
        <v>4.2</v>
      </c>
      <c r="F42">
        <v>0.65</v>
      </c>
      <c r="G42">
        <v>0.85</v>
      </c>
      <c r="H42" s="11">
        <f>F42</f>
        <v>0.65</v>
      </c>
      <c r="I42" s="11">
        <f>G42*H42</f>
        <v>0.55249999999999999</v>
      </c>
      <c r="J42" s="11">
        <f>I42</f>
        <v>0.55249999999999999</v>
      </c>
      <c r="K42">
        <v>6.2</v>
      </c>
      <c r="L42">
        <v>0</v>
      </c>
      <c r="M42" s="11">
        <v>6.2</v>
      </c>
      <c r="N42" s="11">
        <v>4.9800000000000004</v>
      </c>
      <c r="O42">
        <f>N42*J42</f>
        <v>2.7514500000000002</v>
      </c>
      <c r="P42" s="11">
        <f>1.33*((O42*0.014)/SQRT(D42))^(3/8)</f>
        <v>1.1972304692876168</v>
      </c>
      <c r="Q42" s="11">
        <v>1.25</v>
      </c>
      <c r="R42" s="11">
        <f>4*O42/(PI()*Q42^2)</f>
        <v>2.2420831650314006</v>
      </c>
      <c r="S42" s="14">
        <f>(C42/R42)*(1/60)</f>
        <v>1.4867126185690127</v>
      </c>
    </row>
    <row r="43" spans="1:19">
      <c r="A43">
        <v>5.0999999999999996</v>
      </c>
      <c r="B43" t="s">
        <v>19</v>
      </c>
      <c r="C43">
        <v>230</v>
      </c>
      <c r="D43" s="4">
        <v>2.8E-3</v>
      </c>
      <c r="E43">
        <v>5.0999999999999996</v>
      </c>
      <c r="F43">
        <v>1.25</v>
      </c>
      <c r="G43">
        <v>0.7</v>
      </c>
      <c r="H43" s="11">
        <f>F43</f>
        <v>1.25</v>
      </c>
      <c r="I43" s="11">
        <f>G43*H43</f>
        <v>0.875</v>
      </c>
      <c r="J43" s="11">
        <f>I43</f>
        <v>0.875</v>
      </c>
      <c r="K43">
        <v>10.3</v>
      </c>
      <c r="L43">
        <v>0</v>
      </c>
      <c r="M43">
        <f>K43+L43</f>
        <v>10.3</v>
      </c>
    </row>
    <row r="44" spans="1:19">
      <c r="E44">
        <v>4.2</v>
      </c>
      <c r="J44">
        <f>J42</f>
        <v>0.55249999999999999</v>
      </c>
      <c r="K44">
        <f>K42</f>
        <v>6.2</v>
      </c>
      <c r="L44">
        <f>S42</f>
        <v>1.4867126185690127</v>
      </c>
      <c r="M44">
        <f t="shared" ref="M44:M45" si="3">K44+L44</f>
        <v>7.6867126185690129</v>
      </c>
    </row>
    <row r="45" spans="1:19">
      <c r="E45">
        <v>4.0999999999999996</v>
      </c>
      <c r="J45">
        <f>J40</f>
        <v>9.0849999999999991</v>
      </c>
      <c r="K45">
        <f>M40</f>
        <v>14.453505237347922</v>
      </c>
      <c r="L45">
        <f>S40</f>
        <v>0.65197701144257081</v>
      </c>
      <c r="M45">
        <f t="shared" si="3"/>
        <v>15.105482248790493</v>
      </c>
    </row>
    <row r="46" spans="1:19">
      <c r="A46">
        <v>5.0999999999999996</v>
      </c>
      <c r="B46" t="s">
        <v>19</v>
      </c>
      <c r="F46">
        <f>SUM(F42:F43)+F40</f>
        <v>14.65</v>
      </c>
      <c r="J46">
        <f>SUM(J43:J45)</f>
        <v>10.512499999999999</v>
      </c>
      <c r="M46">
        <f>MAX(M43:M45)</f>
        <v>15.105482248790493</v>
      </c>
      <c r="N46">
        <v>3.5</v>
      </c>
      <c r="O46">
        <f>N46*J46</f>
        <v>36.793749999999996</v>
      </c>
      <c r="P46" s="11">
        <f>1.33*((O46*0.014)/SQRT(D43))^(3/8)</f>
        <v>3.1222868028664883</v>
      </c>
      <c r="Q46" s="11">
        <v>3.5</v>
      </c>
      <c r="R46" s="11">
        <f>4*O46/(PI()*Q46^2)</f>
        <v>3.8242659182938281</v>
      </c>
      <c r="S46" s="14">
        <f>(C43/R46)*(1/60)</f>
        <v>1.0023710210621417</v>
      </c>
    </row>
    <row r="48" spans="1:19">
      <c r="A48">
        <v>5.2</v>
      </c>
      <c r="B48" t="s">
        <v>17</v>
      </c>
      <c r="C48">
        <v>70</v>
      </c>
      <c r="D48" s="4">
        <v>2.5000000000000001E-2</v>
      </c>
      <c r="E48">
        <v>5.2</v>
      </c>
      <c r="F48">
        <v>0.7</v>
      </c>
      <c r="G48">
        <v>0.65</v>
      </c>
      <c r="H48" s="11">
        <f t="shared" ref="H48:H49" si="4">F48</f>
        <v>0.7</v>
      </c>
      <c r="I48" s="11">
        <f>G48*H48</f>
        <v>0.45499999999999996</v>
      </c>
      <c r="J48" s="11">
        <f>I48</f>
        <v>0.45499999999999996</v>
      </c>
      <c r="K48">
        <v>11.8</v>
      </c>
      <c r="L48">
        <v>0</v>
      </c>
      <c r="M48" s="11">
        <v>11.8</v>
      </c>
      <c r="N48" s="20">
        <v>3.9</v>
      </c>
      <c r="O48">
        <f>N48*J48</f>
        <v>1.7744999999999997</v>
      </c>
      <c r="P48" s="11">
        <f>1.33*((O48*0.014)/SQRT(D48))^(3/8)</f>
        <v>0.66441496247282017</v>
      </c>
      <c r="Q48" s="11">
        <f>8/12</f>
        <v>0.66666666666666663</v>
      </c>
      <c r="R48" s="11">
        <f>4*O48/(PI()*Q48^2)</f>
        <v>5.0835680372982281</v>
      </c>
      <c r="S48" s="14">
        <f>(C48/R48)*(1/60)</f>
        <v>0.22949760052522417</v>
      </c>
    </row>
    <row r="49" spans="1:19">
      <c r="A49">
        <v>5.3</v>
      </c>
      <c r="B49" t="s">
        <v>18</v>
      </c>
      <c r="C49">
        <v>130</v>
      </c>
      <c r="D49" s="4">
        <v>6.0000000000000001E-3</v>
      </c>
      <c r="E49">
        <v>5.3</v>
      </c>
      <c r="F49">
        <v>1.7</v>
      </c>
      <c r="G49">
        <v>0.55000000000000004</v>
      </c>
      <c r="H49" s="11">
        <f t="shared" si="4"/>
        <v>1.7</v>
      </c>
      <c r="I49" s="11">
        <f>G49*H49</f>
        <v>0.93500000000000005</v>
      </c>
      <c r="J49" s="11">
        <f>I49</f>
        <v>0.93500000000000005</v>
      </c>
      <c r="K49">
        <v>17.600000000000001</v>
      </c>
      <c r="L49">
        <v>0</v>
      </c>
      <c r="M49" s="11">
        <v>17.600000000000001</v>
      </c>
      <c r="N49" s="20">
        <v>3.3</v>
      </c>
      <c r="O49">
        <f>N49*J49</f>
        <v>3.0855000000000001</v>
      </c>
      <c r="P49" s="11">
        <f>1.33*((O49*0.014)/SQRT(D49))^(3/8)</f>
        <v>1.0684233638540297</v>
      </c>
      <c r="Q49" s="11">
        <v>1.25</v>
      </c>
      <c r="R49" s="11">
        <f>4*O49/(PI()*Q49^2)</f>
        <v>2.5142915937794204</v>
      </c>
      <c r="S49" s="14">
        <f>(C49/R49)*(1/60)</f>
        <v>0.86174040911849348</v>
      </c>
    </row>
    <row r="50" spans="1:19">
      <c r="A50">
        <v>6.1</v>
      </c>
      <c r="B50" t="s">
        <v>20</v>
      </c>
      <c r="C50">
        <v>140</v>
      </c>
      <c r="D50" s="4">
        <v>3.0000000000000001E-3</v>
      </c>
      <c r="E50">
        <v>6.1</v>
      </c>
      <c r="F50">
        <v>0.6</v>
      </c>
      <c r="G50">
        <v>0.75</v>
      </c>
      <c r="H50" s="11">
        <f t="shared" ref="H50" si="5">F50</f>
        <v>0.6</v>
      </c>
      <c r="I50" s="11">
        <f>G50*H50</f>
        <v>0.44999999999999996</v>
      </c>
      <c r="J50" s="11">
        <f>I50</f>
        <v>0.44999999999999996</v>
      </c>
      <c r="K50">
        <v>7.3</v>
      </c>
      <c r="L50">
        <v>0</v>
      </c>
      <c r="M50">
        <f t="shared" ref="M50:M53" si="6">K50+L50</f>
        <v>7.3</v>
      </c>
    </row>
    <row r="51" spans="1:19">
      <c r="E51">
        <v>5.2</v>
      </c>
      <c r="J51">
        <f>J48</f>
        <v>0.45499999999999996</v>
      </c>
      <c r="K51">
        <f>K48</f>
        <v>11.8</v>
      </c>
      <c r="L51">
        <f>S48</f>
        <v>0.22949760052522417</v>
      </c>
      <c r="M51">
        <f t="shared" si="6"/>
        <v>12.029497600525225</v>
      </c>
    </row>
    <row r="52" spans="1:19">
      <c r="E52">
        <v>5.3</v>
      </c>
      <c r="J52">
        <f>J49</f>
        <v>0.93500000000000005</v>
      </c>
      <c r="K52">
        <f>K49</f>
        <v>17.600000000000001</v>
      </c>
      <c r="L52">
        <f>S49</f>
        <v>0.86174040911849348</v>
      </c>
      <c r="M52">
        <f t="shared" si="6"/>
        <v>18.461740409118494</v>
      </c>
    </row>
    <row r="53" spans="1:19">
      <c r="E53">
        <v>5.0999999999999996</v>
      </c>
      <c r="J53">
        <f>J46</f>
        <v>10.512499999999999</v>
      </c>
      <c r="K53">
        <f>M46</f>
        <v>15.105482248790493</v>
      </c>
      <c r="L53">
        <f>S46</f>
        <v>1.0023710210621417</v>
      </c>
      <c r="M53">
        <f t="shared" si="6"/>
        <v>16.107853269852633</v>
      </c>
    </row>
    <row r="54" spans="1:19">
      <c r="A54">
        <v>6.1</v>
      </c>
      <c r="B54" t="s">
        <v>20</v>
      </c>
      <c r="F54">
        <f>SUM(F48:F50)+F46</f>
        <v>17.649999999999999</v>
      </c>
      <c r="J54">
        <f>SUM(J50:J53)</f>
        <v>12.352499999999999</v>
      </c>
      <c r="M54">
        <f>MAX(M48:M53)</f>
        <v>18.461740409118494</v>
      </c>
      <c r="N54">
        <v>3.2</v>
      </c>
      <c r="O54">
        <f>N54*J54</f>
        <v>39.527999999999999</v>
      </c>
      <c r="P54" s="11">
        <f>1.33*((O54*0.014)/SQRT(D50))^(3/8)</f>
        <v>3.1661299385513346</v>
      </c>
      <c r="Q54" s="11">
        <v>3.5</v>
      </c>
      <c r="R54" s="11">
        <f>4*O54/(PI()*Q54^2)</f>
        <v>4.1084581815748171</v>
      </c>
      <c r="S54" s="14">
        <f>(C50/R54)*(1/60)</f>
        <v>0.56793405949648512</v>
      </c>
    </row>
    <row r="56" spans="1:19">
      <c r="A56">
        <v>7.1</v>
      </c>
      <c r="B56" t="s">
        <v>21</v>
      </c>
      <c r="C56">
        <v>250</v>
      </c>
      <c r="D56" s="4">
        <v>3.0000000000000001E-3</v>
      </c>
      <c r="E56">
        <v>7.1</v>
      </c>
      <c r="F56">
        <v>2.2999999999999998</v>
      </c>
      <c r="G56">
        <v>0.7</v>
      </c>
      <c r="H56" s="11">
        <f t="shared" ref="H56" si="7">F56</f>
        <v>2.2999999999999998</v>
      </c>
      <c r="I56" s="11">
        <f>G56*H56</f>
        <v>1.6099999999999999</v>
      </c>
      <c r="J56" s="11">
        <f>I56</f>
        <v>1.6099999999999999</v>
      </c>
      <c r="K56">
        <v>14.5</v>
      </c>
      <c r="L56">
        <v>0</v>
      </c>
      <c r="M56">
        <f t="shared" ref="M56:M57" si="8">K56+L56</f>
        <v>14.5</v>
      </c>
    </row>
    <row r="57" spans="1:19">
      <c r="E57">
        <v>6.1</v>
      </c>
      <c r="J57">
        <f>J54</f>
        <v>12.352499999999999</v>
      </c>
      <c r="K57">
        <f>M54</f>
        <v>18.461740409118494</v>
      </c>
      <c r="L57">
        <f>S54</f>
        <v>0.56793405949648512</v>
      </c>
      <c r="M57">
        <f t="shared" si="8"/>
        <v>19.029674468614978</v>
      </c>
    </row>
    <row r="58" spans="1:19">
      <c r="A58">
        <v>7.1</v>
      </c>
      <c r="B58" t="s">
        <v>21</v>
      </c>
      <c r="F58">
        <f>SUM(F56)+F54</f>
        <v>19.95</v>
      </c>
      <c r="J58">
        <f>SUM(J56:J57)</f>
        <v>13.962499999999999</v>
      </c>
      <c r="M58">
        <f>MAX(M50:M57)</f>
        <v>19.029674468614978</v>
      </c>
      <c r="N58">
        <v>3.2</v>
      </c>
      <c r="O58">
        <f>N58*J58</f>
        <v>44.68</v>
      </c>
      <c r="P58" s="11">
        <f>1.33*((O58*0.014)/SQRT(D56))^(3/8)</f>
        <v>3.3149871994588929</v>
      </c>
      <c r="Q58" s="11">
        <v>3.5</v>
      </c>
      <c r="R58" s="11">
        <f>4*O58/(PI()*Q58^2)</f>
        <v>4.6439463558177208</v>
      </c>
      <c r="S58" s="14">
        <f>(C56/R58)*(1/60)</f>
        <v>0.89722540861111788</v>
      </c>
    </row>
    <row r="62" spans="1:19">
      <c r="A62" t="s">
        <v>40</v>
      </c>
    </row>
    <row r="64" spans="1:19">
      <c r="A64" s="3" t="s">
        <v>7</v>
      </c>
      <c r="B64" t="s">
        <v>41</v>
      </c>
      <c r="C64" t="s">
        <v>45</v>
      </c>
      <c r="D64" t="s">
        <v>43</v>
      </c>
      <c r="E64" t="s">
        <v>44</v>
      </c>
    </row>
    <row r="65" spans="1:5">
      <c r="A65">
        <v>1.1000000000000001</v>
      </c>
      <c r="B65">
        <f>O21</f>
        <v>5.7200000000000006</v>
      </c>
      <c r="C65" s="4">
        <v>0.02</v>
      </c>
      <c r="D65">
        <v>1.25</v>
      </c>
      <c r="E65">
        <f>12*D65</f>
        <v>15</v>
      </c>
    </row>
    <row r="66" spans="1:5">
      <c r="A66">
        <v>1.2</v>
      </c>
      <c r="B66">
        <f>O22</f>
        <v>4.1280000000000001</v>
      </c>
      <c r="C66" s="4">
        <v>4.1000000000000003E-3</v>
      </c>
      <c r="D66">
        <f>Q22</f>
        <v>1.5</v>
      </c>
      <c r="E66">
        <f t="shared" ref="E66:E78" si="9">12*D66</f>
        <v>18</v>
      </c>
    </row>
    <row r="67" spans="1:5">
      <c r="A67">
        <v>2.2000000000000002</v>
      </c>
      <c r="B67">
        <f>O28</f>
        <v>1.9080000000000001</v>
      </c>
      <c r="C67" s="4">
        <v>1.7999999999999999E-2</v>
      </c>
      <c r="D67">
        <f>Q28</f>
        <v>0.83333333333333337</v>
      </c>
      <c r="E67">
        <f t="shared" si="9"/>
        <v>10</v>
      </c>
    </row>
    <row r="68" spans="1:5">
      <c r="A68">
        <v>2.1</v>
      </c>
      <c r="B68">
        <f>O26</f>
        <v>18.8416</v>
      </c>
      <c r="C68" s="4">
        <v>2.4500000000000001E-2</v>
      </c>
      <c r="D68">
        <f>Q26</f>
        <v>1.75</v>
      </c>
      <c r="E68">
        <f t="shared" si="9"/>
        <v>21</v>
      </c>
    </row>
    <row r="69" spans="1:5">
      <c r="A69">
        <v>3.2</v>
      </c>
      <c r="B69">
        <f>O34</f>
        <v>2.5857000000000001</v>
      </c>
      <c r="C69" s="4">
        <v>1.7500000000000002E-2</v>
      </c>
      <c r="D69">
        <f>Q34</f>
        <v>0.83333333333333337</v>
      </c>
      <c r="E69">
        <f t="shared" si="9"/>
        <v>10</v>
      </c>
    </row>
    <row r="70" spans="1:5">
      <c r="A70">
        <v>3.3</v>
      </c>
      <c r="B70">
        <f>O35</f>
        <v>4.3094999999999999</v>
      </c>
      <c r="C70" s="4">
        <v>0.03</v>
      </c>
      <c r="D70">
        <f>Q35</f>
        <v>1</v>
      </c>
      <c r="E70">
        <f t="shared" si="9"/>
        <v>12</v>
      </c>
    </row>
    <row r="71" spans="1:5">
      <c r="A71">
        <v>3.1</v>
      </c>
      <c r="B71">
        <f>O32</f>
        <v>21.671099999999999</v>
      </c>
      <c r="C71" s="4">
        <v>1.04E-2</v>
      </c>
      <c r="D71">
        <f>Q32</f>
        <v>2</v>
      </c>
      <c r="E71">
        <f t="shared" si="9"/>
        <v>24</v>
      </c>
    </row>
    <row r="72" spans="1:5">
      <c r="A72">
        <v>4.2</v>
      </c>
      <c r="B72">
        <f>O42</f>
        <v>2.7514500000000002</v>
      </c>
      <c r="C72" s="4">
        <v>2.5999999999999999E-3</v>
      </c>
      <c r="D72">
        <f>Q42</f>
        <v>1.25</v>
      </c>
      <c r="E72">
        <f t="shared" si="9"/>
        <v>15</v>
      </c>
    </row>
    <row r="73" spans="1:5">
      <c r="A73">
        <v>4.0999999999999996</v>
      </c>
      <c r="B73">
        <f>O40</f>
        <v>32.705999999999996</v>
      </c>
      <c r="C73" s="4">
        <v>4.1000000000000003E-3</v>
      </c>
      <c r="D73">
        <f>Q40</f>
        <v>3</v>
      </c>
      <c r="E73">
        <f t="shared" si="9"/>
        <v>36</v>
      </c>
    </row>
    <row r="74" spans="1:5">
      <c r="A74">
        <v>5.2</v>
      </c>
      <c r="B74">
        <f>O48</f>
        <v>1.7744999999999997</v>
      </c>
      <c r="C74" s="4">
        <v>2.5000000000000001E-2</v>
      </c>
      <c r="D74">
        <f>Q48</f>
        <v>0.66666666666666663</v>
      </c>
      <c r="E74">
        <f t="shared" si="9"/>
        <v>8</v>
      </c>
    </row>
    <row r="75" spans="1:5">
      <c r="A75">
        <v>5.3</v>
      </c>
      <c r="B75">
        <f>O49</f>
        <v>3.0855000000000001</v>
      </c>
      <c r="C75" s="4">
        <v>6.0000000000000001E-3</v>
      </c>
      <c r="D75">
        <f>Q49</f>
        <v>1.25</v>
      </c>
      <c r="E75">
        <f t="shared" si="9"/>
        <v>15</v>
      </c>
    </row>
    <row r="76" spans="1:5">
      <c r="A76">
        <v>5.0999999999999996</v>
      </c>
      <c r="B76">
        <f>O46</f>
        <v>36.793749999999996</v>
      </c>
      <c r="C76" s="4">
        <v>2.8E-3</v>
      </c>
      <c r="D76">
        <f>Q46</f>
        <v>3.5</v>
      </c>
      <c r="E76">
        <f t="shared" si="9"/>
        <v>42</v>
      </c>
    </row>
    <row r="77" spans="1:5">
      <c r="A77">
        <v>6.1</v>
      </c>
      <c r="B77">
        <f>O54</f>
        <v>39.527999999999999</v>
      </c>
      <c r="C77" s="4">
        <v>3.0000000000000001E-3</v>
      </c>
      <c r="D77">
        <f>Q54</f>
        <v>3.5</v>
      </c>
      <c r="E77">
        <f t="shared" si="9"/>
        <v>42</v>
      </c>
    </row>
    <row r="78" spans="1:5">
      <c r="A78">
        <v>7.1</v>
      </c>
      <c r="B78">
        <f>O58</f>
        <v>44.68</v>
      </c>
      <c r="C78" s="4">
        <v>3.0000000000000001E-3</v>
      </c>
      <c r="D78">
        <f>Q58</f>
        <v>3.5</v>
      </c>
      <c r="E78">
        <f t="shared" si="9"/>
        <v>42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theodore cleveland</cp:lastModifiedBy>
  <dcterms:created xsi:type="dcterms:W3CDTF">2016-11-22T21:00:00Z</dcterms:created>
  <dcterms:modified xsi:type="dcterms:W3CDTF">2018-03-28T13:43:37Z</dcterms:modified>
</cp:coreProperties>
</file>