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900" tabRatio="500"/>
  </bookViews>
  <sheets>
    <sheet name="BridgeSystem" sheetId="3" r:id="rId1"/>
    <sheet name="Loop" sheetId="2" r:id="rId2"/>
    <sheet name="3-Reservoir" sheetId="1" r:id="rId3"/>
  </sheets>
  <calcPr calcId="140000" calcMode="manual" iterate="1" iterateCount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3" l="1"/>
  <c r="E19" i="3"/>
  <c r="F19" i="3"/>
  <c r="G19" i="3"/>
  <c r="H19" i="3"/>
  <c r="C19" i="3"/>
  <c r="D20" i="3"/>
  <c r="D21" i="3"/>
  <c r="E20" i="3"/>
  <c r="E21" i="3"/>
  <c r="F20" i="3"/>
  <c r="F21" i="3"/>
  <c r="G20" i="3"/>
  <c r="G21" i="3"/>
  <c r="H20" i="3"/>
  <c r="H21" i="3"/>
  <c r="C20" i="3"/>
  <c r="C21" i="3"/>
  <c r="C39" i="3"/>
  <c r="D39" i="3"/>
  <c r="E39" i="3"/>
  <c r="F39" i="3"/>
  <c r="G39" i="3"/>
  <c r="H39" i="3"/>
  <c r="C40" i="3"/>
  <c r="D40" i="3"/>
  <c r="E40" i="3"/>
  <c r="F40" i="3"/>
  <c r="G40" i="3"/>
  <c r="H40" i="3"/>
  <c r="C41" i="3"/>
  <c r="D41" i="3"/>
  <c r="E41" i="3"/>
  <c r="F41" i="3"/>
  <c r="G41" i="3"/>
  <c r="H41" i="3"/>
  <c r="C42" i="3"/>
  <c r="D42" i="3"/>
  <c r="E42" i="3"/>
  <c r="F42" i="3"/>
  <c r="G42" i="3"/>
  <c r="H42" i="3"/>
  <c r="C16" i="3"/>
  <c r="D43" i="3"/>
  <c r="E43" i="3"/>
  <c r="F43" i="3"/>
  <c r="G43" i="3"/>
  <c r="H43" i="3"/>
  <c r="I43" i="3"/>
  <c r="J43" i="3"/>
  <c r="K43" i="3"/>
  <c r="L43" i="3"/>
  <c r="C44" i="3"/>
  <c r="D16" i="3"/>
  <c r="E44" i="3"/>
  <c r="F44" i="3"/>
  <c r="G44" i="3"/>
  <c r="H44" i="3"/>
  <c r="I44" i="3"/>
  <c r="J44" i="3"/>
  <c r="K44" i="3"/>
  <c r="L44" i="3"/>
  <c r="C45" i="3"/>
  <c r="D45" i="3"/>
  <c r="E16" i="3"/>
  <c r="F45" i="3"/>
  <c r="G45" i="3"/>
  <c r="H45" i="3"/>
  <c r="I45" i="3"/>
  <c r="J45" i="3"/>
  <c r="K45" i="3"/>
  <c r="L45" i="3"/>
  <c r="C46" i="3"/>
  <c r="D46" i="3"/>
  <c r="E46" i="3"/>
  <c r="F16" i="3"/>
  <c r="F14" i="3"/>
  <c r="F13" i="3"/>
  <c r="F15" i="3"/>
  <c r="G46" i="3"/>
  <c r="H46" i="3"/>
  <c r="I46" i="3"/>
  <c r="J46" i="3"/>
  <c r="K46" i="3"/>
  <c r="L46" i="3"/>
  <c r="C47" i="3"/>
  <c r="D47" i="3"/>
  <c r="E47" i="3"/>
  <c r="F47" i="3"/>
  <c r="G16" i="3"/>
  <c r="G14" i="3"/>
  <c r="G13" i="3"/>
  <c r="G15" i="3"/>
  <c r="H47" i="3"/>
  <c r="I47" i="3"/>
  <c r="J47" i="3"/>
  <c r="K47" i="3"/>
  <c r="L47" i="3"/>
  <c r="C48" i="3"/>
  <c r="D48" i="3"/>
  <c r="E48" i="3"/>
  <c r="F48" i="3"/>
  <c r="G48" i="3"/>
  <c r="H16" i="3"/>
  <c r="H14" i="3"/>
  <c r="H13" i="3"/>
  <c r="H15" i="3"/>
  <c r="I48" i="3"/>
  <c r="J48" i="3"/>
  <c r="K48" i="3"/>
  <c r="L48" i="3"/>
  <c r="E14" i="3"/>
  <c r="E13" i="3"/>
  <c r="E15" i="3"/>
  <c r="D14" i="3"/>
  <c r="D13" i="3"/>
  <c r="D15" i="3"/>
  <c r="C14" i="3"/>
  <c r="C13" i="3"/>
  <c r="C15" i="3"/>
  <c r="D21" i="2"/>
  <c r="C21" i="2"/>
  <c r="D16" i="2"/>
  <c r="E33" i="2"/>
  <c r="D19" i="2"/>
  <c r="D20" i="2"/>
  <c r="E34" i="2"/>
  <c r="D14" i="2"/>
  <c r="D13" i="2"/>
  <c r="D15" i="2"/>
  <c r="C34" i="2"/>
  <c r="D33" i="2"/>
  <c r="C16" i="2"/>
  <c r="C19" i="2"/>
  <c r="C20" i="2"/>
  <c r="C14" i="2"/>
  <c r="C13" i="2"/>
  <c r="C15" i="2"/>
  <c r="C32" i="2"/>
  <c r="D32" i="2"/>
  <c r="E32" i="2"/>
  <c r="D21" i="1"/>
  <c r="E21" i="1"/>
  <c r="D20" i="1"/>
  <c r="E20" i="1"/>
  <c r="C20" i="1"/>
  <c r="D19" i="1"/>
  <c r="E19" i="1"/>
  <c r="C19" i="1"/>
  <c r="C21" i="1"/>
  <c r="D16" i="1"/>
  <c r="E16" i="1"/>
  <c r="C16" i="1"/>
  <c r="D14" i="1"/>
  <c r="D13" i="1"/>
  <c r="D15" i="1"/>
  <c r="E14" i="1"/>
  <c r="E13" i="1"/>
  <c r="E15" i="1"/>
  <c r="C14" i="1"/>
  <c r="C13" i="1"/>
  <c r="C15" i="1"/>
  <c r="D32" i="1"/>
  <c r="E32" i="1"/>
  <c r="C33" i="1"/>
  <c r="E33" i="1"/>
  <c r="C34" i="1"/>
  <c r="D34" i="1"/>
  <c r="F34" i="1"/>
  <c r="F33" i="1"/>
  <c r="F32" i="1"/>
  <c r="D31" i="1"/>
  <c r="E31" i="1"/>
  <c r="F31" i="1"/>
  <c r="C31" i="1"/>
  <c r="C4" i="1"/>
  <c r="C18" i="1"/>
  <c r="D18" i="1"/>
  <c r="E18" i="1"/>
  <c r="F18" i="1"/>
  <c r="C22" i="1"/>
  <c r="D22" i="1"/>
  <c r="E22" i="1"/>
  <c r="G25" i="1" a="1"/>
  <c r="G25" i="1"/>
  <c r="I25" i="1" a="1"/>
  <c r="I25" i="1"/>
  <c r="C26" i="1"/>
  <c r="G26" i="1"/>
  <c r="I26" i="1"/>
  <c r="D27" i="1"/>
  <c r="G27" i="1"/>
  <c r="I27" i="1"/>
  <c r="E28" i="1"/>
  <c r="G28" i="1"/>
  <c r="I28" i="1"/>
  <c r="G31" i="1" a="1"/>
  <c r="G31" i="1"/>
  <c r="H31" i="1"/>
  <c r="C32" i="1"/>
  <c r="G32" i="1"/>
  <c r="H32" i="1"/>
  <c r="D33" i="1"/>
  <c r="G33" i="1"/>
  <c r="H33" i="1"/>
  <c r="E34" i="1"/>
  <c r="G34" i="1"/>
  <c r="H34" i="1"/>
  <c r="C36" i="1" a="1"/>
  <c r="C36" i="1"/>
  <c r="D36" i="1"/>
  <c r="E36" i="1"/>
  <c r="F36" i="1"/>
  <c r="C4" i="3"/>
  <c r="C18" i="3"/>
  <c r="D18" i="3"/>
  <c r="E18" i="3"/>
  <c r="F18" i="3"/>
  <c r="G18" i="3"/>
  <c r="H18" i="3"/>
  <c r="I18" i="3"/>
  <c r="J18" i="3"/>
  <c r="K18" i="3"/>
  <c r="L18" i="3"/>
  <c r="C23" i="3"/>
  <c r="D23" i="3"/>
  <c r="E23" i="3"/>
  <c r="F23" i="3"/>
  <c r="G23" i="3"/>
  <c r="H23" i="3"/>
  <c r="M26" i="3" a="1"/>
  <c r="M26" i="3"/>
  <c r="O26" i="3" a="1"/>
  <c r="O26" i="3"/>
  <c r="M27" i="3"/>
  <c r="O27" i="3"/>
  <c r="M28" i="3"/>
  <c r="O28" i="3"/>
  <c r="M29" i="3"/>
  <c r="O29" i="3"/>
  <c r="C30" i="3"/>
  <c r="M30" i="3"/>
  <c r="O30" i="3"/>
  <c r="D31" i="3"/>
  <c r="M31" i="3"/>
  <c r="O31" i="3"/>
  <c r="E32" i="3"/>
  <c r="M32" i="3"/>
  <c r="O32" i="3"/>
  <c r="F33" i="3"/>
  <c r="M33" i="3"/>
  <c r="O33" i="3"/>
  <c r="G34" i="3"/>
  <c r="M34" i="3"/>
  <c r="O34" i="3"/>
  <c r="H35" i="3"/>
  <c r="M35" i="3"/>
  <c r="O35" i="3"/>
  <c r="M39" i="3" a="1"/>
  <c r="M39" i="3"/>
  <c r="N39" i="3"/>
  <c r="M40" i="3"/>
  <c r="N40" i="3"/>
  <c r="M41" i="3"/>
  <c r="N41" i="3"/>
  <c r="M42" i="3"/>
  <c r="N42" i="3"/>
  <c r="C43" i="3"/>
  <c r="M43" i="3"/>
  <c r="N43" i="3"/>
  <c r="D44" i="3"/>
  <c r="M44" i="3"/>
  <c r="N44" i="3"/>
  <c r="E45" i="3"/>
  <c r="M45" i="3"/>
  <c r="N45" i="3"/>
  <c r="F46" i="3"/>
  <c r="M46" i="3"/>
  <c r="N46" i="3"/>
  <c r="G47" i="3"/>
  <c r="M47" i="3"/>
  <c r="N47" i="3"/>
  <c r="H48" i="3"/>
  <c r="M48" i="3"/>
  <c r="N48" i="3"/>
  <c r="C52" i="3" a="1"/>
  <c r="C52" i="3"/>
  <c r="D52" i="3"/>
  <c r="E52" i="3"/>
  <c r="F52" i="3"/>
  <c r="G52" i="3"/>
  <c r="H52" i="3"/>
  <c r="I52" i="3"/>
  <c r="J52" i="3"/>
  <c r="K52" i="3"/>
  <c r="L52" i="3"/>
  <c r="C4" i="2"/>
  <c r="C18" i="2"/>
  <c r="D18" i="2"/>
  <c r="E18" i="2"/>
  <c r="C23" i="2"/>
  <c r="D23" i="2"/>
  <c r="F26" i="2" a="1"/>
  <c r="F26" i="2"/>
  <c r="H26" i="2" a="1"/>
  <c r="H26" i="2"/>
  <c r="C27" i="2"/>
  <c r="F27" i="2"/>
  <c r="H27" i="2"/>
  <c r="D28" i="2"/>
  <c r="F28" i="2"/>
  <c r="H28" i="2"/>
  <c r="F32" i="2" a="1"/>
  <c r="F32" i="2"/>
  <c r="G32" i="2"/>
  <c r="C33" i="2"/>
  <c r="F33" i="2"/>
  <c r="G33" i="2"/>
  <c r="D34" i="2"/>
  <c r="F34" i="2"/>
  <c r="G34" i="2"/>
  <c r="C37" i="2" a="1"/>
  <c r="C37" i="2"/>
  <c r="D37" i="2"/>
  <c r="E37" i="2"/>
</calcChain>
</file>

<file path=xl/sharedStrings.xml><?xml version="1.0" encoding="utf-8"?>
<sst xmlns="http://schemas.openxmlformats.org/spreadsheetml/2006/main" count="187" uniqueCount="56">
  <si>
    <t>Example Quasi-Newton Solver for Hydraulic Networks</t>
  </si>
  <si>
    <t>Pipes</t>
  </si>
  <si>
    <t>AD</t>
  </si>
  <si>
    <t>ElementID</t>
  </si>
  <si>
    <t>BD</t>
  </si>
  <si>
    <t>DC</t>
  </si>
  <si>
    <t>Nodes</t>
  </si>
  <si>
    <t>D</t>
  </si>
  <si>
    <t>Length</t>
  </si>
  <si>
    <t>Diameter</t>
  </si>
  <si>
    <t>Roughness</t>
  </si>
  <si>
    <t>Viscosity</t>
  </si>
  <si>
    <t>Current Re</t>
  </si>
  <si>
    <t>Friction Factor</t>
  </si>
  <si>
    <t>Gravity</t>
  </si>
  <si>
    <t>Current L</t>
  </si>
  <si>
    <t>Node-Arc</t>
  </si>
  <si>
    <t>Node</t>
  </si>
  <si>
    <t>CD</t>
  </si>
  <si>
    <t>b</t>
  </si>
  <si>
    <t>x</t>
  </si>
  <si>
    <t>Current X</t>
  </si>
  <si>
    <t>Initial X</t>
  </si>
  <si>
    <t>f(x)</t>
  </si>
  <si>
    <t>Jacobian</t>
  </si>
  <si>
    <t>Update X</t>
  </si>
  <si>
    <t>Reset</t>
  </si>
  <si>
    <t>Iter</t>
  </si>
  <si>
    <t>Pi^2</t>
  </si>
  <si>
    <t>Diameter^5</t>
  </si>
  <si>
    <t>Pi^2*g*D^5</t>
  </si>
  <si>
    <t>8 * L</t>
  </si>
  <si>
    <t>Xk+1</t>
  </si>
  <si>
    <t>DeltaX</t>
  </si>
  <si>
    <t>AJ</t>
  </si>
  <si>
    <t>BJ</t>
  </si>
  <si>
    <t>JC</t>
  </si>
  <si>
    <t>J</t>
  </si>
  <si>
    <t>Current V</t>
  </si>
  <si>
    <t>P1</t>
  </si>
  <si>
    <t>P2</t>
  </si>
  <si>
    <t>NB</t>
  </si>
  <si>
    <t>Friction Fixed</t>
  </si>
  <si>
    <t>P3</t>
  </si>
  <si>
    <t>P4</t>
  </si>
  <si>
    <t>P5</t>
  </si>
  <si>
    <t>P6</t>
  </si>
  <si>
    <t>N1</t>
  </si>
  <si>
    <t>N2</t>
  </si>
  <si>
    <t>N3</t>
  </si>
  <si>
    <t>N4</t>
  </si>
  <si>
    <t>X</t>
  </si>
  <si>
    <t>B</t>
  </si>
  <si>
    <t>F(X)</t>
  </si>
  <si>
    <t>DX</t>
  </si>
  <si>
    <t>X@k+1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</si>
</sst>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medium">
        <color auto="1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rgb="FF7F7F7F"/>
      </right>
      <top style="thin">
        <color rgb="FF7F7F7F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auto="1"/>
      </bottom>
      <diagonal/>
    </border>
    <border>
      <left style="thin">
        <color rgb="FFB2B2B2"/>
      </left>
      <right style="medium">
        <color auto="1"/>
      </right>
      <top style="thin">
        <color rgb="FFB2B2B2"/>
      </top>
      <bottom style="medium">
        <color auto="1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4" borderId="6" xfId="3" applyBorder="1"/>
    <xf numFmtId="0" fontId="4" fillId="4" borderId="7" xfId="3" applyBorder="1"/>
    <xf numFmtId="0" fontId="4" fillId="4" borderId="8" xfId="3" applyBorder="1"/>
    <xf numFmtId="0" fontId="5" fillId="5" borderId="1" xfId="4"/>
    <xf numFmtId="0" fontId="2" fillId="2" borderId="3" xfId="1" applyBorder="1"/>
    <xf numFmtId="0" fontId="2" fillId="2" borderId="4" xfId="1" applyBorder="1"/>
    <xf numFmtId="0" fontId="0" fillId="6" borderId="2" xfId="5" applyFont="1"/>
    <xf numFmtId="0" fontId="5" fillId="5" borderId="9" xfId="4" applyBorder="1"/>
    <xf numFmtId="0" fontId="5" fillId="5" borderId="1" xfId="4" applyBorder="1"/>
    <xf numFmtId="0" fontId="0" fillId="6" borderId="10" xfId="5" applyFont="1" applyBorder="1"/>
    <xf numFmtId="0" fontId="5" fillId="5" borderId="11" xfId="4" applyBorder="1"/>
    <xf numFmtId="0" fontId="5" fillId="5" borderId="12" xfId="4" applyBorder="1"/>
    <xf numFmtId="0" fontId="0" fillId="6" borderId="13" xfId="5" applyFont="1" applyBorder="1"/>
    <xf numFmtId="0" fontId="2" fillId="2" borderId="0" xfId="1" applyBorder="1"/>
    <xf numFmtId="0" fontId="3" fillId="3" borderId="0" xfId="2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1" fontId="0" fillId="0" borderId="0" xfId="0" applyNumberFormat="1"/>
    <xf numFmtId="0" fontId="5" fillId="6" borderId="2" xfId="5" applyFont="1"/>
    <xf numFmtId="0" fontId="4" fillId="4" borderId="0" xfId="3"/>
    <xf numFmtId="0" fontId="2" fillId="2" borderId="0" xfId="1" applyNumberFormat="1" applyBorder="1"/>
    <xf numFmtId="165" fontId="0" fillId="0" borderId="0" xfId="0" applyNumberFormat="1"/>
  </cellXfs>
  <cellStyles count="18">
    <cellStyle name="Bad" xfId="2" builtinId="27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Good" xfId="1" builtinId="26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B15" zoomScale="150" zoomScaleNormal="150" zoomScalePageLayoutView="150" workbookViewId="0">
      <selection activeCell="B17" sqref="B17"/>
    </sheetView>
  </sheetViews>
  <sheetFormatPr baseColWidth="10" defaultRowHeight="15" x14ac:dyDescent="0"/>
  <cols>
    <col min="2" max="2" width="17" customWidth="1"/>
    <col min="3" max="3" width="13.33203125" customWidth="1"/>
  </cols>
  <sheetData>
    <row r="1" spans="2:12">
      <c r="B1" t="s">
        <v>0</v>
      </c>
    </row>
    <row r="3" spans="2:12">
      <c r="B3" s="19" t="s">
        <v>26</v>
      </c>
      <c r="C3" s="19">
        <v>1</v>
      </c>
    </row>
    <row r="4" spans="2:12">
      <c r="B4" s="19" t="s">
        <v>27</v>
      </c>
      <c r="C4" s="19">
        <f ca="1">IF(C3=0,1,C4+1)</f>
        <v>70</v>
      </c>
    </row>
    <row r="6" spans="2:12">
      <c r="C6" t="s">
        <v>1</v>
      </c>
      <c r="F6" t="s">
        <v>6</v>
      </c>
    </row>
    <row r="7" spans="2:12">
      <c r="B7" t="s">
        <v>3</v>
      </c>
      <c r="C7" t="s">
        <v>39</v>
      </c>
      <c r="D7" t="s">
        <v>40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</row>
    <row r="8" spans="2:12">
      <c r="B8" t="s">
        <v>8</v>
      </c>
      <c r="C8">
        <v>800</v>
      </c>
      <c r="D8">
        <v>800</v>
      </c>
      <c r="E8">
        <v>700</v>
      </c>
      <c r="F8">
        <v>700</v>
      </c>
      <c r="G8">
        <v>800</v>
      </c>
      <c r="H8">
        <v>600</v>
      </c>
    </row>
    <row r="9" spans="2:12">
      <c r="B9" t="s">
        <v>9</v>
      </c>
      <c r="C9">
        <v>1</v>
      </c>
      <c r="D9">
        <v>0.67</v>
      </c>
      <c r="E9">
        <v>0.67</v>
      </c>
      <c r="F9">
        <v>0.67</v>
      </c>
      <c r="G9">
        <v>0.67</v>
      </c>
      <c r="H9">
        <v>0.5</v>
      </c>
    </row>
    <row r="10" spans="2:12">
      <c r="B10" t="s">
        <v>10</v>
      </c>
      <c r="C10" s="23">
        <v>1.0000000000000001E-5</v>
      </c>
      <c r="D10" s="23">
        <v>1.0000000000000001E-5</v>
      </c>
      <c r="E10" s="23">
        <v>1.0000000000000001E-5</v>
      </c>
      <c r="F10" s="23">
        <v>1.0000000000000001E-5</v>
      </c>
      <c r="G10" s="23">
        <v>1.0000000000000001E-5</v>
      </c>
      <c r="H10" s="23">
        <v>1.0000000000000001E-5</v>
      </c>
    </row>
    <row r="11" spans="2:12">
      <c r="B11" t="s">
        <v>14</v>
      </c>
      <c r="C11">
        <v>32.200000000000003</v>
      </c>
      <c r="D11">
        <v>32.200000000000003</v>
      </c>
      <c r="E11">
        <v>32.200000000000003</v>
      </c>
      <c r="F11">
        <v>32.200000000000003</v>
      </c>
      <c r="G11">
        <v>32.200000000000003</v>
      </c>
      <c r="H11">
        <v>32.200000000000003</v>
      </c>
    </row>
    <row r="12" spans="2:12">
      <c r="B12" t="s">
        <v>11</v>
      </c>
      <c r="C12" s="23">
        <v>1.1E-5</v>
      </c>
      <c r="D12" s="23">
        <v>1.1E-5</v>
      </c>
      <c r="E12" s="23">
        <v>1.1E-5</v>
      </c>
      <c r="F12" s="23">
        <v>1.1E-5</v>
      </c>
      <c r="G12" s="23">
        <v>1.1E-5</v>
      </c>
      <c r="H12" s="23">
        <v>1.1E-5</v>
      </c>
    </row>
    <row r="13" spans="2:12">
      <c r="B13" t="s">
        <v>28</v>
      </c>
      <c r="C13">
        <f>PI()^2</f>
        <v>9.869604401089358</v>
      </c>
      <c r="D13">
        <f t="shared" ref="D13:H13" si="0">PI()^2</f>
        <v>9.869604401089358</v>
      </c>
      <c r="E13">
        <f t="shared" si="0"/>
        <v>9.869604401089358</v>
      </c>
      <c r="F13">
        <f t="shared" si="0"/>
        <v>9.869604401089358</v>
      </c>
      <c r="G13">
        <f t="shared" si="0"/>
        <v>9.869604401089358</v>
      </c>
      <c r="H13">
        <f t="shared" si="0"/>
        <v>9.869604401089358</v>
      </c>
    </row>
    <row r="14" spans="2:12">
      <c r="B14" t="s">
        <v>29</v>
      </c>
      <c r="C14">
        <f>C9^5</f>
        <v>1</v>
      </c>
      <c r="D14">
        <f t="shared" ref="D14:H14" si="1">D9^5</f>
        <v>0.13501251070000006</v>
      </c>
      <c r="E14">
        <f t="shared" si="1"/>
        <v>0.13501251070000006</v>
      </c>
      <c r="F14">
        <f t="shared" si="1"/>
        <v>0.13501251070000006</v>
      </c>
      <c r="G14">
        <f t="shared" si="1"/>
        <v>0.13501251070000006</v>
      </c>
      <c r="H14">
        <f t="shared" si="1"/>
        <v>3.125E-2</v>
      </c>
    </row>
    <row r="15" spans="2:12">
      <c r="B15" t="s">
        <v>30</v>
      </c>
      <c r="C15">
        <f>C14*C13*C11</f>
        <v>317.80126171507737</v>
      </c>
      <c r="D15">
        <f t="shared" ref="D15" si="2">D14*D13*D11</f>
        <v>42.907146247780403</v>
      </c>
      <c r="E15">
        <f t="shared" ref="E15" si="3">E14*E13*E11</f>
        <v>42.907146247780403</v>
      </c>
      <c r="F15">
        <f t="shared" ref="F15" si="4">F14*F13*F11</f>
        <v>42.907146247780403</v>
      </c>
      <c r="G15">
        <f t="shared" ref="G15" si="5">G14*G13*G11</f>
        <v>42.907146247780403</v>
      </c>
      <c r="H15">
        <f t="shared" ref="H15" si="6">H14*H13*H11</f>
        <v>9.9312894285961679</v>
      </c>
    </row>
    <row r="16" spans="2:12">
      <c r="B16" t="s">
        <v>31</v>
      </c>
      <c r="C16">
        <f>8*C8</f>
        <v>6400</v>
      </c>
      <c r="D16">
        <f t="shared" ref="D16:H16" si="7">8*D8</f>
        <v>6400</v>
      </c>
      <c r="E16">
        <f t="shared" si="7"/>
        <v>5600</v>
      </c>
      <c r="F16">
        <f t="shared" si="7"/>
        <v>5600</v>
      </c>
      <c r="G16">
        <f t="shared" si="7"/>
        <v>6400</v>
      </c>
      <c r="H16">
        <f t="shared" si="7"/>
        <v>4800</v>
      </c>
    </row>
    <row r="17" spans="1:15">
      <c r="B17" t="s">
        <v>22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100</v>
      </c>
      <c r="J17">
        <v>100</v>
      </c>
      <c r="K17">
        <v>100</v>
      </c>
      <c r="L17">
        <v>100</v>
      </c>
    </row>
    <row r="18" spans="1:15">
      <c r="B18" t="s">
        <v>21</v>
      </c>
      <c r="C18">
        <f ca="1">IF($C3=0,C17,C52)</f>
        <v>8</v>
      </c>
      <c r="D18">
        <f t="shared" ref="D18:L18" ca="1" si="8">IF($C3=0,D17,D52)</f>
        <v>3.8966366935762884</v>
      </c>
      <c r="E18">
        <f t="shared" ca="1" si="8"/>
        <v>0.27943737788108558</v>
      </c>
      <c r="F18">
        <f t="shared" ca="1" si="8"/>
        <v>4.1033633064237121</v>
      </c>
      <c r="G18">
        <f t="shared" ca="1" si="8"/>
        <v>0.72056262211891453</v>
      </c>
      <c r="H18">
        <f t="shared" ca="1" si="8"/>
        <v>0.38280068430479713</v>
      </c>
      <c r="I18">
        <f t="shared" ca="1" si="8"/>
        <v>77.579224085902169</v>
      </c>
      <c r="J18">
        <f t="shared" ca="1" si="8"/>
        <v>41.092361663636972</v>
      </c>
      <c r="K18">
        <f t="shared" ca="1" si="8"/>
        <v>42.175847758431694</v>
      </c>
      <c r="L18">
        <f t="shared" ca="1" si="8"/>
        <v>40.928176566107219</v>
      </c>
    </row>
    <row r="19" spans="1:15">
      <c r="B19" t="s">
        <v>38</v>
      </c>
      <c r="C19">
        <f>C17/(0.25*PI()*C9^2)</f>
        <v>1.2732395447351628</v>
      </c>
      <c r="D19">
        <f t="shared" ref="D19:H19" si="9">D17/(0.25*PI()*D9^2)</f>
        <v>2.836354521575323</v>
      </c>
      <c r="E19">
        <f t="shared" si="9"/>
        <v>2.836354521575323</v>
      </c>
      <c r="F19">
        <f t="shared" si="9"/>
        <v>2.836354521575323</v>
      </c>
      <c r="G19">
        <f t="shared" si="9"/>
        <v>2.836354521575323</v>
      </c>
      <c r="H19">
        <f t="shared" si="9"/>
        <v>5.0929581789406511</v>
      </c>
    </row>
    <row r="20" spans="1:15">
      <c r="B20" t="s">
        <v>12</v>
      </c>
      <c r="C20" s="23">
        <f>ABS(C19)*C9/C12</f>
        <v>115749.04952137843</v>
      </c>
      <c r="D20" s="23">
        <f t="shared" ref="D20" si="10">ABS(D19)*D9/D12</f>
        <v>172759.7754050424</v>
      </c>
      <c r="E20" s="23">
        <f t="shared" ref="E20" si="11">ABS(E19)*E9/E12</f>
        <v>172759.7754050424</v>
      </c>
      <c r="F20" s="23">
        <f t="shared" ref="F20" si="12">ABS(F19)*F9/F12</f>
        <v>172759.7754050424</v>
      </c>
      <c r="G20" s="23">
        <f t="shared" ref="G20" si="13">ABS(G19)*G9/G12</f>
        <v>172759.7754050424</v>
      </c>
      <c r="H20" s="23">
        <f t="shared" ref="H20" si="14">ABS(H19)*H9/H12</f>
        <v>231498.09904275686</v>
      </c>
    </row>
    <row r="21" spans="1:15">
      <c r="B21" t="s">
        <v>13</v>
      </c>
      <c r="C21" s="23">
        <f>0.25/(LOG10((C10/(3.7*C9))+((5.74)/(C20^0.9)))^2)</f>
        <v>1.739587615754714E-2</v>
      </c>
      <c r="D21" s="23">
        <f t="shared" ref="D21:H21" si="15">0.25/(LOG10((D10/(3.7*D9))+((5.74)/(D20^0.9)))^2)</f>
        <v>1.6110400761556853E-2</v>
      </c>
      <c r="E21" s="23">
        <f t="shared" si="15"/>
        <v>1.6110400761556853E-2</v>
      </c>
      <c r="F21" s="23">
        <f t="shared" si="15"/>
        <v>1.6110400761556853E-2</v>
      </c>
      <c r="G21" s="23">
        <f t="shared" si="15"/>
        <v>1.6110400761556853E-2</v>
      </c>
      <c r="H21" s="23">
        <f t="shared" si="15"/>
        <v>1.5298270387235424E-2</v>
      </c>
    </row>
    <row r="22" spans="1:15">
      <c r="B22" t="s">
        <v>42</v>
      </c>
      <c r="C22">
        <v>0.01</v>
      </c>
      <c r="D22">
        <v>0.01</v>
      </c>
      <c r="E22">
        <v>1.01</v>
      </c>
      <c r="F22">
        <v>2.0099999999999998</v>
      </c>
      <c r="G22">
        <v>3.01</v>
      </c>
      <c r="H22">
        <v>4.01</v>
      </c>
    </row>
    <row r="23" spans="1:15">
      <c r="B23" t="s">
        <v>15</v>
      </c>
      <c r="C23">
        <f ca="1">C16*C21*ABS(C18)/C15</f>
        <v>2.8025969892622289</v>
      </c>
      <c r="D23">
        <f ca="1">D16*D21*ABS(D18)/D15</f>
        <v>9.3636808590428036</v>
      </c>
      <c r="E23">
        <f t="shared" ref="E23:H23" ca="1" si="16">E16*E21*ABS(E18)/E15</f>
        <v>0.58755596256118592</v>
      </c>
      <c r="F23">
        <f t="shared" ca="1" si="16"/>
        <v>8.6278922151567556</v>
      </c>
      <c r="G23">
        <f t="shared" ca="1" si="16"/>
        <v>1.7315236094756747</v>
      </c>
      <c r="H23">
        <f t="shared" ca="1" si="16"/>
        <v>2.8304183854561566</v>
      </c>
    </row>
    <row r="25" spans="1:15">
      <c r="B25" t="s">
        <v>16</v>
      </c>
      <c r="C25" t="s">
        <v>39</v>
      </c>
      <c r="D25" t="s">
        <v>40</v>
      </c>
      <c r="E25" t="s">
        <v>43</v>
      </c>
      <c r="F25" t="s">
        <v>44</v>
      </c>
      <c r="G25" t="s">
        <v>45</v>
      </c>
      <c r="H25" t="s">
        <v>46</v>
      </c>
      <c r="I25" t="s">
        <v>47</v>
      </c>
      <c r="J25" t="s">
        <v>48</v>
      </c>
      <c r="K25" t="s">
        <v>49</v>
      </c>
      <c r="L25" t="s">
        <v>50</v>
      </c>
      <c r="M25" t="s">
        <v>51</v>
      </c>
      <c r="N25" t="s">
        <v>52</v>
      </c>
      <c r="O25" t="s">
        <v>53</v>
      </c>
    </row>
    <row r="26" spans="1:15">
      <c r="A26" t="s">
        <v>17</v>
      </c>
      <c r="B26" t="s">
        <v>47</v>
      </c>
      <c r="C26" s="18">
        <v>1</v>
      </c>
      <c r="D26" s="18">
        <v>-1</v>
      </c>
      <c r="E26" s="18">
        <v>0</v>
      </c>
      <c r="F26" s="18">
        <v>-1</v>
      </c>
      <c r="G26" s="18">
        <v>0</v>
      </c>
      <c r="H26" s="26">
        <v>0</v>
      </c>
      <c r="I26">
        <v>0</v>
      </c>
      <c r="J26">
        <v>0</v>
      </c>
      <c r="K26">
        <v>0</v>
      </c>
      <c r="L26">
        <v>0</v>
      </c>
      <c r="M26">
        <f t="array" aca="1" ref="M26:M35" ca="1">TRANSPOSE(C18:L18)</f>
        <v>8</v>
      </c>
      <c r="N26">
        <v>0</v>
      </c>
      <c r="O26" s="27">
        <f t="array" aca="1" ref="O26:O35" ca="1">MMULT(C26:L35,M26:M35)-N26:N35</f>
        <v>-8.8817841970012523E-16</v>
      </c>
    </row>
    <row r="27" spans="1:15">
      <c r="B27" t="s">
        <v>48</v>
      </c>
      <c r="C27" s="18">
        <v>0</v>
      </c>
      <c r="D27" s="18">
        <v>1</v>
      </c>
      <c r="E27" s="18">
        <v>-1</v>
      </c>
      <c r="F27" s="18">
        <v>0</v>
      </c>
      <c r="G27" s="18">
        <v>0</v>
      </c>
      <c r="H27" s="26">
        <v>1</v>
      </c>
      <c r="I27">
        <v>0</v>
      </c>
      <c r="J27">
        <v>0</v>
      </c>
      <c r="K27">
        <v>0</v>
      </c>
      <c r="L27">
        <v>0</v>
      </c>
      <c r="M27">
        <f ca="1"/>
        <v>3.8966366935762884</v>
      </c>
      <c r="N27">
        <v>4</v>
      </c>
      <c r="O27" s="27">
        <f ca="1"/>
        <v>0</v>
      </c>
    </row>
    <row r="28" spans="1:15">
      <c r="B28" t="s">
        <v>49</v>
      </c>
      <c r="C28" s="18">
        <v>0</v>
      </c>
      <c r="D28" s="18">
        <v>0</v>
      </c>
      <c r="E28" s="18">
        <v>0</v>
      </c>
      <c r="F28" s="18">
        <v>1</v>
      </c>
      <c r="G28" s="18">
        <v>-1</v>
      </c>
      <c r="H28" s="26">
        <v>-1</v>
      </c>
      <c r="I28">
        <v>0</v>
      </c>
      <c r="J28">
        <v>0</v>
      </c>
      <c r="K28">
        <v>0</v>
      </c>
      <c r="L28">
        <v>0</v>
      </c>
      <c r="M28">
        <f ca="1"/>
        <v>0.27943737788108558</v>
      </c>
      <c r="N28">
        <v>3</v>
      </c>
      <c r="O28" s="27">
        <f ca="1"/>
        <v>0</v>
      </c>
    </row>
    <row r="29" spans="1:15">
      <c r="B29" t="s">
        <v>50</v>
      </c>
      <c r="C29" s="18">
        <v>0</v>
      </c>
      <c r="D29" s="18">
        <v>0</v>
      </c>
      <c r="E29" s="18">
        <v>1</v>
      </c>
      <c r="F29" s="18">
        <v>0</v>
      </c>
      <c r="G29" s="18">
        <v>1</v>
      </c>
      <c r="H29" s="18">
        <v>0</v>
      </c>
      <c r="I29">
        <v>0</v>
      </c>
      <c r="J29">
        <v>0</v>
      </c>
      <c r="K29">
        <v>0</v>
      </c>
      <c r="L29">
        <v>0</v>
      </c>
      <c r="M29">
        <f ca="1"/>
        <v>4.1033633064237121</v>
      </c>
      <c r="N29">
        <v>1</v>
      </c>
      <c r="O29" s="27">
        <f ca="1"/>
        <v>0</v>
      </c>
    </row>
    <row r="30" spans="1:15">
      <c r="A30" t="s">
        <v>1</v>
      </c>
      <c r="B30" t="s">
        <v>39</v>
      </c>
      <c r="C30" s="25">
        <f ca="1">-C23</f>
        <v>-2.8025969892622289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11">
        <v>-1</v>
      </c>
      <c r="J30" s="11">
        <v>0</v>
      </c>
      <c r="K30" s="11">
        <v>0</v>
      </c>
      <c r="L30" s="11">
        <v>0</v>
      </c>
      <c r="M30">
        <f ca="1"/>
        <v>0.72056262211891453</v>
      </c>
      <c r="N30">
        <v>-100</v>
      </c>
      <c r="O30" s="27">
        <f ca="1"/>
        <v>0</v>
      </c>
    </row>
    <row r="31" spans="1:15">
      <c r="B31" t="s">
        <v>40</v>
      </c>
      <c r="C31" s="25">
        <v>0</v>
      </c>
      <c r="D31" s="25">
        <f ca="1">-D23</f>
        <v>-9.3636808590428036</v>
      </c>
      <c r="E31" s="25">
        <v>0</v>
      </c>
      <c r="F31" s="25">
        <v>0</v>
      </c>
      <c r="G31" s="25">
        <v>0</v>
      </c>
      <c r="H31" s="25">
        <v>0</v>
      </c>
      <c r="I31" s="11">
        <v>1</v>
      </c>
      <c r="J31" s="11">
        <v>-1</v>
      </c>
      <c r="K31" s="11">
        <v>0</v>
      </c>
      <c r="L31" s="11">
        <v>0</v>
      </c>
      <c r="M31">
        <f ca="1"/>
        <v>0.38280068430479713</v>
      </c>
      <c r="N31">
        <v>0</v>
      </c>
      <c r="O31" s="27">
        <f ca="1"/>
        <v>5.6814997151377611E-11</v>
      </c>
    </row>
    <row r="32" spans="1:15">
      <c r="B32" t="s">
        <v>43</v>
      </c>
      <c r="C32" s="25">
        <v>0</v>
      </c>
      <c r="D32" s="25">
        <v>0</v>
      </c>
      <c r="E32" s="25">
        <f ca="1">-E23</f>
        <v>-0.58755596256118592</v>
      </c>
      <c r="F32" s="25">
        <v>0</v>
      </c>
      <c r="G32" s="25">
        <v>0</v>
      </c>
      <c r="H32" s="25">
        <v>0</v>
      </c>
      <c r="I32" s="11">
        <v>0</v>
      </c>
      <c r="J32" s="11">
        <v>1</v>
      </c>
      <c r="K32" s="11">
        <v>0</v>
      </c>
      <c r="L32" s="11">
        <v>-1</v>
      </c>
      <c r="M32">
        <f ca="1"/>
        <v>77.579224085902169</v>
      </c>
      <c r="N32">
        <v>0</v>
      </c>
      <c r="O32" s="27">
        <f ca="1"/>
        <v>-7.2475359047530219E-12</v>
      </c>
    </row>
    <row r="33" spans="1:15">
      <c r="B33" t="s">
        <v>44</v>
      </c>
      <c r="C33" s="25">
        <v>0</v>
      </c>
      <c r="D33" s="25">
        <v>0</v>
      </c>
      <c r="E33" s="25">
        <v>0</v>
      </c>
      <c r="F33" s="25">
        <f ca="1">-F23</f>
        <v>-8.6278922151567556</v>
      </c>
      <c r="G33" s="25">
        <v>0</v>
      </c>
      <c r="H33" s="25">
        <v>0</v>
      </c>
      <c r="I33" s="11">
        <v>1</v>
      </c>
      <c r="J33" s="11">
        <v>0</v>
      </c>
      <c r="K33" s="11">
        <v>-1</v>
      </c>
      <c r="L33" s="11">
        <v>0</v>
      </c>
      <c r="M33">
        <f ca="1"/>
        <v>41.092361663636972</v>
      </c>
      <c r="N33">
        <v>0</v>
      </c>
      <c r="O33" s="27">
        <f ca="1"/>
        <v>-5.233857791608898E-11</v>
      </c>
    </row>
    <row r="34" spans="1:15">
      <c r="B34" t="s">
        <v>45</v>
      </c>
      <c r="C34" s="25">
        <v>0</v>
      </c>
      <c r="D34" s="25">
        <v>0</v>
      </c>
      <c r="E34" s="25">
        <v>0</v>
      </c>
      <c r="F34" s="25">
        <v>0</v>
      </c>
      <c r="G34" s="25">
        <f ca="1">-G23</f>
        <v>-1.7315236094756747</v>
      </c>
      <c r="H34" s="25">
        <v>0</v>
      </c>
      <c r="I34" s="11">
        <v>0</v>
      </c>
      <c r="J34" s="11">
        <v>0</v>
      </c>
      <c r="K34" s="11">
        <v>1</v>
      </c>
      <c r="L34" s="11">
        <v>-1</v>
      </c>
      <c r="M34">
        <f ca="1"/>
        <v>42.175847758431694</v>
      </c>
      <c r="N34">
        <v>0</v>
      </c>
      <c r="O34" s="27">
        <f ca="1"/>
        <v>2.1366020064306213E-11</v>
      </c>
    </row>
    <row r="35" spans="1:15">
      <c r="B35" t="s">
        <v>46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f ca="1">-H23</f>
        <v>-2.8304183854561566</v>
      </c>
      <c r="I35" s="11">
        <v>0</v>
      </c>
      <c r="J35" s="11">
        <v>-1</v>
      </c>
      <c r="K35" s="11">
        <v>1</v>
      </c>
      <c r="L35" s="11">
        <v>0</v>
      </c>
      <c r="M35">
        <f ca="1"/>
        <v>40.928176566107219</v>
      </c>
      <c r="N35">
        <v>0</v>
      </c>
      <c r="O35" s="27">
        <f ca="1"/>
        <v>-5.2104098813288147E-11</v>
      </c>
    </row>
    <row r="38" spans="1:15">
      <c r="B38" t="s">
        <v>24</v>
      </c>
      <c r="C38" t="s">
        <v>39</v>
      </c>
      <c r="D38" t="s">
        <v>40</v>
      </c>
      <c r="E38" t="s">
        <v>43</v>
      </c>
      <c r="F38" t="s">
        <v>44</v>
      </c>
      <c r="G38" t="s">
        <v>45</v>
      </c>
      <c r="H38" t="s">
        <v>46</v>
      </c>
      <c r="I38" t="s">
        <v>47</v>
      </c>
      <c r="J38" t="s">
        <v>48</v>
      </c>
      <c r="K38" t="s">
        <v>49</v>
      </c>
      <c r="L38" t="s">
        <v>50</v>
      </c>
      <c r="M38" t="s">
        <v>54</v>
      </c>
      <c r="N38" t="s">
        <v>55</v>
      </c>
    </row>
    <row r="39" spans="1:15">
      <c r="A39" t="s">
        <v>17</v>
      </c>
      <c r="B39" t="s">
        <v>47</v>
      </c>
      <c r="C39" s="18">
        <f>C26</f>
        <v>1</v>
      </c>
      <c r="D39" s="18">
        <f t="shared" ref="D39:H39" si="17">D26</f>
        <v>-1</v>
      </c>
      <c r="E39" s="18">
        <f t="shared" si="17"/>
        <v>0</v>
      </c>
      <c r="F39" s="18">
        <f t="shared" si="17"/>
        <v>-1</v>
      </c>
      <c r="G39" s="18">
        <f t="shared" si="17"/>
        <v>0</v>
      </c>
      <c r="H39" s="18">
        <f t="shared" si="17"/>
        <v>0</v>
      </c>
      <c r="I39">
        <v>0</v>
      </c>
      <c r="J39">
        <v>0</v>
      </c>
      <c r="K39">
        <v>0</v>
      </c>
      <c r="L39">
        <v>0</v>
      </c>
      <c r="M39">
        <f t="array" aca="1" ref="M39:M48" ca="1">MMULT(-1*MINVERSE(C39:L48),O26:O35)</f>
        <v>8.8817841969897734E-16</v>
      </c>
      <c r="N39">
        <f ca="1">M39+M26</f>
        <v>8</v>
      </c>
    </row>
    <row r="40" spans="1:15">
      <c r="B40" t="s">
        <v>48</v>
      </c>
      <c r="C40" s="18">
        <f t="shared" ref="C40:H42" si="18">C27</f>
        <v>0</v>
      </c>
      <c r="D40" s="18">
        <f t="shared" si="18"/>
        <v>1</v>
      </c>
      <c r="E40" s="18">
        <f t="shared" si="18"/>
        <v>-1</v>
      </c>
      <c r="F40" s="18">
        <f t="shared" si="18"/>
        <v>0</v>
      </c>
      <c r="G40" s="18">
        <f t="shared" si="18"/>
        <v>0</v>
      </c>
      <c r="H40" s="18">
        <f t="shared" si="18"/>
        <v>1</v>
      </c>
      <c r="I40">
        <v>0</v>
      </c>
      <c r="J40">
        <v>0</v>
      </c>
      <c r="K40">
        <v>0</v>
      </c>
      <c r="L40">
        <v>0</v>
      </c>
      <c r="M40">
        <f ca="1"/>
        <v>3.0335753431551542E-12</v>
      </c>
      <c r="N40">
        <f t="shared" ref="N40:N48" ca="1" si="19">M40+M27</f>
        <v>3.896636693579322</v>
      </c>
    </row>
    <row r="41" spans="1:15">
      <c r="B41" t="s">
        <v>49</v>
      </c>
      <c r="C41" s="18">
        <f t="shared" si="18"/>
        <v>0</v>
      </c>
      <c r="D41" s="18">
        <f t="shared" si="18"/>
        <v>0</v>
      </c>
      <c r="E41" s="18">
        <f t="shared" si="18"/>
        <v>0</v>
      </c>
      <c r="F41" s="18">
        <f t="shared" si="18"/>
        <v>1</v>
      </c>
      <c r="G41" s="18">
        <f t="shared" si="18"/>
        <v>-1</v>
      </c>
      <c r="H41" s="18">
        <f t="shared" si="18"/>
        <v>-1</v>
      </c>
      <c r="I41">
        <v>0</v>
      </c>
      <c r="J41">
        <v>0</v>
      </c>
      <c r="K41">
        <v>0</v>
      </c>
      <c r="L41">
        <v>0</v>
      </c>
      <c r="M41">
        <f ca="1"/>
        <v>-6.170026714818161E-12</v>
      </c>
      <c r="N41">
        <f t="shared" ca="1" si="19"/>
        <v>0.27943737787491557</v>
      </c>
    </row>
    <row r="42" spans="1:15">
      <c r="B42" t="s">
        <v>50</v>
      </c>
      <c r="C42" s="18">
        <f t="shared" si="18"/>
        <v>0</v>
      </c>
      <c r="D42" s="18">
        <f t="shared" si="18"/>
        <v>0</v>
      </c>
      <c r="E42" s="18">
        <f t="shared" si="18"/>
        <v>1</v>
      </c>
      <c r="F42" s="18">
        <f t="shared" si="18"/>
        <v>0</v>
      </c>
      <c r="G42" s="18">
        <f t="shared" si="18"/>
        <v>1</v>
      </c>
      <c r="H42" s="18">
        <f t="shared" si="18"/>
        <v>0</v>
      </c>
      <c r="I42">
        <v>0</v>
      </c>
      <c r="J42">
        <v>0</v>
      </c>
      <c r="K42">
        <v>0</v>
      </c>
      <c r="L42">
        <v>0</v>
      </c>
      <c r="M42">
        <f ca="1"/>
        <v>-3.0335753431551546E-12</v>
      </c>
      <c r="N42">
        <f t="shared" ca="1" si="19"/>
        <v>4.103363306420678</v>
      </c>
    </row>
    <row r="43" spans="1:15">
      <c r="A43" t="s">
        <v>1</v>
      </c>
      <c r="B43" t="s">
        <v>39</v>
      </c>
      <c r="C43" s="25">
        <f ca="1">2*C30</f>
        <v>-5.6051939785244578</v>
      </c>
      <c r="D43" s="25">
        <f t="shared" ref="D43:H43" si="20">2*D30</f>
        <v>0</v>
      </c>
      <c r="E43" s="25">
        <f t="shared" si="20"/>
        <v>0</v>
      </c>
      <c r="F43" s="25">
        <f t="shared" si="20"/>
        <v>0</v>
      </c>
      <c r="G43" s="25">
        <f t="shared" si="20"/>
        <v>0</v>
      </c>
      <c r="H43" s="25">
        <f t="shared" si="20"/>
        <v>0</v>
      </c>
      <c r="I43" s="11">
        <f>I30</f>
        <v>-1</v>
      </c>
      <c r="J43" s="11">
        <f t="shared" ref="J43:L43" si="21">J30</f>
        <v>0</v>
      </c>
      <c r="K43" s="11">
        <f t="shared" si="21"/>
        <v>0</v>
      </c>
      <c r="L43" s="11">
        <f t="shared" si="21"/>
        <v>0</v>
      </c>
      <c r="M43">
        <f ca="1"/>
        <v>6.170026714818161E-12</v>
      </c>
      <c r="N43">
        <f t="shared" ca="1" si="19"/>
        <v>0.7205626221250846</v>
      </c>
    </row>
    <row r="44" spans="1:15">
      <c r="B44" t="s">
        <v>40</v>
      </c>
      <c r="C44" s="25">
        <f t="shared" ref="C44:H44" si="22">2*C31</f>
        <v>0</v>
      </c>
      <c r="D44" s="25">
        <f t="shared" ca="1" si="22"/>
        <v>-18.727361718085607</v>
      </c>
      <c r="E44" s="25">
        <f t="shared" si="22"/>
        <v>0</v>
      </c>
      <c r="F44" s="25">
        <f t="shared" si="22"/>
        <v>0</v>
      </c>
      <c r="G44" s="25">
        <f t="shared" si="22"/>
        <v>0</v>
      </c>
      <c r="H44" s="25">
        <f t="shared" si="22"/>
        <v>0</v>
      </c>
      <c r="I44" s="11">
        <f t="shared" ref="I44:L48" si="23">I31</f>
        <v>1</v>
      </c>
      <c r="J44" s="11">
        <f t="shared" si="23"/>
        <v>-1</v>
      </c>
      <c r="K44" s="11">
        <f t="shared" si="23"/>
        <v>0</v>
      </c>
      <c r="L44" s="11">
        <f t="shared" si="23"/>
        <v>0</v>
      </c>
      <c r="M44">
        <f ca="1"/>
        <v>-9.2036020579733147E-12</v>
      </c>
      <c r="N44">
        <f t="shared" ca="1" si="19"/>
        <v>0.38280068429559355</v>
      </c>
    </row>
    <row r="45" spans="1:15">
      <c r="B45" t="s">
        <v>43</v>
      </c>
      <c r="C45" s="25">
        <f t="shared" ref="C45:H45" si="24">2*C32</f>
        <v>0</v>
      </c>
      <c r="D45" s="25">
        <f t="shared" si="24"/>
        <v>0</v>
      </c>
      <c r="E45" s="25">
        <f t="shared" ca="1" si="24"/>
        <v>-1.1751119251223718</v>
      </c>
      <c r="F45" s="25">
        <f t="shared" si="24"/>
        <v>0</v>
      </c>
      <c r="G45" s="25">
        <f t="shared" si="24"/>
        <v>0</v>
      </c>
      <c r="H45" s="25">
        <f t="shared" si="24"/>
        <v>0</v>
      </c>
      <c r="I45" s="11">
        <f t="shared" si="23"/>
        <v>0</v>
      </c>
      <c r="J45" s="11">
        <f t="shared" si="23"/>
        <v>1</v>
      </c>
      <c r="K45" s="11">
        <f t="shared" si="23"/>
        <v>0</v>
      </c>
      <c r="L45" s="11">
        <f t="shared" si="23"/>
        <v>-1</v>
      </c>
      <c r="M45">
        <f ca="1"/>
        <v>-4.978412329952079E-15</v>
      </c>
      <c r="N45">
        <f t="shared" ca="1" si="19"/>
        <v>77.579224085902169</v>
      </c>
    </row>
    <row r="46" spans="1:15">
      <c r="B46" t="s">
        <v>44</v>
      </c>
      <c r="C46" s="25">
        <f t="shared" ref="C46:H46" si="25">2*C33</f>
        <v>0</v>
      </c>
      <c r="D46" s="25">
        <f t="shared" si="25"/>
        <v>0</v>
      </c>
      <c r="E46" s="25">
        <f t="shared" si="25"/>
        <v>0</v>
      </c>
      <c r="F46" s="25">
        <f t="shared" ca="1" si="25"/>
        <v>-17.255784430313511</v>
      </c>
      <c r="G46" s="25">
        <f t="shared" si="25"/>
        <v>0</v>
      </c>
      <c r="H46" s="25">
        <f t="shared" si="25"/>
        <v>0</v>
      </c>
      <c r="I46" s="11">
        <f t="shared" si="23"/>
        <v>1</v>
      </c>
      <c r="J46" s="11">
        <f t="shared" si="23"/>
        <v>0</v>
      </c>
      <c r="K46" s="11">
        <f t="shared" si="23"/>
        <v>-1</v>
      </c>
      <c r="L46" s="11">
        <f t="shared" si="23"/>
        <v>0</v>
      </c>
      <c r="M46">
        <f ca="1"/>
        <v>-8.4401116663384361E-16</v>
      </c>
      <c r="N46">
        <f t="shared" ca="1" si="19"/>
        <v>41.092361663636972</v>
      </c>
    </row>
    <row r="47" spans="1:15">
      <c r="B47" t="s">
        <v>45</v>
      </c>
      <c r="C47" s="25">
        <f t="shared" ref="C47:H47" si="26">2*C34</f>
        <v>0</v>
      </c>
      <c r="D47" s="25">
        <f t="shared" si="26"/>
        <v>0</v>
      </c>
      <c r="E47" s="25">
        <f t="shared" si="26"/>
        <v>0</v>
      </c>
      <c r="F47" s="25">
        <f t="shared" si="26"/>
        <v>0</v>
      </c>
      <c r="G47" s="25">
        <f t="shared" ca="1" si="26"/>
        <v>-3.4630472189513495</v>
      </c>
      <c r="H47" s="25">
        <f t="shared" si="26"/>
        <v>0</v>
      </c>
      <c r="I47" s="11">
        <f t="shared" si="23"/>
        <v>0</v>
      </c>
      <c r="J47" s="11">
        <f t="shared" si="23"/>
        <v>0</v>
      </c>
      <c r="K47" s="11">
        <f t="shared" si="23"/>
        <v>1</v>
      </c>
      <c r="L47" s="11">
        <f t="shared" si="23"/>
        <v>-1</v>
      </c>
      <c r="M47">
        <f ca="1"/>
        <v>3.1658462839334094E-15</v>
      </c>
      <c r="N47">
        <f t="shared" ca="1" si="19"/>
        <v>42.175847758431694</v>
      </c>
    </row>
    <row r="48" spans="1:15">
      <c r="B48" t="s">
        <v>46</v>
      </c>
      <c r="C48" s="25">
        <f t="shared" ref="C48:H48" si="27">2*C35</f>
        <v>0</v>
      </c>
      <c r="D48" s="25">
        <f t="shared" si="27"/>
        <v>0</v>
      </c>
      <c r="E48" s="25">
        <f t="shared" si="27"/>
        <v>0</v>
      </c>
      <c r="F48" s="25">
        <f t="shared" si="27"/>
        <v>0</v>
      </c>
      <c r="G48" s="25">
        <f t="shared" si="27"/>
        <v>0</v>
      </c>
      <c r="H48" s="25">
        <f t="shared" ca="1" si="27"/>
        <v>-5.6608367709123133</v>
      </c>
      <c r="I48" s="11">
        <f t="shared" si="23"/>
        <v>0</v>
      </c>
      <c r="J48" s="11">
        <f t="shared" si="23"/>
        <v>-1</v>
      </c>
      <c r="K48" s="11">
        <f t="shared" si="23"/>
        <v>1</v>
      </c>
      <c r="L48" s="11">
        <f t="shared" si="23"/>
        <v>0</v>
      </c>
      <c r="M48">
        <f ca="1"/>
        <v>2.0920550090883431E-15</v>
      </c>
      <c r="N48">
        <f t="shared" ca="1" si="19"/>
        <v>40.928176566107219</v>
      </c>
    </row>
    <row r="52" spans="2:12">
      <c r="B52" t="s">
        <v>25</v>
      </c>
      <c r="C52">
        <f t="array" aca="1" ref="C52:L52" ca="1">TRANSPOSE(N39:N48)</f>
        <v>8</v>
      </c>
      <c r="D52">
        <f ca="1"/>
        <v>3.896636693579322</v>
      </c>
      <c r="E52">
        <f ca="1"/>
        <v>0.27943737787491557</v>
      </c>
      <c r="F52">
        <f ca="1"/>
        <v>4.103363306420678</v>
      </c>
      <c r="G52">
        <f ca="1"/>
        <v>0.7205626221250846</v>
      </c>
      <c r="H52">
        <f ca="1"/>
        <v>0.38280068429559355</v>
      </c>
      <c r="I52">
        <f ca="1"/>
        <v>77.579224085902169</v>
      </c>
      <c r="J52">
        <f ca="1"/>
        <v>41.092361663636972</v>
      </c>
      <c r="K52">
        <f ca="1"/>
        <v>42.175847758431694</v>
      </c>
      <c r="L52">
        <f ca="1"/>
        <v>40.928176566107219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="150" zoomScaleNormal="150" zoomScalePageLayoutView="150" workbookViewId="0">
      <selection activeCell="C22" sqref="C22"/>
    </sheetView>
  </sheetViews>
  <sheetFormatPr baseColWidth="10" defaultRowHeight="15" x14ac:dyDescent="0"/>
  <cols>
    <col min="2" max="2" width="17" customWidth="1"/>
  </cols>
  <sheetData>
    <row r="1" spans="2:6">
      <c r="B1" t="s">
        <v>0</v>
      </c>
    </row>
    <row r="3" spans="2:6">
      <c r="B3" s="19" t="s">
        <v>26</v>
      </c>
      <c r="C3" s="19">
        <v>1</v>
      </c>
    </row>
    <row r="4" spans="2:6">
      <c r="B4" s="19" t="s">
        <v>27</v>
      </c>
      <c r="C4" s="19">
        <f ca="1">IF(C3=0,1,C4+1)</f>
        <v>587</v>
      </c>
    </row>
    <row r="6" spans="2:6">
      <c r="C6" t="s">
        <v>1</v>
      </c>
      <c r="F6" t="s">
        <v>6</v>
      </c>
    </row>
    <row r="7" spans="2:6">
      <c r="B7" t="s">
        <v>3</v>
      </c>
      <c r="C7" t="s">
        <v>39</v>
      </c>
      <c r="D7" t="s">
        <v>40</v>
      </c>
      <c r="E7" t="s">
        <v>41</v>
      </c>
    </row>
    <row r="8" spans="2:6">
      <c r="B8" t="s">
        <v>8</v>
      </c>
      <c r="C8">
        <v>3000</v>
      </c>
      <c r="D8">
        <v>3000</v>
      </c>
    </row>
    <row r="9" spans="2:6">
      <c r="B9" t="s">
        <v>9</v>
      </c>
      <c r="C9">
        <v>1</v>
      </c>
      <c r="D9">
        <v>2</v>
      </c>
    </row>
    <row r="10" spans="2:6">
      <c r="B10" t="s">
        <v>10</v>
      </c>
      <c r="C10">
        <v>1.5E-6</v>
      </c>
      <c r="D10">
        <v>1.5E-6</v>
      </c>
    </row>
    <row r="11" spans="2:6">
      <c r="B11" t="s">
        <v>14</v>
      </c>
      <c r="C11">
        <v>32.200000000000003</v>
      </c>
      <c r="D11">
        <v>32.200000000000003</v>
      </c>
    </row>
    <row r="12" spans="2:6">
      <c r="B12" t="s">
        <v>11</v>
      </c>
      <c r="C12" s="23">
        <v>1.22E-5</v>
      </c>
      <c r="D12" s="23">
        <v>1.22E-5</v>
      </c>
      <c r="E12" s="23"/>
    </row>
    <row r="13" spans="2:6">
      <c r="B13" t="s">
        <v>28</v>
      </c>
      <c r="C13">
        <f>PI()^2</f>
        <v>9.869604401089358</v>
      </c>
      <c r="D13">
        <f t="shared" ref="D13" si="0">PI()^2</f>
        <v>9.869604401089358</v>
      </c>
    </row>
    <row r="14" spans="2:6">
      <c r="B14" t="s">
        <v>29</v>
      </c>
      <c r="C14">
        <f>C9^5</f>
        <v>1</v>
      </c>
      <c r="D14">
        <f t="shared" ref="D14" si="1">D9^5</f>
        <v>32</v>
      </c>
    </row>
    <row r="15" spans="2:6">
      <c r="B15" t="s">
        <v>30</v>
      </c>
      <c r="C15">
        <f>C14*C13*C11</f>
        <v>317.80126171507737</v>
      </c>
      <c r="D15">
        <f t="shared" ref="D15" si="2">D14*D13*D11</f>
        <v>10169.640374882476</v>
      </c>
    </row>
    <row r="16" spans="2:6">
      <c r="B16" t="s">
        <v>31</v>
      </c>
      <c r="C16">
        <f>8*C8</f>
        <v>24000</v>
      </c>
      <c r="D16">
        <f t="shared" ref="D16" si="3">8*D8</f>
        <v>24000</v>
      </c>
    </row>
    <row r="17" spans="1:8">
      <c r="B17" t="s">
        <v>22</v>
      </c>
      <c r="C17">
        <v>1</v>
      </c>
      <c r="D17">
        <v>1</v>
      </c>
      <c r="E17">
        <v>100</v>
      </c>
    </row>
    <row r="18" spans="1:8">
      <c r="B18" t="s">
        <v>21</v>
      </c>
      <c r="C18">
        <f ca="1">IF($C3=0,C17,C37)</f>
        <v>3.2874003947868862</v>
      </c>
      <c r="D18">
        <f ca="1">IF($C3=0,D17,D37)</f>
        <v>16.712599605213114</v>
      </c>
      <c r="E18">
        <f ca="1">IF($C3=0,E17,E37)</f>
        <v>71.464824566487124</v>
      </c>
    </row>
    <row r="19" spans="1:8">
      <c r="B19" t="s">
        <v>38</v>
      </c>
      <c r="C19">
        <f>0.25*C17/(PI()*C9^2)</f>
        <v>7.9577471545947673E-2</v>
      </c>
      <c r="D19">
        <f t="shared" ref="D19" si="4">0.25*D17/(PI()*D9^2)</f>
        <v>1.9894367886486918E-2</v>
      </c>
    </row>
    <row r="20" spans="1:8">
      <c r="B20" t="s">
        <v>12</v>
      </c>
      <c r="C20" s="23">
        <f>ABS(C19)*C9/C12</f>
        <v>6522.743569339973</v>
      </c>
      <c r="D20" s="23">
        <f t="shared" ref="D20" si="5">ABS(D19)*D9/D12</f>
        <v>3261.3717846699865</v>
      </c>
      <c r="E20" s="23"/>
    </row>
    <row r="21" spans="1:8">
      <c r="B21" t="s">
        <v>13</v>
      </c>
      <c r="C21" s="23">
        <f>0.25/(LOG10((C10/C9/3.7) +5.74/(C20^0.9))^2)</f>
        <v>3.4963887674904479E-2</v>
      </c>
      <c r="D21" s="23">
        <f>0.25/(LOG10((D10/D9/3.7) +5.74/(D20^0.9))^2)</f>
        <v>4.3289929981160977E-2</v>
      </c>
    </row>
    <row r="22" spans="1:8">
      <c r="B22" t="s">
        <v>42</v>
      </c>
      <c r="C22">
        <v>0.01</v>
      </c>
      <c r="D22">
        <v>0.01</v>
      </c>
    </row>
    <row r="23" spans="1:8">
      <c r="B23" t="s">
        <v>15</v>
      </c>
      <c r="C23">
        <f ca="1">C16*C21*ABS(C18)/C15</f>
        <v>8.6801642655891751</v>
      </c>
      <c r="D23">
        <f ca="1">D16*D21*ABS(D18)/D15</f>
        <v>1.7074049583891175</v>
      </c>
    </row>
    <row r="25" spans="1:8" ht="16" thickBot="1">
      <c r="B25" t="s">
        <v>16</v>
      </c>
      <c r="C25" t="s">
        <v>39</v>
      </c>
      <c r="D25" t="s">
        <v>40</v>
      </c>
      <c r="E25" t="s">
        <v>41</v>
      </c>
      <c r="F25" t="s">
        <v>20</v>
      </c>
      <c r="G25" t="s">
        <v>19</v>
      </c>
      <c r="H25" t="s">
        <v>23</v>
      </c>
    </row>
    <row r="26" spans="1:8">
      <c r="A26" t="s">
        <v>17</v>
      </c>
      <c r="B26" t="s">
        <v>41</v>
      </c>
      <c r="C26" s="9">
        <v>1</v>
      </c>
      <c r="D26" s="10">
        <v>1</v>
      </c>
      <c r="E26">
        <v>0</v>
      </c>
      <c r="F26" s="5">
        <f t="array" aca="1" ref="F26:F28" ca="1">TRANSPOSE(C18:E18)</f>
        <v>3.2874003947868862</v>
      </c>
      <c r="G26" s="2">
        <v>20</v>
      </c>
      <c r="H26" s="20">
        <f t="array" aca="1" ref="H26:H28" ca="1">MMULT(C26:E28,F26:F28)-G26:G28</f>
        <v>0</v>
      </c>
    </row>
    <row r="27" spans="1:8">
      <c r="A27" t="s">
        <v>1</v>
      </c>
      <c r="B27" t="s">
        <v>39</v>
      </c>
      <c r="C27" s="12">
        <f ca="1">-C23</f>
        <v>-8.6801642655891751</v>
      </c>
      <c r="D27" s="13">
        <v>0</v>
      </c>
      <c r="E27" s="24">
        <v>-1</v>
      </c>
      <c r="F27" s="6">
        <f ca="1"/>
        <v>16.712599605213114</v>
      </c>
      <c r="G27" s="3">
        <v>-100</v>
      </c>
      <c r="H27" s="21">
        <f ca="1"/>
        <v>0</v>
      </c>
    </row>
    <row r="28" spans="1:8" ht="16" thickBot="1">
      <c r="B28" t="s">
        <v>40</v>
      </c>
      <c r="C28" s="15">
        <v>0</v>
      </c>
      <c r="D28" s="16">
        <f ca="1">-D23</f>
        <v>-1.7074049583891175</v>
      </c>
      <c r="E28" s="24">
        <v>-1</v>
      </c>
      <c r="F28" s="7">
        <f ca="1"/>
        <v>71.464824566487124</v>
      </c>
      <c r="G28" s="4">
        <v>-100</v>
      </c>
      <c r="H28" s="22">
        <f ca="1"/>
        <v>0</v>
      </c>
    </row>
    <row r="31" spans="1:8" ht="16" thickBot="1">
      <c r="B31" t="s">
        <v>24</v>
      </c>
      <c r="C31" t="s">
        <v>2</v>
      </c>
      <c r="D31" t="s">
        <v>4</v>
      </c>
      <c r="E31" t="s">
        <v>18</v>
      </c>
      <c r="F31" t="s">
        <v>33</v>
      </c>
      <c r="G31" t="s">
        <v>32</v>
      </c>
    </row>
    <row r="32" spans="1:8">
      <c r="A32" t="s">
        <v>17</v>
      </c>
      <c r="B32" t="s">
        <v>7</v>
      </c>
      <c r="C32" s="9">
        <f>C26</f>
        <v>1</v>
      </c>
      <c r="D32" s="10">
        <f t="shared" ref="D32:E32" si="6">D26</f>
        <v>1</v>
      </c>
      <c r="E32">
        <f t="shared" si="6"/>
        <v>0</v>
      </c>
      <c r="F32">
        <f t="array" aca="1" ref="F32:F34" ca="1">MMULT(-1*MINVERSE(C32:E34),H26:H28)</f>
        <v>0</v>
      </c>
      <c r="G32" s="18">
        <f ca="1">F26+F32</f>
        <v>3.2874003947868862</v>
      </c>
    </row>
    <row r="33" spans="1:7">
      <c r="A33" t="s">
        <v>1</v>
      </c>
      <c r="B33" t="s">
        <v>2</v>
      </c>
      <c r="C33" s="12">
        <f ca="1">2*C27</f>
        <v>-17.36032853117835</v>
      </c>
      <c r="D33" s="13">
        <f t="shared" ref="D33" si="7">2*D27</f>
        <v>0</v>
      </c>
      <c r="E33" s="24">
        <f>E27</f>
        <v>-1</v>
      </c>
      <c r="F33">
        <f ca="1"/>
        <v>0</v>
      </c>
      <c r="G33" s="18">
        <f t="shared" ref="G33:G34" ca="1" si="8">F27+F33</f>
        <v>16.712599605213114</v>
      </c>
    </row>
    <row r="34" spans="1:7">
      <c r="B34" t="s">
        <v>4</v>
      </c>
      <c r="C34" s="12">
        <f t="shared" ref="C34:D34" si="9">2*C28</f>
        <v>0</v>
      </c>
      <c r="D34" s="13">
        <f t="shared" ca="1" si="9"/>
        <v>-3.4148099167782351</v>
      </c>
      <c r="E34" s="24">
        <f>E28</f>
        <v>-1</v>
      </c>
      <c r="F34">
        <f ca="1"/>
        <v>0</v>
      </c>
      <c r="G34" s="18">
        <f t="shared" ca="1" si="8"/>
        <v>71.464824566487124</v>
      </c>
    </row>
    <row r="35" spans="1:7">
      <c r="B35" t="s">
        <v>5</v>
      </c>
    </row>
    <row r="37" spans="1:7">
      <c r="B37" t="s">
        <v>25</v>
      </c>
      <c r="C37">
        <f t="array" aca="1" ref="C37:E37" ca="1">TRANSPOSE(G32:G34)</f>
        <v>3.2874003947868862</v>
      </c>
      <c r="D37">
        <f ca="1"/>
        <v>16.712599605213114</v>
      </c>
      <c r="E37">
        <f ca="1"/>
        <v>71.464824566487124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8" zoomScale="150" zoomScaleNormal="150" zoomScalePageLayoutView="150" workbookViewId="0">
      <selection activeCell="B27" sqref="B27"/>
    </sheetView>
  </sheetViews>
  <sheetFormatPr baseColWidth="10" defaultRowHeight="15" x14ac:dyDescent="0"/>
  <cols>
    <col min="2" max="2" width="17" customWidth="1"/>
  </cols>
  <sheetData>
    <row r="1" spans="2:6">
      <c r="B1" t="s">
        <v>0</v>
      </c>
    </row>
    <row r="3" spans="2:6">
      <c r="B3" s="19" t="s">
        <v>26</v>
      </c>
      <c r="C3" s="19">
        <v>1</v>
      </c>
    </row>
    <row r="4" spans="2:6">
      <c r="B4" s="19" t="s">
        <v>27</v>
      </c>
      <c r="C4" s="19">
        <f ca="1">IF(C3=0,1,C4+1)</f>
        <v>1547</v>
      </c>
    </row>
    <row r="6" spans="2:6">
      <c r="C6" t="s">
        <v>1</v>
      </c>
      <c r="F6" t="s">
        <v>6</v>
      </c>
    </row>
    <row r="7" spans="2:6">
      <c r="B7" t="s">
        <v>3</v>
      </c>
      <c r="C7" t="s">
        <v>34</v>
      </c>
      <c r="D7" t="s">
        <v>35</v>
      </c>
      <c r="E7" t="s">
        <v>36</v>
      </c>
      <c r="F7" t="s">
        <v>37</v>
      </c>
    </row>
    <row r="8" spans="2:6">
      <c r="B8" t="s">
        <v>8</v>
      </c>
      <c r="C8">
        <v>900</v>
      </c>
      <c r="D8">
        <v>800</v>
      </c>
      <c r="E8">
        <v>700</v>
      </c>
    </row>
    <row r="9" spans="2:6">
      <c r="B9" t="s">
        <v>9</v>
      </c>
      <c r="C9">
        <v>0.85</v>
      </c>
      <c r="D9">
        <v>0.85</v>
      </c>
      <c r="E9">
        <v>0.85</v>
      </c>
    </row>
    <row r="10" spans="2:6">
      <c r="B10" t="s">
        <v>10</v>
      </c>
      <c r="C10">
        <v>2.5999999999999999E-3</v>
      </c>
      <c r="D10">
        <v>2.5999999999999999E-3</v>
      </c>
      <c r="E10">
        <v>2.5999999999999999E-3</v>
      </c>
    </row>
    <row r="11" spans="2:6">
      <c r="B11" t="s">
        <v>14</v>
      </c>
      <c r="C11">
        <v>9.8000000000000007</v>
      </c>
      <c r="D11">
        <v>9.8000000000000007</v>
      </c>
      <c r="E11">
        <v>9.8000000000000007</v>
      </c>
    </row>
    <row r="12" spans="2:6">
      <c r="B12" t="s">
        <v>11</v>
      </c>
      <c r="C12" s="23">
        <v>9.9999999999999995E-7</v>
      </c>
      <c r="D12" s="23">
        <v>9.9999999999999995E-7</v>
      </c>
      <c r="E12" s="23">
        <v>9.9999999999999995E-7</v>
      </c>
    </row>
    <row r="13" spans="2:6">
      <c r="B13" t="s">
        <v>28</v>
      </c>
      <c r="C13">
        <f>PI()^2</f>
        <v>9.869604401089358</v>
      </c>
      <c r="D13">
        <f t="shared" ref="D13:E13" si="0">PI()^2</f>
        <v>9.869604401089358</v>
      </c>
      <c r="E13">
        <f t="shared" si="0"/>
        <v>9.869604401089358</v>
      </c>
    </row>
    <row r="14" spans="2:6">
      <c r="B14" t="s">
        <v>29</v>
      </c>
      <c r="C14">
        <f>C9^5</f>
        <v>0.44370531249999989</v>
      </c>
      <c r="D14">
        <f t="shared" ref="D14:E14" si="1">D9^5</f>
        <v>0.44370531249999989</v>
      </c>
      <c r="E14">
        <f t="shared" si="1"/>
        <v>0.44370531249999989</v>
      </c>
    </row>
    <row r="15" spans="2:6">
      <c r="B15" t="s">
        <v>30</v>
      </c>
      <c r="C15">
        <f>C14*C13*C11</f>
        <v>42.916119869359932</v>
      </c>
      <c r="D15">
        <f t="shared" ref="D15:E15" si="2">D14*D13*D11</f>
        <v>42.916119869359932</v>
      </c>
      <c r="E15">
        <f t="shared" si="2"/>
        <v>42.916119869359932</v>
      </c>
    </row>
    <row r="16" spans="2:6">
      <c r="B16" t="s">
        <v>31</v>
      </c>
      <c r="C16">
        <f>8*C8</f>
        <v>7200</v>
      </c>
      <c r="D16">
        <f t="shared" ref="D16:E16" si="3">8*D8</f>
        <v>6400</v>
      </c>
      <c r="E16">
        <f t="shared" si="3"/>
        <v>5600</v>
      </c>
    </row>
    <row r="17" spans="1:9">
      <c r="B17" t="s">
        <v>22</v>
      </c>
      <c r="C17">
        <v>-0.38100000000000001</v>
      </c>
      <c r="D17">
        <v>1.2370000000000001</v>
      </c>
      <c r="E17">
        <v>0.89</v>
      </c>
      <c r="F17">
        <v>81.599999999999994</v>
      </c>
    </row>
    <row r="18" spans="1:9">
      <c r="B18" t="s">
        <v>21</v>
      </c>
      <c r="C18">
        <f ca="1">IF($C3=0,C17,C36)</f>
        <v>2.0145915991552825</v>
      </c>
      <c r="D18">
        <f ca="1">IF($C3=0,D17,D36)</f>
        <v>0.29920354602648574</v>
      </c>
      <c r="E18">
        <f ca="1">IF($C3=0,E17,E36)</f>
        <v>2.3137951451817682</v>
      </c>
      <c r="F18">
        <f ca="1">IF($C3=0,F17,F36)</f>
        <v>79.630691457879635</v>
      </c>
    </row>
    <row r="19" spans="1:9">
      <c r="B19" t="s">
        <v>38</v>
      </c>
      <c r="C19">
        <f>0.25*C17/(PI()*C9^2)</f>
        <v>-4.1964036898278295E-2</v>
      </c>
      <c r="D19">
        <f t="shared" ref="D19:E19" si="4">0.25*D17/(PI()*D9^2)</f>
        <v>0.13624544263299279</v>
      </c>
      <c r="E19">
        <f t="shared" si="4"/>
        <v>9.8026227925112022E-2</v>
      </c>
    </row>
    <row r="20" spans="1:9">
      <c r="B20" t="s">
        <v>12</v>
      </c>
      <c r="C20" s="23">
        <f>ABS(C19)*C9/C12</f>
        <v>35669.431363536554</v>
      </c>
      <c r="D20" s="23">
        <f t="shared" ref="D20:E20" si="5">ABS(D19)*D9/D12</f>
        <v>115808.62623804389</v>
      </c>
      <c r="E20" s="23">
        <f t="shared" si="5"/>
        <v>83322.293736345222</v>
      </c>
    </row>
    <row r="21" spans="1:9">
      <c r="B21" t="s">
        <v>13</v>
      </c>
      <c r="C21">
        <f>0.25/(LOG((C10/C9/3.7) +5.74/(C20^0.9))^2)</f>
        <v>2.9915082347116467E-2</v>
      </c>
      <c r="D21">
        <f t="shared" ref="D21:E21" si="6">0.25/(LOG((D10/D9/3.7) +5.74/(D20^0.9))^2)</f>
        <v>2.7662813966824136E-2</v>
      </c>
      <c r="E21">
        <f t="shared" si="6"/>
        <v>2.8100769253748239E-2</v>
      </c>
    </row>
    <row r="22" spans="1:9">
      <c r="B22" t="s">
        <v>15</v>
      </c>
      <c r="C22">
        <f ca="1">C16*C21*ABS(C18)/C15</f>
        <v>10.110887264029696</v>
      </c>
      <c r="D22">
        <f t="shared" ref="D22:E22" ca="1" si="7">D16*D21*ABS(D18)/D15</f>
        <v>1.2343053651098077</v>
      </c>
      <c r="E22">
        <f t="shared" ca="1" si="7"/>
        <v>8.4841959750665321</v>
      </c>
    </row>
    <row r="24" spans="1:9" ht="16" thickBot="1">
      <c r="B24" t="s">
        <v>16</v>
      </c>
      <c r="C24" t="s">
        <v>2</v>
      </c>
      <c r="D24" t="s">
        <v>4</v>
      </c>
      <c r="E24" t="s">
        <v>18</v>
      </c>
      <c r="F24" t="s">
        <v>7</v>
      </c>
      <c r="G24" t="s">
        <v>20</v>
      </c>
      <c r="H24" t="s">
        <v>19</v>
      </c>
      <c r="I24" t="s">
        <v>23</v>
      </c>
    </row>
    <row r="25" spans="1:9">
      <c r="A25" t="s">
        <v>17</v>
      </c>
      <c r="B25" t="s">
        <v>7</v>
      </c>
      <c r="C25" s="9">
        <v>1</v>
      </c>
      <c r="D25" s="10">
        <v>1</v>
      </c>
      <c r="E25" s="10">
        <v>-1</v>
      </c>
      <c r="F25" s="1">
        <v>0</v>
      </c>
      <c r="G25" s="5">
        <f t="array" aca="1" ref="G25:G28" ca="1">TRANSPOSE(C18:F18)</f>
        <v>2.0145915991552825</v>
      </c>
      <c r="H25" s="2">
        <v>0</v>
      </c>
      <c r="I25" s="20">
        <f t="array" aca="1" ref="I25:I28" ca="1">MMULT(C25:F28,G25:G28)-H25:H28</f>
        <v>0</v>
      </c>
    </row>
    <row r="26" spans="1:9">
      <c r="A26" t="s">
        <v>1</v>
      </c>
      <c r="B26" t="s">
        <v>2</v>
      </c>
      <c r="C26" s="8">
        <f ca="1">-C22</f>
        <v>-10.110887264029696</v>
      </c>
      <c r="D26" s="8">
        <v>0</v>
      </c>
      <c r="E26" s="8">
        <v>0</v>
      </c>
      <c r="F26" s="11">
        <v>-1</v>
      </c>
      <c r="G26" s="6">
        <f ca="1"/>
        <v>0.29920354602648574</v>
      </c>
      <c r="H26" s="3">
        <v>-100</v>
      </c>
      <c r="I26" s="21">
        <f ca="1"/>
        <v>0</v>
      </c>
    </row>
    <row r="27" spans="1:9">
      <c r="B27" t="s">
        <v>4</v>
      </c>
      <c r="C27" s="8">
        <v>0</v>
      </c>
      <c r="D27" s="8">
        <f ca="1">-D22</f>
        <v>-1.2343053651098077</v>
      </c>
      <c r="E27" s="8">
        <v>0</v>
      </c>
      <c r="F27" s="11">
        <v>-1</v>
      </c>
      <c r="G27" s="6">
        <f ca="1"/>
        <v>2.3137951451817682</v>
      </c>
      <c r="H27" s="3">
        <v>-80</v>
      </c>
      <c r="I27" s="21">
        <f ca="1"/>
        <v>0</v>
      </c>
    </row>
    <row r="28" spans="1:9" ht="16" thickBot="1">
      <c r="B28" t="s">
        <v>5</v>
      </c>
      <c r="C28" s="8">
        <v>0</v>
      </c>
      <c r="D28" s="8">
        <v>0</v>
      </c>
      <c r="E28" s="8">
        <f ca="1">-E22</f>
        <v>-8.4841959750665321</v>
      </c>
      <c r="F28" s="11">
        <v>1</v>
      </c>
      <c r="G28" s="7">
        <f ca="1"/>
        <v>79.630691457879635</v>
      </c>
      <c r="H28" s="4">
        <v>60</v>
      </c>
      <c r="I28" s="22">
        <f ca="1"/>
        <v>0</v>
      </c>
    </row>
    <row r="30" spans="1:9" ht="16" thickBot="1">
      <c r="B30" t="s">
        <v>24</v>
      </c>
      <c r="C30" t="s">
        <v>2</v>
      </c>
      <c r="D30" t="s">
        <v>4</v>
      </c>
      <c r="E30" t="s">
        <v>18</v>
      </c>
      <c r="F30" t="s">
        <v>7</v>
      </c>
      <c r="G30" t="s">
        <v>33</v>
      </c>
      <c r="H30" t="s">
        <v>32</v>
      </c>
    </row>
    <row r="31" spans="1:9">
      <c r="A31" t="s">
        <v>17</v>
      </c>
      <c r="B31" t="s">
        <v>7</v>
      </c>
      <c r="C31" s="9">
        <f>C25</f>
        <v>1</v>
      </c>
      <c r="D31" s="10">
        <f t="shared" ref="D31:F31" si="8">D25</f>
        <v>1</v>
      </c>
      <c r="E31" s="10">
        <f t="shared" si="8"/>
        <v>-1</v>
      </c>
      <c r="F31" s="1">
        <f t="shared" si="8"/>
        <v>0</v>
      </c>
      <c r="G31">
        <f t="array" aca="1" ref="G31:G34" ca="1">MMULT(-1*MINVERSE(C31:F34),I25:I28)</f>
        <v>0</v>
      </c>
      <c r="H31" s="18">
        <f ca="1">G25+G31</f>
        <v>2.0145915991552825</v>
      </c>
    </row>
    <row r="32" spans="1:9">
      <c r="A32" t="s">
        <v>1</v>
      </c>
      <c r="B32" t="s">
        <v>2</v>
      </c>
      <c r="C32" s="12">
        <f ca="1">2*C26</f>
        <v>-20.221774528059392</v>
      </c>
      <c r="D32" s="13">
        <f t="shared" ref="D32:E32" si="9">2*D26</f>
        <v>0</v>
      </c>
      <c r="E32" s="13">
        <f t="shared" si="9"/>
        <v>0</v>
      </c>
      <c r="F32" s="14">
        <f>F26</f>
        <v>-1</v>
      </c>
      <c r="G32">
        <f ca="1"/>
        <v>0</v>
      </c>
      <c r="H32" s="18">
        <f t="shared" ref="H32:H34" ca="1" si="10">G26+G32</f>
        <v>0.29920354602648574</v>
      </c>
    </row>
    <row r="33" spans="2:8">
      <c r="B33" t="s">
        <v>4</v>
      </c>
      <c r="C33" s="12">
        <f t="shared" ref="C33:E33" si="11">2*C27</f>
        <v>0</v>
      </c>
      <c r="D33" s="13">
        <f t="shared" ca="1" si="11"/>
        <v>-2.4686107302196154</v>
      </c>
      <c r="E33" s="13">
        <f t="shared" si="11"/>
        <v>0</v>
      </c>
      <c r="F33" s="14">
        <f>F27</f>
        <v>-1</v>
      </c>
      <c r="G33">
        <f ca="1"/>
        <v>0</v>
      </c>
      <c r="H33" s="18">
        <f t="shared" ca="1" si="10"/>
        <v>2.3137951451817682</v>
      </c>
    </row>
    <row r="34" spans="2:8" ht="16" thickBot="1">
      <c r="B34" t="s">
        <v>5</v>
      </c>
      <c r="C34" s="15">
        <f t="shared" ref="C34:E34" si="12">2*C28</f>
        <v>0</v>
      </c>
      <c r="D34" s="16">
        <f t="shared" si="12"/>
        <v>0</v>
      </c>
      <c r="E34" s="16">
        <f t="shared" ca="1" si="12"/>
        <v>-16.968391950133064</v>
      </c>
      <c r="F34" s="17">
        <f>F28</f>
        <v>1</v>
      </c>
      <c r="G34">
        <f ca="1"/>
        <v>0</v>
      </c>
      <c r="H34" s="18">
        <f t="shared" ca="1" si="10"/>
        <v>79.630691457879635</v>
      </c>
    </row>
    <row r="36" spans="2:8">
      <c r="B36" t="s">
        <v>25</v>
      </c>
      <c r="C36">
        <f t="array" aca="1" ref="C36:F36" ca="1">TRANSPOSE(G31:G34+G25:G28)</f>
        <v>2.0145915991552825</v>
      </c>
      <c r="D36">
        <f ca="1"/>
        <v>0.29920354602648574</v>
      </c>
      <c r="E36">
        <f ca="1"/>
        <v>2.3137951451817682</v>
      </c>
      <c r="F36">
        <f ca="1"/>
        <v>79.630691457879635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BridgeSystem</vt:lpstr>
      <vt:lpstr>Loop</vt:lpstr>
      <vt:lpstr>3-Reservoir</vt:lpstr>
    </vt:vector>
  </TitlesOfParts>
  <Company>texas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cleveland</dc:creator>
  <cp:lastModifiedBy>theodore cleveland</cp:lastModifiedBy>
  <dcterms:created xsi:type="dcterms:W3CDTF">2018-09-12T21:31:49Z</dcterms:created>
  <dcterms:modified xsi:type="dcterms:W3CDTF">2018-09-13T00:24:08Z</dcterms:modified>
</cp:coreProperties>
</file>