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19700" windowHeight="14980" tabRatio="500" firstSheet="3" activeTab="5"/>
  </bookViews>
  <sheets>
    <sheet name="CurbOnGrade-A1" sheetId="3" r:id="rId1"/>
    <sheet name="CurbOnGrade-C1" sheetId="2" r:id="rId2"/>
    <sheet name="CurbOnGrade-E2" sheetId="4" r:id="rId3"/>
    <sheet name="CurbOnGrade-G1" sheetId="5" r:id="rId4"/>
    <sheet name="CurbOnGrade-H1" sheetId="6" r:id="rId5"/>
    <sheet name="CurbOnGrade-H2" sheetId="7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7" l="1"/>
  <c r="B8" i="7"/>
  <c r="B9" i="7"/>
  <c r="B14" i="7"/>
  <c r="B15" i="7"/>
  <c r="B16" i="7"/>
  <c r="B18" i="7"/>
  <c r="B19" i="7"/>
  <c r="B20" i="7"/>
  <c r="B22" i="7"/>
  <c r="B23" i="7"/>
  <c r="B25" i="7"/>
  <c r="B4" i="6"/>
  <c r="B8" i="6"/>
  <c r="B9" i="6"/>
  <c r="B14" i="6"/>
  <c r="B15" i="6"/>
  <c r="B16" i="6"/>
  <c r="B18" i="6"/>
  <c r="B19" i="6"/>
  <c r="B20" i="6"/>
  <c r="B22" i="6"/>
  <c r="B23" i="6"/>
  <c r="B25" i="6"/>
  <c r="B4" i="5"/>
  <c r="B8" i="5"/>
  <c r="B9" i="5"/>
  <c r="B14" i="5"/>
  <c r="B15" i="5"/>
  <c r="B16" i="5"/>
  <c r="B18" i="5"/>
  <c r="B19" i="5"/>
  <c r="B20" i="5"/>
  <c r="B22" i="5"/>
  <c r="B23" i="5"/>
  <c r="B25" i="5"/>
  <c r="B4" i="4"/>
  <c r="B8" i="4"/>
  <c r="B9" i="4"/>
  <c r="B14" i="4"/>
  <c r="B15" i="4"/>
  <c r="B16" i="4"/>
  <c r="B18" i="4"/>
  <c r="B19" i="4"/>
  <c r="B20" i="4"/>
  <c r="B22" i="4"/>
  <c r="B23" i="4"/>
  <c r="B25" i="4"/>
  <c r="B8" i="3"/>
  <c r="B4" i="3"/>
  <c r="B9" i="3"/>
  <c r="B14" i="3"/>
  <c r="B15" i="3"/>
  <c r="B16" i="3"/>
  <c r="B18" i="3"/>
  <c r="B19" i="3"/>
  <c r="B20" i="3"/>
  <c r="B22" i="3"/>
  <c r="B23" i="3"/>
  <c r="B25" i="3"/>
  <c r="B4" i="2"/>
  <c r="B8" i="2"/>
  <c r="B9" i="2"/>
  <c r="B14" i="2"/>
  <c r="B15" i="2"/>
  <c r="B16" i="2"/>
  <c r="B18" i="2"/>
  <c r="B19" i="2"/>
  <c r="B20" i="2"/>
  <c r="B22" i="2"/>
  <c r="B23" i="2"/>
  <c r="B25" i="2"/>
</calcChain>
</file>

<file path=xl/sharedStrings.xml><?xml version="1.0" encoding="utf-8"?>
<sst xmlns="http://schemas.openxmlformats.org/spreadsheetml/2006/main" count="240" uniqueCount="44">
  <si>
    <t>Sx</t>
  </si>
  <si>
    <t>&lt;-Transverse Slope</t>
  </si>
  <si>
    <t>S</t>
  </si>
  <si>
    <t>&lt;-Longitudinal Slope</t>
  </si>
  <si>
    <t>Q</t>
  </si>
  <si>
    <t>&lt;-Discharge (cfs)</t>
  </si>
  <si>
    <t>n</t>
  </si>
  <si>
    <t>&lt;-Manning's n</t>
  </si>
  <si>
    <t>y</t>
  </si>
  <si>
    <t>&lt;-Normal Depth (HDM 10-1)</t>
  </si>
  <si>
    <t>T</t>
  </si>
  <si>
    <t>&lt;-Ponded Width (HDM 10-2)</t>
  </si>
  <si>
    <t>K</t>
  </si>
  <si>
    <t>A</t>
  </si>
  <si>
    <t>P</t>
  </si>
  <si>
    <t>W</t>
  </si>
  <si>
    <t>a</t>
  </si>
  <si>
    <t>&lt;-Depression Depth</t>
  </si>
  <si>
    <t>&lt;-Flow Area (HDM 10-10)</t>
  </si>
  <si>
    <t>&lt;-Wetted Perimeter (HDM 10-11)</t>
  </si>
  <si>
    <t>&lt;-Conveyance (HDM 10-9)</t>
  </si>
  <si>
    <t>&lt;-Depression Width</t>
  </si>
  <si>
    <t>Inlet Intercept Capacity Calculations</t>
  </si>
  <si>
    <t>Se</t>
  </si>
  <si>
    <t xml:space="preserve"> Depressed Section</t>
  </si>
  <si>
    <t>Beyond Depressed Section</t>
  </si>
  <si>
    <t>Ao</t>
  </si>
  <si>
    <t>Po</t>
  </si>
  <si>
    <t>Ko</t>
  </si>
  <si>
    <t>&lt;-Flow Area (HDM 10-12)</t>
  </si>
  <si>
    <t>&lt;-Wetted Perimeter (HDM 10-13)</t>
  </si>
  <si>
    <t>Flow Ratio</t>
  </si>
  <si>
    <t>E</t>
  </si>
  <si>
    <t>&lt;-Flow ratio (HDM 10-8)</t>
  </si>
  <si>
    <t>Lr</t>
  </si>
  <si>
    <t>&lt;-Required Length (HDM 10-15)</t>
  </si>
  <si>
    <t>&lt;-Equivalent Side Slope (HDM 10-14)</t>
  </si>
  <si>
    <t>ID</t>
  </si>
  <si>
    <t>A1</t>
  </si>
  <si>
    <t>C1</t>
  </si>
  <si>
    <t>E2</t>
  </si>
  <si>
    <t>G1</t>
  </si>
  <si>
    <t>H1</t>
  </si>
  <si>
    <t>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</si>
</sst>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zoomScale="150" zoomScaleNormal="150" zoomScalePageLayoutView="150" workbookViewId="0">
      <selection activeCell="B25" sqref="B25"/>
    </sheetView>
  </sheetViews>
  <sheetFormatPr baseColWidth="10" defaultRowHeight="15" x14ac:dyDescent="0"/>
  <sheetData>
    <row r="1" spans="1:3">
      <c r="A1" t="s">
        <v>22</v>
      </c>
    </row>
    <row r="2" spans="1:3">
      <c r="A2" t="s">
        <v>37</v>
      </c>
      <c r="B2" t="s">
        <v>38</v>
      </c>
    </row>
    <row r="3" spans="1:3">
      <c r="A3" t="s">
        <v>4</v>
      </c>
      <c r="B3">
        <v>6.7808685377435207</v>
      </c>
      <c r="C3" t="s">
        <v>5</v>
      </c>
    </row>
    <row r="4" spans="1:3">
      <c r="A4" t="s">
        <v>0</v>
      </c>
      <c r="B4">
        <f>1/24</f>
        <v>4.1666666666666664E-2</v>
      </c>
      <c r="C4" t="s">
        <v>1</v>
      </c>
    </row>
    <row r="5" spans="1:3">
      <c r="A5" t="s">
        <v>2</v>
      </c>
      <c r="B5">
        <v>5.0000000000000001E-3</v>
      </c>
      <c r="C5" t="s">
        <v>3</v>
      </c>
    </row>
    <row r="6" spans="1:3">
      <c r="A6" t="s">
        <v>6</v>
      </c>
      <c r="B6">
        <v>1.6E-2</v>
      </c>
      <c r="C6" t="s">
        <v>7</v>
      </c>
    </row>
    <row r="8" spans="1:3">
      <c r="A8" t="s">
        <v>8</v>
      </c>
      <c r="B8" s="1">
        <f>1.243*((B3*B6*B4)/(SQRT(B5)))^(3/8)</f>
        <v>0.44321252762126101</v>
      </c>
      <c r="C8" t="s">
        <v>9</v>
      </c>
    </row>
    <row r="9" spans="1:3">
      <c r="A9" t="s">
        <v>10</v>
      </c>
      <c r="B9">
        <f>B8/B4</f>
        <v>10.637100662910266</v>
      </c>
      <c r="C9" t="s">
        <v>11</v>
      </c>
    </row>
    <row r="10" spans="1:3">
      <c r="A10" t="s">
        <v>24</v>
      </c>
    </row>
    <row r="11" spans="1:3">
      <c r="A11" t="s">
        <v>15</v>
      </c>
      <c r="B11">
        <v>1.5</v>
      </c>
      <c r="C11" t="s">
        <v>21</v>
      </c>
    </row>
    <row r="12" spans="1:3">
      <c r="A12" t="s">
        <v>16</v>
      </c>
      <c r="B12">
        <v>0.25</v>
      </c>
      <c r="C12" t="s">
        <v>17</v>
      </c>
    </row>
    <row r="14" spans="1:3">
      <c r="A14" t="s">
        <v>13</v>
      </c>
      <c r="B14">
        <f>0.5*B12*B11+B11*B4*(B9-0.5*B11)</f>
        <v>0.8054437914318916</v>
      </c>
      <c r="C14" t="s">
        <v>18</v>
      </c>
    </row>
    <row r="15" spans="1:3">
      <c r="A15" t="s">
        <v>14</v>
      </c>
      <c r="B15">
        <f>SQRT((B11*B4+B12)^2+B11^2)</f>
        <v>1.5322063340164078</v>
      </c>
      <c r="C15" t="s">
        <v>19</v>
      </c>
    </row>
    <row r="16" spans="1:3">
      <c r="A16" t="s">
        <v>12</v>
      </c>
      <c r="B16">
        <f>1.486*(B14^(5/3))/(B6*B15^(2/3))</f>
        <v>48.724350078576187</v>
      </c>
      <c r="C16" t="s">
        <v>20</v>
      </c>
    </row>
    <row r="17" spans="1:3">
      <c r="A17" t="s">
        <v>25</v>
      </c>
    </row>
    <row r="18" spans="1:3">
      <c r="A18" t="s">
        <v>26</v>
      </c>
      <c r="B18">
        <f>0.5*B4*(B9-B11)^2</f>
        <v>1.7393043442532337</v>
      </c>
      <c r="C18" t="s">
        <v>29</v>
      </c>
    </row>
    <row r="19" spans="1:3">
      <c r="A19" t="s">
        <v>27</v>
      </c>
      <c r="B19">
        <f>B9-B11</f>
        <v>9.1371006629102656</v>
      </c>
      <c r="C19" t="s">
        <v>30</v>
      </c>
    </row>
    <row r="20" spans="1:3">
      <c r="A20" t="s">
        <v>28</v>
      </c>
      <c r="B20">
        <f>1.486*(B18^(5/3))/(B6*B19^(2/3))</f>
        <v>53.454695081668895</v>
      </c>
      <c r="C20" t="s">
        <v>20</v>
      </c>
    </row>
    <row r="21" spans="1:3">
      <c r="A21" t="s">
        <v>31</v>
      </c>
    </row>
    <row r="22" spans="1:3">
      <c r="A22" t="s">
        <v>32</v>
      </c>
      <c r="B22">
        <f>B16/(B16+B20)</f>
        <v>0.47685266584907787</v>
      </c>
      <c r="C22" t="s">
        <v>33</v>
      </c>
    </row>
    <row r="23" spans="1:3">
      <c r="A23" t="s">
        <v>23</v>
      </c>
      <c r="B23">
        <f>B4+(B12/B11)*B22</f>
        <v>0.12114211097484631</v>
      </c>
      <c r="C23" t="s">
        <v>36</v>
      </c>
    </row>
    <row r="25" spans="1:3">
      <c r="A25" t="s">
        <v>34</v>
      </c>
      <c r="B25">
        <f>0.6*(B3^0.42)*(B5^0.3)*((1)/(B6*B23))^0.6</f>
        <v>11.602004140411532</v>
      </c>
      <c r="C25" t="s">
        <v>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zoomScale="150" zoomScaleNormal="150" zoomScalePageLayoutView="150" workbookViewId="0">
      <selection activeCell="B25" sqref="B25"/>
    </sheetView>
  </sheetViews>
  <sheetFormatPr baseColWidth="10" defaultRowHeight="15" x14ac:dyDescent="0"/>
  <sheetData>
    <row r="1" spans="1:3">
      <c r="A1" t="s">
        <v>22</v>
      </c>
    </row>
    <row r="2" spans="1:3">
      <c r="A2" t="s">
        <v>37</v>
      </c>
      <c r="B2" t="s">
        <v>39</v>
      </c>
    </row>
    <row r="3" spans="1:3">
      <c r="A3" t="s">
        <v>4</v>
      </c>
      <c r="B3">
        <v>6.4315374618132966</v>
      </c>
      <c r="C3" t="s">
        <v>5</v>
      </c>
    </row>
    <row r="4" spans="1:3">
      <c r="A4" t="s">
        <v>0</v>
      </c>
      <c r="B4">
        <f>1/32</f>
        <v>3.125E-2</v>
      </c>
      <c r="C4" t="s">
        <v>1</v>
      </c>
    </row>
    <row r="5" spans="1:3">
      <c r="A5" t="s">
        <v>2</v>
      </c>
      <c r="B5">
        <v>6.0000000000000001E-3</v>
      </c>
      <c r="C5" t="s">
        <v>3</v>
      </c>
    </row>
    <row r="6" spans="1:3">
      <c r="A6" t="s">
        <v>6</v>
      </c>
      <c r="B6">
        <v>1.6E-2</v>
      </c>
      <c r="C6" t="s">
        <v>7</v>
      </c>
    </row>
    <row r="8" spans="1:3">
      <c r="A8" t="s">
        <v>8</v>
      </c>
      <c r="B8" s="1">
        <f>1.243*((B3*B6*B4)/(SQRT(B5)))^(3/8)</f>
        <v>0.37696373530022331</v>
      </c>
      <c r="C8" t="s">
        <v>9</v>
      </c>
    </row>
    <row r="9" spans="1:3">
      <c r="A9" t="s">
        <v>10</v>
      </c>
      <c r="B9">
        <f>B8/B4</f>
        <v>12.062839529607146</v>
      </c>
      <c r="C9" t="s">
        <v>11</v>
      </c>
    </row>
    <row r="10" spans="1:3">
      <c r="A10" t="s">
        <v>24</v>
      </c>
    </row>
    <row r="11" spans="1:3">
      <c r="A11" t="s">
        <v>15</v>
      </c>
      <c r="B11">
        <v>1.5</v>
      </c>
      <c r="C11" t="s">
        <v>21</v>
      </c>
    </row>
    <row r="12" spans="1:3">
      <c r="A12" t="s">
        <v>16</v>
      </c>
      <c r="B12">
        <v>0.25</v>
      </c>
      <c r="C12" t="s">
        <v>17</v>
      </c>
    </row>
    <row r="14" spans="1:3">
      <c r="A14" t="s">
        <v>13</v>
      </c>
      <c r="B14">
        <f>0.5*B12*B11+B11*B4*(B9-0.5*B11)</f>
        <v>0.71778935295033497</v>
      </c>
      <c r="C14" t="s">
        <v>18</v>
      </c>
    </row>
    <row r="15" spans="1:3">
      <c r="A15" t="s">
        <v>14</v>
      </c>
      <c r="B15">
        <f>SQRT((B11*B4+B12)^2+B11^2)</f>
        <v>1.5290960616079685</v>
      </c>
      <c r="C15" t="s">
        <v>19</v>
      </c>
    </row>
    <row r="16" spans="1:3">
      <c r="A16" t="s">
        <v>12</v>
      </c>
      <c r="B16">
        <f>1.486*(B14^(5/3))/(B6*B15^(2/3))</f>
        <v>40.265892875768891</v>
      </c>
      <c r="C16" t="s">
        <v>20</v>
      </c>
    </row>
    <row r="17" spans="1:3">
      <c r="A17" t="s">
        <v>25</v>
      </c>
    </row>
    <row r="18" spans="1:3">
      <c r="A18" t="s">
        <v>26</v>
      </c>
      <c r="B18">
        <f>0.5*B4*(B9-B11)^2</f>
        <v>1.7433371707536143</v>
      </c>
      <c r="C18" t="s">
        <v>29</v>
      </c>
    </row>
    <row r="19" spans="1:3">
      <c r="A19" t="s">
        <v>27</v>
      </c>
      <c r="B19">
        <f>B9-B11</f>
        <v>10.562839529607146</v>
      </c>
      <c r="C19" t="s">
        <v>30</v>
      </c>
    </row>
    <row r="20" spans="1:3">
      <c r="A20" t="s">
        <v>28</v>
      </c>
      <c r="B20">
        <f>1.486*(B18^(5/3))/(B6*B19^(2/3))</f>
        <v>48.717017095034123</v>
      </c>
      <c r="C20" t="s">
        <v>20</v>
      </c>
    </row>
    <row r="21" spans="1:3">
      <c r="A21" t="s">
        <v>31</v>
      </c>
    </row>
    <row r="22" spans="1:3">
      <c r="A22" t="s">
        <v>32</v>
      </c>
      <c r="B22">
        <f>B16/(B16+B20)</f>
        <v>0.452512655396198</v>
      </c>
      <c r="C22" t="s">
        <v>33</v>
      </c>
    </row>
    <row r="23" spans="1:3">
      <c r="A23" t="s">
        <v>23</v>
      </c>
      <c r="B23">
        <f>B4+(B12/B11)*B22</f>
        <v>0.10666877589936632</v>
      </c>
      <c r="C23" t="s">
        <v>36</v>
      </c>
    </row>
    <row r="25" spans="1:3">
      <c r="A25" t="s">
        <v>34</v>
      </c>
      <c r="B25">
        <f>0.6*(B3^0.42)*(B5^0.3)*((1)/(B6*B23))^0.6</f>
        <v>12.935834978112064</v>
      </c>
      <c r="C25" t="s">
        <v>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zoomScale="150" zoomScaleNormal="150" zoomScalePageLayoutView="150" workbookViewId="0">
      <selection activeCell="B25" sqref="B25"/>
    </sheetView>
  </sheetViews>
  <sheetFormatPr baseColWidth="10" defaultRowHeight="15" x14ac:dyDescent="0"/>
  <sheetData>
    <row r="1" spans="1:3">
      <c r="A1" t="s">
        <v>22</v>
      </c>
    </row>
    <row r="2" spans="1:3">
      <c r="A2" t="s">
        <v>37</v>
      </c>
      <c r="B2" t="s">
        <v>40</v>
      </c>
    </row>
    <row r="3" spans="1:3">
      <c r="A3" t="s">
        <v>4</v>
      </c>
      <c r="B3">
        <v>4.2049364653028531</v>
      </c>
      <c r="C3" t="s">
        <v>5</v>
      </c>
    </row>
    <row r="4" spans="1:3">
      <c r="A4" t="s">
        <v>0</v>
      </c>
      <c r="B4">
        <f>1/48</f>
        <v>2.0833333333333332E-2</v>
      </c>
      <c r="C4" t="s">
        <v>1</v>
      </c>
    </row>
    <row r="5" spans="1:3">
      <c r="A5" t="s">
        <v>2</v>
      </c>
      <c r="B5">
        <v>6.0000000000000001E-3</v>
      </c>
      <c r="C5" t="s">
        <v>3</v>
      </c>
    </row>
    <row r="6" spans="1:3">
      <c r="A6" t="s">
        <v>6</v>
      </c>
      <c r="B6">
        <v>1.4999999999999999E-2</v>
      </c>
      <c r="C6" t="s">
        <v>7</v>
      </c>
    </row>
    <row r="8" spans="1:3">
      <c r="A8" t="s">
        <v>8</v>
      </c>
      <c r="B8" s="1">
        <f>1.243*((B3*B6*B4)/(SQRT(B5)))^(3/8)</f>
        <v>0.26949227251928232</v>
      </c>
      <c r="C8" t="s">
        <v>9</v>
      </c>
    </row>
    <row r="9" spans="1:3">
      <c r="A9" t="s">
        <v>10</v>
      </c>
      <c r="B9">
        <f>B8/B4</f>
        <v>12.935629080925551</v>
      </c>
      <c r="C9" t="s">
        <v>11</v>
      </c>
    </row>
    <row r="10" spans="1:3">
      <c r="A10" t="s">
        <v>24</v>
      </c>
    </row>
    <row r="11" spans="1:3">
      <c r="A11" t="s">
        <v>15</v>
      </c>
      <c r="B11">
        <v>1.5</v>
      </c>
      <c r="C11" t="s">
        <v>21</v>
      </c>
    </row>
    <row r="12" spans="1:3">
      <c r="A12" t="s">
        <v>16</v>
      </c>
      <c r="B12">
        <v>0.25</v>
      </c>
      <c r="C12" t="s">
        <v>17</v>
      </c>
    </row>
    <row r="14" spans="1:3">
      <c r="A14" t="s">
        <v>13</v>
      </c>
      <c r="B14">
        <f>0.5*B12*B11+B11*B4*(B9-0.5*B11)</f>
        <v>0.56830090877892347</v>
      </c>
      <c r="C14" t="s">
        <v>18</v>
      </c>
    </row>
    <row r="15" spans="1:3">
      <c r="A15" t="s">
        <v>14</v>
      </c>
      <c r="B15">
        <f>SQRT((B11*B4+B12)^2+B11^2)</f>
        <v>1.5261394308843474</v>
      </c>
      <c r="C15" t="s">
        <v>19</v>
      </c>
    </row>
    <row r="16" spans="1:3">
      <c r="A16" t="s">
        <v>12</v>
      </c>
      <c r="B16">
        <f>1.486*(B14^(5/3))/(B6*B15^(2/3))</f>
        <v>29.140387707288102</v>
      </c>
      <c r="C16" t="s">
        <v>20</v>
      </c>
    </row>
    <row r="17" spans="1:3">
      <c r="A17" t="s">
        <v>25</v>
      </c>
    </row>
    <row r="18" spans="1:3">
      <c r="A18" t="s">
        <v>26</v>
      </c>
      <c r="B18">
        <f>0.5*B4*(B9-B11)^2</f>
        <v>1.3622251299636476</v>
      </c>
      <c r="C18" t="s">
        <v>29</v>
      </c>
    </row>
    <row r="19" spans="1:3">
      <c r="A19" t="s">
        <v>27</v>
      </c>
      <c r="B19">
        <f>B9-B11</f>
        <v>11.435629080925551</v>
      </c>
      <c r="C19" t="s">
        <v>30</v>
      </c>
    </row>
    <row r="20" spans="1:3">
      <c r="A20" t="s">
        <v>28</v>
      </c>
      <c r="B20">
        <f>1.486*(B18^(5/3))/(B6*B19^(2/3))</f>
        <v>32.671493653479629</v>
      </c>
      <c r="C20" t="s">
        <v>20</v>
      </c>
    </row>
    <row r="21" spans="1:3">
      <c r="A21" t="s">
        <v>31</v>
      </c>
    </row>
    <row r="22" spans="1:3">
      <c r="A22" t="s">
        <v>32</v>
      </c>
      <c r="B22">
        <f>B16/(B16+B20)</f>
        <v>0.47143667310834569</v>
      </c>
      <c r="C22" t="s">
        <v>33</v>
      </c>
    </row>
    <row r="23" spans="1:3">
      <c r="A23" t="s">
        <v>23</v>
      </c>
      <c r="B23">
        <f>B4+(B12/B11)*B22</f>
        <v>9.9406112184724268E-2</v>
      </c>
      <c r="C23" t="s">
        <v>36</v>
      </c>
    </row>
    <row r="25" spans="1:3">
      <c r="A25" t="s">
        <v>34</v>
      </c>
      <c r="B25">
        <f>0.6*(B3^0.42)*(B5^0.3)*((1)/(B6*B23))^0.6</f>
        <v>11.734726740317873</v>
      </c>
      <c r="C25" t="s">
        <v>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zoomScale="150" zoomScaleNormal="150" zoomScalePageLayoutView="150" workbookViewId="0">
      <selection activeCell="B25" sqref="B25"/>
    </sheetView>
  </sheetViews>
  <sheetFormatPr baseColWidth="10" defaultRowHeight="15" x14ac:dyDescent="0"/>
  <sheetData>
    <row r="1" spans="1:3">
      <c r="A1" t="s">
        <v>22</v>
      </c>
    </row>
    <row r="2" spans="1:3">
      <c r="A2" t="s">
        <v>37</v>
      </c>
      <c r="B2" t="s">
        <v>41</v>
      </c>
    </row>
    <row r="3" spans="1:3">
      <c r="A3" t="s">
        <v>4</v>
      </c>
      <c r="B3">
        <v>4.5192521719793257</v>
      </c>
      <c r="C3" t="s">
        <v>5</v>
      </c>
    </row>
    <row r="4" spans="1:3">
      <c r="A4" t="s">
        <v>0</v>
      </c>
      <c r="B4">
        <f>1/32</f>
        <v>3.125E-2</v>
      </c>
      <c r="C4" t="s">
        <v>1</v>
      </c>
    </row>
    <row r="5" spans="1:3">
      <c r="A5" t="s">
        <v>2</v>
      </c>
      <c r="B5">
        <v>6.0000000000000001E-3</v>
      </c>
      <c r="C5" t="s">
        <v>3</v>
      </c>
    </row>
    <row r="6" spans="1:3">
      <c r="A6" t="s">
        <v>6</v>
      </c>
      <c r="B6">
        <v>1.4999999999999999E-2</v>
      </c>
      <c r="C6" t="s">
        <v>7</v>
      </c>
    </row>
    <row r="8" spans="1:3">
      <c r="A8" t="s">
        <v>8</v>
      </c>
      <c r="B8" s="1">
        <f>1.243*((B3*B6*B4)/(SQRT(B5)))^(3/8)</f>
        <v>0.32234483458657875</v>
      </c>
      <c r="C8" t="s">
        <v>9</v>
      </c>
    </row>
    <row r="9" spans="1:3">
      <c r="A9" t="s">
        <v>10</v>
      </c>
      <c r="B9">
        <f>B8/B4</f>
        <v>10.31503470677052</v>
      </c>
      <c r="C9" t="s">
        <v>11</v>
      </c>
    </row>
    <row r="10" spans="1:3">
      <c r="A10" t="s">
        <v>24</v>
      </c>
    </row>
    <row r="11" spans="1:3">
      <c r="A11" t="s">
        <v>15</v>
      </c>
      <c r="B11">
        <v>1.5</v>
      </c>
      <c r="C11" t="s">
        <v>21</v>
      </c>
    </row>
    <row r="12" spans="1:3">
      <c r="A12" t="s">
        <v>16</v>
      </c>
      <c r="B12">
        <v>0.25</v>
      </c>
      <c r="C12" t="s">
        <v>17</v>
      </c>
    </row>
    <row r="14" spans="1:3">
      <c r="A14" t="s">
        <v>13</v>
      </c>
      <c r="B14">
        <f>0.5*B12*B11+B11*B4*(B9-0.5*B11)</f>
        <v>0.63586100187986816</v>
      </c>
      <c r="C14" t="s">
        <v>18</v>
      </c>
    </row>
    <row r="15" spans="1:3">
      <c r="A15" t="s">
        <v>14</v>
      </c>
      <c r="B15">
        <f>SQRT((B11*B4+B12)^2+B11^2)</f>
        <v>1.5290960616079685</v>
      </c>
      <c r="C15" t="s">
        <v>19</v>
      </c>
    </row>
    <row r="16" spans="1:3">
      <c r="A16" t="s">
        <v>12</v>
      </c>
      <c r="B16">
        <f>1.486*(B14^(5/3))/(B6*B15^(2/3))</f>
        <v>35.094685421785719</v>
      </c>
      <c r="C16" t="s">
        <v>20</v>
      </c>
    </row>
    <row r="17" spans="1:3">
      <c r="A17" t="s">
        <v>25</v>
      </c>
    </row>
    <row r="18" spans="1:3">
      <c r="A18" t="s">
        <v>26</v>
      </c>
      <c r="B18">
        <f>0.5*B4*(B9-B11)^2</f>
        <v>1.2141380762745129</v>
      </c>
      <c r="C18" t="s">
        <v>29</v>
      </c>
    </row>
    <row r="19" spans="1:3">
      <c r="A19" t="s">
        <v>27</v>
      </c>
      <c r="B19">
        <f>B9-B11</f>
        <v>8.8150347067705201</v>
      </c>
      <c r="C19" t="s">
        <v>30</v>
      </c>
    </row>
    <row r="20" spans="1:3">
      <c r="A20" t="s">
        <v>28</v>
      </c>
      <c r="B20">
        <f>1.486*(B18^(5/3))/(B6*B19^(2/3))</f>
        <v>32.079308484447878</v>
      </c>
      <c r="C20" t="s">
        <v>20</v>
      </c>
    </row>
    <row r="21" spans="1:3">
      <c r="A21" t="s">
        <v>31</v>
      </c>
    </row>
    <row r="22" spans="1:3">
      <c r="A22" t="s">
        <v>32</v>
      </c>
      <c r="B22">
        <f>B16/(B16+B20)</f>
        <v>0.52244452623694615</v>
      </c>
      <c r="C22" t="s">
        <v>33</v>
      </c>
    </row>
    <row r="23" spans="1:3">
      <c r="A23" t="s">
        <v>23</v>
      </c>
      <c r="B23">
        <f>B4+(B12/B11)*B22</f>
        <v>0.11832408770615768</v>
      </c>
      <c r="C23" t="s">
        <v>36</v>
      </c>
    </row>
    <row r="25" spans="1:3">
      <c r="A25" t="s">
        <v>34</v>
      </c>
      <c r="B25">
        <f>0.6*(B3^0.42)*(B5^0.3)*((1)/(B6*B23))^0.6</f>
        <v>10.894967345914914</v>
      </c>
      <c r="C25" t="s">
        <v>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zoomScale="150" zoomScaleNormal="150" zoomScalePageLayoutView="150" workbookViewId="0">
      <selection activeCell="G17" sqref="G17"/>
    </sheetView>
  </sheetViews>
  <sheetFormatPr baseColWidth="10" defaultRowHeight="15" x14ac:dyDescent="0"/>
  <sheetData>
    <row r="1" spans="1:3">
      <c r="A1" t="s">
        <v>22</v>
      </c>
    </row>
    <row r="2" spans="1:3">
      <c r="A2" t="s">
        <v>37</v>
      </c>
      <c r="B2" t="s">
        <v>42</v>
      </c>
    </row>
    <row r="3" spans="1:3">
      <c r="A3" t="s">
        <v>4</v>
      </c>
      <c r="B3">
        <v>1.383553503190796</v>
      </c>
      <c r="C3" t="s">
        <v>5</v>
      </c>
    </row>
    <row r="4" spans="1:3">
      <c r="A4" t="s">
        <v>0</v>
      </c>
      <c r="B4">
        <f>1/48</f>
        <v>2.0833333333333332E-2</v>
      </c>
      <c r="C4" t="s">
        <v>1</v>
      </c>
    </row>
    <row r="5" spans="1:3">
      <c r="A5" t="s">
        <v>2</v>
      </c>
      <c r="B5">
        <v>3.0000000000000001E-3</v>
      </c>
      <c r="C5" t="s">
        <v>3</v>
      </c>
    </row>
    <row r="6" spans="1:3">
      <c r="A6" t="s">
        <v>6</v>
      </c>
      <c r="B6">
        <v>1.4999999999999999E-2</v>
      </c>
      <c r="C6" t="s">
        <v>7</v>
      </c>
    </row>
    <row r="8" spans="1:3">
      <c r="A8" t="s">
        <v>8</v>
      </c>
      <c r="B8" s="1">
        <f>1.243*((B3*B6*B4)/(SQRT(B5)))^(3/8)</f>
        <v>0.20228008892808544</v>
      </c>
      <c r="C8" t="s">
        <v>9</v>
      </c>
    </row>
    <row r="9" spans="1:3">
      <c r="A9" t="s">
        <v>10</v>
      </c>
      <c r="B9">
        <f>B8/B4</f>
        <v>9.7094442685481024</v>
      </c>
      <c r="C9" t="s">
        <v>11</v>
      </c>
    </row>
    <row r="10" spans="1:3">
      <c r="A10" t="s">
        <v>24</v>
      </c>
    </row>
    <row r="11" spans="1:3">
      <c r="A11" t="s">
        <v>15</v>
      </c>
      <c r="B11">
        <v>1.5</v>
      </c>
      <c r="C11" t="s">
        <v>21</v>
      </c>
    </row>
    <row r="12" spans="1:3">
      <c r="A12" t="s">
        <v>16</v>
      </c>
      <c r="B12">
        <v>0.25</v>
      </c>
      <c r="C12" t="s">
        <v>17</v>
      </c>
    </row>
    <row r="14" spans="1:3">
      <c r="A14" t="s">
        <v>13</v>
      </c>
      <c r="B14">
        <f>0.5*B12*B11+B11*B4*(B9-0.5*B11)</f>
        <v>0.4674826333921282</v>
      </c>
      <c r="C14" t="s">
        <v>18</v>
      </c>
    </row>
    <row r="15" spans="1:3">
      <c r="A15" t="s">
        <v>14</v>
      </c>
      <c r="B15">
        <f>SQRT((B11*B4+B12)^2+B11^2)</f>
        <v>1.5261394308843474</v>
      </c>
      <c r="C15" t="s">
        <v>19</v>
      </c>
    </row>
    <row r="16" spans="1:3">
      <c r="A16" t="s">
        <v>12</v>
      </c>
      <c r="B16">
        <f>1.486*(B14^(5/3))/(B6*B15^(2/3))</f>
        <v>21.044593655118579</v>
      </c>
      <c r="C16" t="s">
        <v>20</v>
      </c>
    </row>
    <row r="17" spans="1:3">
      <c r="A17" t="s">
        <v>25</v>
      </c>
    </row>
    <row r="18" spans="1:3">
      <c r="A18" t="s">
        <v>26</v>
      </c>
      <c r="B18">
        <f>0.5*B4*(B9-B11)^2</f>
        <v>0.70203099164997174</v>
      </c>
      <c r="C18" t="s">
        <v>29</v>
      </c>
    </row>
    <row r="19" spans="1:3">
      <c r="A19" t="s">
        <v>27</v>
      </c>
      <c r="B19">
        <f>B9-B11</f>
        <v>8.2094442685481024</v>
      </c>
      <c r="C19" t="s">
        <v>30</v>
      </c>
    </row>
    <row r="20" spans="1:3">
      <c r="A20" t="s">
        <v>28</v>
      </c>
      <c r="B20">
        <f>1.486*(B18^(5/3))/(B6*B19^(2/3))</f>
        <v>13.499329118872067</v>
      </c>
      <c r="C20" t="s">
        <v>20</v>
      </c>
    </row>
    <row r="21" spans="1:3">
      <c r="A21" t="s">
        <v>31</v>
      </c>
    </row>
    <row r="22" spans="1:3">
      <c r="A22" t="s">
        <v>32</v>
      </c>
      <c r="B22">
        <f>B16/(B16+B20)</f>
        <v>0.6092126187522573</v>
      </c>
      <c r="C22" t="s">
        <v>33</v>
      </c>
    </row>
    <row r="23" spans="1:3">
      <c r="A23" t="s">
        <v>23</v>
      </c>
      <c r="B23">
        <f>B4+(B12/B11)*B22</f>
        <v>0.12236876979204288</v>
      </c>
      <c r="C23" t="s">
        <v>36</v>
      </c>
    </row>
    <row r="25" spans="1:3">
      <c r="A25" t="s">
        <v>34</v>
      </c>
      <c r="B25">
        <f>0.6*(B3^0.42)*(B5^0.3)*((1)/(B6*B23))^0.6</f>
        <v>5.275320103096794</v>
      </c>
      <c r="C25" t="s">
        <v>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zoomScale="150" zoomScaleNormal="150" zoomScalePageLayoutView="150" workbookViewId="0">
      <selection activeCell="B12" sqref="B12"/>
    </sheetView>
  </sheetViews>
  <sheetFormatPr baseColWidth="10" defaultRowHeight="15" x14ac:dyDescent="0"/>
  <cols>
    <col min="2" max="2" width="5.83203125" customWidth="1"/>
  </cols>
  <sheetData>
    <row r="1" spans="1:3">
      <c r="A1" t="s">
        <v>22</v>
      </c>
    </row>
    <row r="2" spans="1:3">
      <c r="A2" t="s">
        <v>37</v>
      </c>
      <c r="B2" t="s">
        <v>43</v>
      </c>
    </row>
    <row r="3" spans="1:3">
      <c r="A3" t="s">
        <v>4</v>
      </c>
      <c r="B3">
        <v>3.6914237437034823</v>
      </c>
      <c r="C3" t="s">
        <v>5</v>
      </c>
    </row>
    <row r="4" spans="1:3">
      <c r="A4" t="s">
        <v>0</v>
      </c>
      <c r="B4">
        <f>1/48</f>
        <v>2.0833333333333332E-2</v>
      </c>
      <c r="C4" t="s">
        <v>1</v>
      </c>
    </row>
    <row r="5" spans="1:3">
      <c r="A5" t="s">
        <v>2</v>
      </c>
      <c r="B5">
        <v>5.0000000000000001E-3</v>
      </c>
      <c r="C5" t="s">
        <v>3</v>
      </c>
    </row>
    <row r="6" spans="1:3">
      <c r="A6" t="s">
        <v>6</v>
      </c>
      <c r="B6">
        <v>1.6E-2</v>
      </c>
      <c r="C6" t="s">
        <v>7</v>
      </c>
    </row>
    <row r="8" spans="1:3">
      <c r="A8" t="s">
        <v>8</v>
      </c>
      <c r="B8" s="2">
        <f>1.243*((B3*B6*B4)/(SQRT(B5)))^(3/8)</f>
        <v>0.27207679013742836</v>
      </c>
      <c r="C8" t="s">
        <v>9</v>
      </c>
    </row>
    <row r="9" spans="1:3">
      <c r="A9" t="s">
        <v>10</v>
      </c>
      <c r="B9">
        <f>B8/B4</f>
        <v>13.059685926596561</v>
      </c>
      <c r="C9" t="s">
        <v>11</v>
      </c>
    </row>
    <row r="10" spans="1:3">
      <c r="A10" t="s">
        <v>24</v>
      </c>
    </row>
    <row r="11" spans="1:3">
      <c r="A11" t="s">
        <v>15</v>
      </c>
      <c r="B11">
        <v>1.5</v>
      </c>
      <c r="C11" t="s">
        <v>21</v>
      </c>
    </row>
    <row r="12" spans="1:3">
      <c r="A12" t="s">
        <v>16</v>
      </c>
      <c r="B12">
        <v>0.25</v>
      </c>
      <c r="C12" t="s">
        <v>17</v>
      </c>
    </row>
    <row r="14" spans="1:3">
      <c r="A14" t="s">
        <v>13</v>
      </c>
      <c r="B14">
        <f>0.5*B12*B11+B11*B4*(B9-0.5*B11)</f>
        <v>0.57217768520614254</v>
      </c>
      <c r="C14" t="s">
        <v>18</v>
      </c>
    </row>
    <row r="15" spans="1:3">
      <c r="A15" t="s">
        <v>14</v>
      </c>
      <c r="B15">
        <f>SQRT((B11*B4+B12)^2+B11^2)</f>
        <v>1.5261394308843474</v>
      </c>
      <c r="C15" t="s">
        <v>19</v>
      </c>
    </row>
    <row r="16" spans="1:3">
      <c r="A16" t="s">
        <v>12</v>
      </c>
      <c r="B16">
        <f>1.486*(B14^(5/3))/(B6*B15^(2/3))</f>
        <v>27.630423734569501</v>
      </c>
      <c r="C16" t="s">
        <v>20</v>
      </c>
    </row>
    <row r="17" spans="1:3">
      <c r="A17" t="s">
        <v>25</v>
      </c>
    </row>
    <row r="18" spans="1:3">
      <c r="A18" t="s">
        <v>26</v>
      </c>
      <c r="B18">
        <f>0.5*B4*(B9-B11)^2</f>
        <v>1.3919410283495268</v>
      </c>
      <c r="C18" t="s">
        <v>29</v>
      </c>
    </row>
    <row r="19" spans="1:3">
      <c r="A19" t="s">
        <v>27</v>
      </c>
      <c r="B19">
        <f>B9-B11</f>
        <v>11.559685926596561</v>
      </c>
      <c r="C19" t="s">
        <v>30</v>
      </c>
    </row>
    <row r="20" spans="1:3">
      <c r="A20" t="s">
        <v>28</v>
      </c>
      <c r="B20">
        <f>1.486*(B18^(5/3))/(B6*B19^(2/3))</f>
        <v>31.523628244549116</v>
      </c>
      <c r="C20" t="s">
        <v>20</v>
      </c>
    </row>
    <row r="21" spans="1:3">
      <c r="A21" t="s">
        <v>31</v>
      </c>
    </row>
    <row r="22" spans="1:3">
      <c r="A22" t="s">
        <v>32</v>
      </c>
      <c r="B22">
        <f>B16/(B16+B20)</f>
        <v>0.4670926641563462</v>
      </c>
      <c r="C22" t="s">
        <v>33</v>
      </c>
    </row>
    <row r="23" spans="1:3">
      <c r="A23" t="s">
        <v>23</v>
      </c>
      <c r="B23">
        <f>B4+(B12/B11)*B22</f>
        <v>9.8682110692724354E-2</v>
      </c>
      <c r="C23" t="s">
        <v>36</v>
      </c>
    </row>
    <row r="25" spans="1:3">
      <c r="A25" t="s">
        <v>34</v>
      </c>
      <c r="B25">
        <f>0.6*(B3^0.42)*(B5^0.3)*((1)/(B6*B23))^0.6</f>
        <v>10.163625230586648</v>
      </c>
      <c r="C25" t="s">
        <v>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CurbOnGrade-A1</vt:lpstr>
      <vt:lpstr>CurbOnGrade-C1</vt:lpstr>
      <vt:lpstr>CurbOnGrade-E2</vt:lpstr>
      <vt:lpstr>CurbOnGrade-G1</vt:lpstr>
      <vt:lpstr>CurbOnGrade-H1</vt:lpstr>
      <vt:lpstr>CurbOnGrade-H2</vt:lpstr>
    </vt:vector>
  </TitlesOfParts>
  <Company>texas tech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 cleveland</dc:creator>
  <cp:lastModifiedBy>theodore  cleveland</cp:lastModifiedBy>
  <dcterms:created xsi:type="dcterms:W3CDTF">2013-07-11T18:56:48Z</dcterms:created>
  <dcterms:modified xsi:type="dcterms:W3CDTF">2014-03-09T20:59:10Z</dcterms:modified>
</cp:coreProperties>
</file>