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880" yWindow="420" windowWidth="22940" windowHeight="19380" tabRatio="500"/>
  </bookViews>
  <sheets>
    <sheet name="CurbOnSag-M1" sheetId="3" r:id="rId1"/>
    <sheet name="CurbOnSag-J1" sheetId="2" r:id="rId2"/>
    <sheet name="CurbOnSag-N1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8" i="4"/>
  <c r="B22" i="4"/>
  <c r="B14" i="4"/>
  <c r="B21" i="4"/>
  <c r="B15" i="4"/>
  <c r="B18" i="4"/>
  <c r="B19" i="4"/>
  <c r="B16" i="4"/>
  <c r="B9" i="4"/>
  <c r="B4" i="3"/>
  <c r="B8" i="3"/>
  <c r="B22" i="3"/>
  <c r="B14" i="3"/>
  <c r="B21" i="3"/>
  <c r="B15" i="3"/>
  <c r="B18" i="3"/>
  <c r="B19" i="3"/>
  <c r="B16" i="3"/>
  <c r="B9" i="3"/>
  <c r="B8" i="2"/>
  <c r="B14" i="2"/>
  <c r="B21" i="2"/>
  <c r="B22" i="2"/>
  <c r="B15" i="2"/>
  <c r="B18" i="2"/>
  <c r="B19" i="2"/>
  <c r="B16" i="2"/>
  <c r="B4" i="2"/>
  <c r="B9" i="2"/>
</calcChain>
</file>

<file path=xl/sharedStrings.xml><?xml version="1.0" encoding="utf-8"?>
<sst xmlns="http://schemas.openxmlformats.org/spreadsheetml/2006/main" count="105" uniqueCount="37">
  <si>
    <t>Sx</t>
  </si>
  <si>
    <t>&lt;-Transverse Slope</t>
  </si>
  <si>
    <t>S</t>
  </si>
  <si>
    <t>&lt;-Longitudinal Slope</t>
  </si>
  <si>
    <t>Q</t>
  </si>
  <si>
    <t>&lt;-Discharge (cfs)</t>
  </si>
  <si>
    <t>n</t>
  </si>
  <si>
    <t>&lt;-Manning's n</t>
  </si>
  <si>
    <t>y</t>
  </si>
  <si>
    <t>&lt;-Normal Depth (HDM 10-1)</t>
  </si>
  <si>
    <t>T</t>
  </si>
  <si>
    <t>&lt;-Ponded Width (HDM 10-2)</t>
  </si>
  <si>
    <t>W</t>
  </si>
  <si>
    <t>&lt;-Depression Width</t>
  </si>
  <si>
    <t>Inlet Intercept Capacity Calculations</t>
  </si>
  <si>
    <t xml:space="preserve"> Depressed Section</t>
  </si>
  <si>
    <t>Lr</t>
  </si>
  <si>
    <t>ID</t>
  </si>
  <si>
    <t>yc</t>
  </si>
  <si>
    <t>Ta</t>
  </si>
  <si>
    <t>&lt;-Allowable Spreadwidth</t>
  </si>
  <si>
    <t>&lt;-Curb Height</t>
  </si>
  <si>
    <t>J1</t>
  </si>
  <si>
    <t>Weir Flow</t>
  </si>
  <si>
    <t>Qi</t>
  </si>
  <si>
    <t>La</t>
  </si>
  <si>
    <t>Cw</t>
  </si>
  <si>
    <t>HDM-10-18</t>
  </si>
  <si>
    <t>Qco</t>
  </si>
  <si>
    <t>HDM 10-17 Using La</t>
  </si>
  <si>
    <t>Orifice Flow</t>
  </si>
  <si>
    <t>Qo</t>
  </si>
  <si>
    <t>&lt;- HDM pg10-35</t>
  </si>
  <si>
    <t>HDM 10-19</t>
  </si>
  <si>
    <t>&lt;- If yes, change La to get complete capture</t>
  </si>
  <si>
    <t>M1</t>
  </si>
  <si>
    <t>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</si>
</sst>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zoomScale="150" zoomScaleNormal="150" zoomScalePageLayoutView="150" workbookViewId="0">
      <selection activeCell="B16" sqref="B16"/>
    </sheetView>
  </sheetViews>
  <sheetFormatPr baseColWidth="10" defaultRowHeight="15" x14ac:dyDescent="0"/>
  <sheetData>
    <row r="1" spans="1:3">
      <c r="A1" t="s">
        <v>14</v>
      </c>
    </row>
    <row r="2" spans="1:3">
      <c r="A2" t="s">
        <v>17</v>
      </c>
      <c r="B2" t="s">
        <v>35</v>
      </c>
    </row>
    <row r="3" spans="1:3">
      <c r="A3" t="s">
        <v>4</v>
      </c>
      <c r="B3">
        <v>5.9401392601079319</v>
      </c>
      <c r="C3" t="s">
        <v>5</v>
      </c>
    </row>
    <row r="4" spans="1:3">
      <c r="A4" t="s">
        <v>0</v>
      </c>
      <c r="B4">
        <f>1/30</f>
        <v>3.3333333333333333E-2</v>
      </c>
      <c r="C4" t="s">
        <v>1</v>
      </c>
    </row>
    <row r="5" spans="1:3">
      <c r="A5" t="s">
        <v>2</v>
      </c>
      <c r="B5">
        <v>5.0000000000000001E-3</v>
      </c>
      <c r="C5" t="s">
        <v>3</v>
      </c>
    </row>
    <row r="6" spans="1:3">
      <c r="A6" t="s">
        <v>6</v>
      </c>
      <c r="B6">
        <v>1.6E-2</v>
      </c>
      <c r="C6" t="s">
        <v>7</v>
      </c>
    </row>
    <row r="7" spans="1:3">
      <c r="A7" t="s">
        <v>18</v>
      </c>
      <c r="B7">
        <v>0.5</v>
      </c>
      <c r="C7" t="s">
        <v>21</v>
      </c>
    </row>
    <row r="8" spans="1:3">
      <c r="A8" t="s">
        <v>8</v>
      </c>
      <c r="B8" s="1">
        <f>1.243*((B3*B6*B4)/(SQRT(B5)))^(3/8)</f>
        <v>0.38789350776300663</v>
      </c>
      <c r="C8" t="s">
        <v>9</v>
      </c>
    </row>
    <row r="9" spans="1:3">
      <c r="A9" t="s">
        <v>10</v>
      </c>
      <c r="B9">
        <f>B8/B4</f>
        <v>11.636805232890199</v>
      </c>
      <c r="C9" t="s">
        <v>11</v>
      </c>
    </row>
    <row r="10" spans="1:3">
      <c r="A10" t="s">
        <v>19</v>
      </c>
      <c r="B10">
        <v>12</v>
      </c>
      <c r="C10" t="s">
        <v>20</v>
      </c>
    </row>
    <row r="12" spans="1:3">
      <c r="A12" t="s">
        <v>15</v>
      </c>
    </row>
    <row r="13" spans="1:3">
      <c r="A13" t="s">
        <v>12</v>
      </c>
      <c r="B13">
        <v>1.5</v>
      </c>
      <c r="C13" t="s">
        <v>13</v>
      </c>
    </row>
    <row r="14" spans="1:3">
      <c r="A14" t="s">
        <v>23</v>
      </c>
      <c r="B14" t="str">
        <f>IF(B8&lt;1.4*B7,"Yes","No")</f>
        <v>Yes</v>
      </c>
      <c r="C14" t="s">
        <v>32</v>
      </c>
    </row>
    <row r="15" spans="1:3">
      <c r="A15" t="s">
        <v>26</v>
      </c>
      <c r="B15">
        <f>IF(B13&gt;0,2.3,3)</f>
        <v>2.2999999999999998</v>
      </c>
    </row>
    <row r="16" spans="1:3">
      <c r="A16" t="s">
        <v>16</v>
      </c>
      <c r="B16">
        <f>(B3/(B15*B8^1.5))-1.8*B13</f>
        <v>7.9905493938435646</v>
      </c>
      <c r="C16" t="s">
        <v>27</v>
      </c>
    </row>
    <row r="17" spans="1:3">
      <c r="A17" t="s">
        <v>25</v>
      </c>
      <c r="B17">
        <v>10</v>
      </c>
    </row>
    <row r="18" spans="1:3">
      <c r="A18" t="s">
        <v>24</v>
      </c>
      <c r="B18">
        <f>IF(B15*(B17+1.8*B13)*(B8^1.5)&gt;=B3,B3,B15*(B17+1.8*B13)*(B8^1.5))</f>
        <v>5.9401392601079319</v>
      </c>
      <c r="C18" t="s">
        <v>29</v>
      </c>
    </row>
    <row r="19" spans="1:3">
      <c r="A19" t="s">
        <v>28</v>
      </c>
      <c r="B19">
        <f>B3-B18</f>
        <v>0</v>
      </c>
    </row>
    <row r="21" spans="1:3">
      <c r="A21" t="s">
        <v>30</v>
      </c>
      <c r="B21" t="str">
        <f>IF(B14="Yes","No","Yes")</f>
        <v>No</v>
      </c>
      <c r="C21" t="s">
        <v>34</v>
      </c>
    </row>
    <row r="22" spans="1:3">
      <c r="A22" t="s">
        <v>31</v>
      </c>
      <c r="B22">
        <f>0.67*B7*B17*SQRT(2*32.2*B8)</f>
        <v>16.743413241392869</v>
      </c>
      <c r="C22" t="s">
        <v>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50" zoomScaleNormal="150" zoomScalePageLayoutView="150" workbookViewId="0">
      <selection activeCell="B16" sqref="B16"/>
    </sheetView>
  </sheetViews>
  <sheetFormatPr baseColWidth="10" defaultRowHeight="15" x14ac:dyDescent="0"/>
  <sheetData>
    <row r="1" spans="1:3">
      <c r="A1" t="s">
        <v>14</v>
      </c>
    </row>
    <row r="2" spans="1:3">
      <c r="A2" t="s">
        <v>17</v>
      </c>
      <c r="B2" t="s">
        <v>22</v>
      </c>
    </row>
    <row r="3" spans="1:3">
      <c r="A3" t="s">
        <v>4</v>
      </c>
      <c r="B3">
        <v>8.5745441209694349</v>
      </c>
      <c r="C3" t="s">
        <v>5</v>
      </c>
    </row>
    <row r="4" spans="1:3">
      <c r="A4" t="s">
        <v>0</v>
      </c>
      <c r="B4">
        <f>1/32</f>
        <v>3.125E-2</v>
      </c>
      <c r="C4" t="s">
        <v>1</v>
      </c>
    </row>
    <row r="5" spans="1:3">
      <c r="A5" t="s">
        <v>2</v>
      </c>
      <c r="B5">
        <v>5.0000000000000001E-3</v>
      </c>
      <c r="C5" t="s">
        <v>3</v>
      </c>
    </row>
    <row r="6" spans="1:3">
      <c r="A6" t="s">
        <v>6</v>
      </c>
      <c r="B6">
        <v>1.6E-2</v>
      </c>
      <c r="C6" t="s">
        <v>7</v>
      </c>
    </row>
    <row r="7" spans="1:3">
      <c r="A7" t="s">
        <v>18</v>
      </c>
      <c r="B7">
        <v>0.5</v>
      </c>
      <c r="C7" t="s">
        <v>21</v>
      </c>
    </row>
    <row r="8" spans="1:3">
      <c r="A8" t="s">
        <v>8</v>
      </c>
      <c r="B8" s="1">
        <f>1.243*((B3*B6*B4)/(SQRT(B5)))^(3/8)</f>
        <v>0.4344923598923946</v>
      </c>
      <c r="C8" t="s">
        <v>9</v>
      </c>
    </row>
    <row r="9" spans="1:3">
      <c r="A9" t="s">
        <v>10</v>
      </c>
      <c r="B9">
        <f>B8/B4</f>
        <v>13.903755516556627</v>
      </c>
      <c r="C9" t="s">
        <v>11</v>
      </c>
    </row>
    <row r="10" spans="1:3">
      <c r="A10" t="s">
        <v>19</v>
      </c>
      <c r="B10">
        <v>15</v>
      </c>
      <c r="C10" t="s">
        <v>20</v>
      </c>
    </row>
    <row r="12" spans="1:3">
      <c r="A12" t="s">
        <v>15</v>
      </c>
    </row>
    <row r="13" spans="1:3">
      <c r="A13" t="s">
        <v>12</v>
      </c>
      <c r="B13">
        <v>1.5</v>
      </c>
      <c r="C13" t="s">
        <v>13</v>
      </c>
    </row>
    <row r="14" spans="1:3">
      <c r="A14" t="s">
        <v>23</v>
      </c>
      <c r="B14" t="str">
        <f>IF(B8&lt;1.4*B7,"Yes","No")</f>
        <v>Yes</v>
      </c>
      <c r="C14" t="s">
        <v>32</v>
      </c>
    </row>
    <row r="15" spans="1:3">
      <c r="A15" t="s">
        <v>26</v>
      </c>
      <c r="B15">
        <f>IF(B13&gt;0,2.3,3)</f>
        <v>2.2999999999999998</v>
      </c>
    </row>
    <row r="16" spans="1:3">
      <c r="A16" t="s">
        <v>16</v>
      </c>
      <c r="B16">
        <f>(B3/(B15*B8^1.5))-1.8*B13</f>
        <v>10.316972490503215</v>
      </c>
      <c r="C16" t="s">
        <v>27</v>
      </c>
    </row>
    <row r="17" spans="1:3">
      <c r="A17" t="s">
        <v>25</v>
      </c>
      <c r="B17">
        <v>15</v>
      </c>
    </row>
    <row r="18" spans="1:3">
      <c r="A18" t="s">
        <v>24</v>
      </c>
      <c r="B18">
        <f>IF(B15*(B17+1.8*B13)*(B8^1.5)&gt;=B3,B3,B15*(B17+1.8*B13)*(B8^1.5))</f>
        <v>8.5745441209694349</v>
      </c>
      <c r="C18" t="s">
        <v>29</v>
      </c>
    </row>
    <row r="19" spans="1:3">
      <c r="A19" t="s">
        <v>28</v>
      </c>
      <c r="B19">
        <f>B3-B18</f>
        <v>0</v>
      </c>
    </row>
    <row r="21" spans="1:3">
      <c r="A21" t="s">
        <v>30</v>
      </c>
      <c r="B21" t="str">
        <f>IF(B14="Yes","No","Yes")</f>
        <v>No</v>
      </c>
      <c r="C21" t="s">
        <v>34</v>
      </c>
    </row>
    <row r="22" spans="1:3">
      <c r="A22" t="s">
        <v>31</v>
      </c>
      <c r="B22">
        <f>0.67*B7*B17*SQRT(2*32.2*B8)</f>
        <v>26.58092388797855</v>
      </c>
      <c r="C22" t="s">
        <v>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50" zoomScaleNormal="150" zoomScalePageLayoutView="150" workbookViewId="0">
      <selection activeCell="B16" sqref="B16"/>
    </sheetView>
  </sheetViews>
  <sheetFormatPr baseColWidth="10" defaultRowHeight="15" x14ac:dyDescent="0"/>
  <sheetData>
    <row r="1" spans="1:3">
      <c r="A1" t="s">
        <v>14</v>
      </c>
    </row>
    <row r="2" spans="1:3">
      <c r="A2" t="s">
        <v>17</v>
      </c>
      <c r="B2" t="s">
        <v>36</v>
      </c>
    </row>
    <row r="3" spans="1:3">
      <c r="A3" t="s">
        <v>4</v>
      </c>
      <c r="B3">
        <v>5.10021512439386</v>
      </c>
      <c r="C3" t="s">
        <v>5</v>
      </c>
    </row>
    <row r="4" spans="1:3">
      <c r="A4" t="s">
        <v>0</v>
      </c>
      <c r="B4">
        <f>1/32</f>
        <v>3.125E-2</v>
      </c>
      <c r="C4" t="s">
        <v>1</v>
      </c>
    </row>
    <row r="5" spans="1:3">
      <c r="A5" t="s">
        <v>2</v>
      </c>
      <c r="B5">
        <v>5.0000000000000001E-3</v>
      </c>
      <c r="C5" t="s">
        <v>3</v>
      </c>
    </row>
    <row r="6" spans="1:3">
      <c r="A6" t="s">
        <v>6</v>
      </c>
      <c r="B6">
        <v>1.6E-2</v>
      </c>
      <c r="C6" t="s">
        <v>7</v>
      </c>
    </row>
    <row r="7" spans="1:3">
      <c r="A7" t="s">
        <v>18</v>
      </c>
      <c r="B7">
        <v>0.5</v>
      </c>
      <c r="C7" t="s">
        <v>21</v>
      </c>
    </row>
    <row r="8" spans="1:3">
      <c r="A8" t="s">
        <v>8</v>
      </c>
      <c r="B8" s="1">
        <f>1.243*((B3*B6*B4)/(SQRT(B5)))^(3/8)</f>
        <v>0.35758038694535965</v>
      </c>
      <c r="C8" t="s">
        <v>9</v>
      </c>
    </row>
    <row r="9" spans="1:3">
      <c r="A9" t="s">
        <v>10</v>
      </c>
      <c r="B9">
        <f>B8/B4</f>
        <v>11.442572382251509</v>
      </c>
      <c r="C9" t="s">
        <v>11</v>
      </c>
    </row>
    <row r="10" spans="1:3">
      <c r="A10" t="s">
        <v>19</v>
      </c>
      <c r="B10">
        <v>12</v>
      </c>
      <c r="C10" t="s">
        <v>20</v>
      </c>
    </row>
    <row r="12" spans="1:3">
      <c r="A12" t="s">
        <v>15</v>
      </c>
    </row>
    <row r="13" spans="1:3">
      <c r="A13" t="s">
        <v>12</v>
      </c>
      <c r="B13">
        <v>1.5</v>
      </c>
      <c r="C13" t="s">
        <v>13</v>
      </c>
    </row>
    <row r="14" spans="1:3">
      <c r="A14" t="s">
        <v>23</v>
      </c>
      <c r="B14" t="str">
        <f>IF(B8&lt;1.4*B7,"Yes","No")</f>
        <v>Yes</v>
      </c>
      <c r="C14" t="s">
        <v>32</v>
      </c>
    </row>
    <row r="15" spans="1:3">
      <c r="A15" t="s">
        <v>26</v>
      </c>
      <c r="B15">
        <f>IF(B13&gt;0,2.3,3)</f>
        <v>2.2999999999999998</v>
      </c>
    </row>
    <row r="16" spans="1:3">
      <c r="A16" t="s">
        <v>16</v>
      </c>
      <c r="B16">
        <f>(B3/(B15*B8^1.5))-1.8*B13</f>
        <v>7.6705102188604579</v>
      </c>
      <c r="C16" t="s">
        <v>27</v>
      </c>
    </row>
    <row r="17" spans="1:3">
      <c r="A17" t="s">
        <v>25</v>
      </c>
      <c r="B17">
        <v>15</v>
      </c>
    </row>
    <row r="18" spans="1:3">
      <c r="A18" t="s">
        <v>24</v>
      </c>
      <c r="B18">
        <f>IF(B15*(B17+1.8*B13)*(B8^1.5)&gt;=B3,B3,B15*(B17+1.8*B13)*(B8^1.5))</f>
        <v>5.10021512439386</v>
      </c>
      <c r="C18" t="s">
        <v>29</v>
      </c>
    </row>
    <row r="19" spans="1:3">
      <c r="A19" t="s">
        <v>28</v>
      </c>
      <c r="B19">
        <f>B3-B18</f>
        <v>0</v>
      </c>
    </row>
    <row r="21" spans="1:3">
      <c r="A21" t="s">
        <v>30</v>
      </c>
      <c r="B21" t="str">
        <f>IF(B14="Yes","No","Yes")</f>
        <v>No</v>
      </c>
      <c r="C21" t="s">
        <v>34</v>
      </c>
    </row>
    <row r="22" spans="1:3">
      <c r="A22" t="s">
        <v>31</v>
      </c>
      <c r="B22">
        <f>0.67*B7*B17*SQRT(2*32.2*B8)</f>
        <v>24.113810562049792</v>
      </c>
      <c r="C22" t="s">
        <v>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CurbOnSag-M1</vt:lpstr>
      <vt:lpstr>CurbOnSag-J1</vt:lpstr>
      <vt:lpstr>CurbOnSag-N1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 cleveland</dc:creator>
  <cp:lastModifiedBy>theodore  cleveland</cp:lastModifiedBy>
  <dcterms:created xsi:type="dcterms:W3CDTF">2013-07-11T18:56:48Z</dcterms:created>
  <dcterms:modified xsi:type="dcterms:W3CDTF">2014-03-09T22:00:30Z</dcterms:modified>
</cp:coreProperties>
</file>