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060" yWindow="200" windowWidth="23600" windowHeight="18240" tabRatio="500" firstSheet="2" activeTab="2"/>
  </bookViews>
  <sheets>
    <sheet name="CurbOnGrade-B1" sheetId="2" r:id="rId1"/>
    <sheet name="CurbOnGrade-D1" sheetId="3" r:id="rId2"/>
    <sheet name="GrateOnGrade-I1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6" l="1"/>
  <c r="B16" i="6"/>
  <c r="B19" i="6"/>
  <c r="B11" i="6"/>
  <c r="B14" i="6"/>
  <c r="B13" i="6"/>
  <c r="B10" i="6"/>
  <c r="B4" i="3"/>
  <c r="B9" i="3"/>
  <c r="B11" i="3"/>
  <c r="B4" i="2"/>
  <c r="B9" i="2"/>
  <c r="B11" i="2"/>
</calcChain>
</file>

<file path=xl/sharedStrings.xml><?xml version="1.0" encoding="utf-8"?>
<sst xmlns="http://schemas.openxmlformats.org/spreadsheetml/2006/main" count="55" uniqueCount="36">
  <si>
    <t>Sx</t>
  </si>
  <si>
    <t>&lt;-Transverse Slope</t>
  </si>
  <si>
    <t>S</t>
  </si>
  <si>
    <t>&lt;-Longitudinal Slope</t>
  </si>
  <si>
    <t>Q</t>
  </si>
  <si>
    <t>&lt;-Discharge (cfs)</t>
  </si>
  <si>
    <t>n</t>
  </si>
  <si>
    <t>&lt;-Manning's n</t>
  </si>
  <si>
    <t>Inlet Intercept Capacity Calculations</t>
  </si>
  <si>
    <t>E</t>
  </si>
  <si>
    <t>Lr</t>
  </si>
  <si>
    <t>ID</t>
  </si>
  <si>
    <t>Exponent in HDM 10-22</t>
  </si>
  <si>
    <t>HDM 10-21</t>
  </si>
  <si>
    <t>B1</t>
  </si>
  <si>
    <t>D1</t>
  </si>
  <si>
    <t>H2</t>
  </si>
  <si>
    <t>L</t>
  </si>
  <si>
    <t>W</t>
  </si>
  <si>
    <t>Qi</t>
  </si>
  <si>
    <t>h</t>
  </si>
  <si>
    <t>&lt;-Max Depth in Median Ditch</t>
  </si>
  <si>
    <t>Bar Area</t>
  </si>
  <si>
    <t>&lt;-Length (ft)</t>
  </si>
  <si>
    <t>&lt;-Width (ft)</t>
  </si>
  <si>
    <t>%-total area</t>
  </si>
  <si>
    <t>Area</t>
  </si>
  <si>
    <t xml:space="preserve">&lt;-Inlet Area </t>
  </si>
  <si>
    <t>P</t>
  </si>
  <si>
    <t>&lt;-Perimeter (for weir control)</t>
  </si>
  <si>
    <t>Psf</t>
  </si>
  <si>
    <t>&lt;-Area with bars and recommended factor of safety (HDM pg 10-43)</t>
  </si>
  <si>
    <t>&lt;-Perimeter with recommended factor of safety (HDM p10-42)</t>
  </si>
  <si>
    <t>Qw</t>
  </si>
  <si>
    <t>Qo</t>
  </si>
  <si>
    <t>&lt;-Smaller of HDM 10-32 and 10-33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</si>
</sst>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C25" sqref="C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14</v>
      </c>
    </row>
    <row r="3" spans="1:3">
      <c r="A3" t="s">
        <v>4</v>
      </c>
      <c r="B3">
        <v>1.3864662474080398</v>
      </c>
      <c r="C3" t="s">
        <v>5</v>
      </c>
    </row>
    <row r="4" spans="1:3">
      <c r="A4" t="s">
        <v>0</v>
      </c>
      <c r="B4">
        <f>1/24</f>
        <v>4.1666666666666664E-2</v>
      </c>
      <c r="C4" t="s">
        <v>1</v>
      </c>
    </row>
    <row r="5" spans="1:3">
      <c r="A5" t="s">
        <v>2</v>
      </c>
      <c r="B5">
        <v>5.0000000000000001E-3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0.3241079</v>
      </c>
      <c r="C9" t="s">
        <v>12</v>
      </c>
    </row>
    <row r="11" spans="1:3">
      <c r="A11" t="s">
        <v>10</v>
      </c>
      <c r="B11">
        <f>0.706*(B3^0.442)*(B5^B9)*(B4^-0.849)/(B6^0.384)</f>
        <v>10.912566751889431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50" zoomScaleNormal="150" zoomScalePageLayoutView="150" workbookViewId="0">
      <selection activeCell="E25" sqref="E25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15</v>
      </c>
    </row>
    <row r="3" spans="1:3">
      <c r="A3" t="s">
        <v>4</v>
      </c>
      <c r="B3">
        <v>1.7330828092600494</v>
      </c>
      <c r="C3" t="s">
        <v>5</v>
      </c>
    </row>
    <row r="4" spans="1:3">
      <c r="A4" t="s">
        <v>0</v>
      </c>
      <c r="B4">
        <f>1/32</f>
        <v>3.125E-2</v>
      </c>
      <c r="C4" t="s">
        <v>1</v>
      </c>
    </row>
    <row r="5" spans="1:3">
      <c r="A5" t="s">
        <v>2</v>
      </c>
      <c r="B5">
        <v>6.0000000000000001E-3</v>
      </c>
      <c r="C5" t="s">
        <v>3</v>
      </c>
    </row>
    <row r="6" spans="1:3">
      <c r="A6" t="s">
        <v>6</v>
      </c>
      <c r="B6">
        <v>1.4999999999999999E-2</v>
      </c>
      <c r="C6" t="s">
        <v>7</v>
      </c>
    </row>
    <row r="9" spans="1:3">
      <c r="A9" t="s">
        <v>9</v>
      </c>
      <c r="B9">
        <f>0.207-19.084*B5^2+2.613*B5-0.0001*B4^(-2)+0.007*B4^(-1)-0.049*B5/B4</f>
        <v>0.33418297600000002</v>
      </c>
      <c r="C9" t="s">
        <v>12</v>
      </c>
    </row>
    <row r="11" spans="1:3">
      <c r="A11" t="s">
        <v>10</v>
      </c>
      <c r="B11">
        <f>0.706*(B3^0.442)*(B5^B9)*(B4^-0.849)/(B6^0.384)</f>
        <v>15.492164463896096</v>
      </c>
      <c r="C1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50" zoomScaleNormal="150" zoomScalePageLayoutView="150" workbookViewId="0">
      <selection activeCell="C18" sqref="C18"/>
    </sheetView>
  </sheetViews>
  <sheetFormatPr baseColWidth="10" defaultRowHeight="15" x14ac:dyDescent="0"/>
  <cols>
    <col min="2" max="2" width="8.6640625" customWidth="1"/>
  </cols>
  <sheetData>
    <row r="1" spans="1:3">
      <c r="A1" t="s">
        <v>8</v>
      </c>
    </row>
    <row r="2" spans="1:3">
      <c r="A2" t="s">
        <v>11</v>
      </c>
      <c r="B2" t="s">
        <v>16</v>
      </c>
    </row>
    <row r="3" spans="1:3">
      <c r="A3" t="s">
        <v>4</v>
      </c>
      <c r="B3">
        <v>4.5338400933751668</v>
      </c>
      <c r="C3" t="s">
        <v>5</v>
      </c>
    </row>
    <row r="4" spans="1:3">
      <c r="A4" t="s">
        <v>20</v>
      </c>
      <c r="B4">
        <v>2</v>
      </c>
      <c r="C4" t="s">
        <v>21</v>
      </c>
    </row>
    <row r="6" spans="1:3">
      <c r="A6" t="s">
        <v>17</v>
      </c>
      <c r="B6">
        <v>1.5</v>
      </c>
      <c r="C6" t="s">
        <v>23</v>
      </c>
    </row>
    <row r="7" spans="1:3">
      <c r="A7" t="s">
        <v>18</v>
      </c>
      <c r="B7">
        <v>1.5</v>
      </c>
      <c r="C7" t="s">
        <v>24</v>
      </c>
    </row>
    <row r="8" spans="1:3">
      <c r="A8" t="s">
        <v>22</v>
      </c>
      <c r="B8" s="1">
        <v>0.25</v>
      </c>
      <c r="C8" t="s">
        <v>25</v>
      </c>
    </row>
    <row r="10" spans="1:3">
      <c r="A10" t="s">
        <v>26</v>
      </c>
      <c r="B10">
        <f>B6*B7</f>
        <v>2.25</v>
      </c>
      <c r="C10" t="s">
        <v>27</v>
      </c>
    </row>
    <row r="11" spans="1:3">
      <c r="A11" t="s">
        <v>26</v>
      </c>
      <c r="B11">
        <f>B10*(1-B8)*0.5</f>
        <v>0.84375</v>
      </c>
      <c r="C11" t="s">
        <v>31</v>
      </c>
    </row>
    <row r="13" spans="1:3">
      <c r="A13" t="s">
        <v>28</v>
      </c>
      <c r="B13">
        <f>2*(B6+B7)</f>
        <v>6</v>
      </c>
      <c r="C13" t="s">
        <v>29</v>
      </c>
    </row>
    <row r="14" spans="1:3">
      <c r="A14" t="s">
        <v>30</v>
      </c>
      <c r="B14">
        <f>0.5*B13</f>
        <v>3</v>
      </c>
      <c r="C14" t="s">
        <v>32</v>
      </c>
    </row>
    <row r="16" spans="1:3">
      <c r="A16" t="s">
        <v>33</v>
      </c>
      <c r="B16">
        <f>3*B14^(1.5)</f>
        <v>15.588457268119896</v>
      </c>
    </row>
    <row r="17" spans="1:3">
      <c r="A17" t="s">
        <v>34</v>
      </c>
      <c r="B17">
        <f>0.67*B11*SQRT(2*32.2*B4)</f>
        <v>6.4157365187579982</v>
      </c>
    </row>
    <row r="19" spans="1:3">
      <c r="A19" t="s">
        <v>19</v>
      </c>
      <c r="B19">
        <f>MIN(B16:B17)</f>
        <v>6.4157365187579982</v>
      </c>
      <c r="C19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CurbOnGrade-B1</vt:lpstr>
      <vt:lpstr>CurbOnGrade-D1</vt:lpstr>
      <vt:lpstr>GrateOnGrade-I1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2013-07-11T18:56:48Z</dcterms:created>
  <dcterms:modified xsi:type="dcterms:W3CDTF">2014-03-09T22:12:07Z</dcterms:modified>
</cp:coreProperties>
</file>