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60" yWindow="0" windowWidth="25600" windowHeight="14700" tabRatio="500"/>
  </bookViews>
  <sheets>
    <sheet name="Loop" sheetId="2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2" l="1"/>
  <c r="G29" i="2"/>
  <c r="G28" i="2"/>
  <c r="D22" i="2"/>
  <c r="C22" i="2"/>
  <c r="D16" i="2"/>
  <c r="E34" i="2"/>
  <c r="D20" i="2"/>
  <c r="D21" i="2"/>
  <c r="E35" i="2"/>
  <c r="D14" i="2"/>
  <c r="D13" i="2"/>
  <c r="D15" i="2"/>
  <c r="C35" i="2"/>
  <c r="D34" i="2"/>
  <c r="C16" i="2"/>
  <c r="C20" i="2"/>
  <c r="C21" i="2"/>
  <c r="C14" i="2"/>
  <c r="C13" i="2"/>
  <c r="C15" i="2"/>
  <c r="C33" i="2"/>
  <c r="D33" i="2"/>
  <c r="E33" i="2"/>
  <c r="F27" i="2" a="1"/>
  <c r="F29" i="2"/>
  <c r="C4" i="2"/>
  <c r="C19" i="2"/>
  <c r="D19" i="2"/>
  <c r="F19" i="2"/>
  <c r="C24" i="2"/>
  <c r="D24" i="2"/>
  <c r="F27" i="2"/>
  <c r="H27" i="2" a="1"/>
  <c r="H27" i="2"/>
  <c r="C28" i="2"/>
  <c r="F28" i="2"/>
  <c r="H28" i="2"/>
  <c r="D29" i="2"/>
  <c r="H29" i="2"/>
  <c r="F33" i="2" a="1"/>
  <c r="F33" i="2"/>
  <c r="G33" i="2"/>
  <c r="C34" i="2"/>
  <c r="F34" i="2"/>
  <c r="G34" i="2"/>
  <c r="D35" i="2"/>
  <c r="F35" i="2"/>
  <c r="G35" i="2"/>
  <c r="C38" i="2" a="1"/>
  <c r="C38" i="2"/>
  <c r="D38" i="2"/>
  <c r="E38" i="2"/>
</calcChain>
</file>

<file path=xl/sharedStrings.xml><?xml version="1.0" encoding="utf-8"?>
<sst xmlns="http://schemas.openxmlformats.org/spreadsheetml/2006/main" count="55" uniqueCount="43">
  <si>
    <t>Example Quasi-Newton Solver for Hydraulic Networks</t>
  </si>
  <si>
    <t>Pipes</t>
  </si>
  <si>
    <t>AD</t>
  </si>
  <si>
    <t>ElementID</t>
  </si>
  <si>
    <t>BD</t>
  </si>
  <si>
    <t>DC</t>
  </si>
  <si>
    <t>Nodes</t>
  </si>
  <si>
    <t>D</t>
  </si>
  <si>
    <t>Length</t>
  </si>
  <si>
    <t>Diameter</t>
  </si>
  <si>
    <t>Roughness</t>
  </si>
  <si>
    <t>Viscosity</t>
  </si>
  <si>
    <t>Current Re</t>
  </si>
  <si>
    <t>Friction Factor</t>
  </si>
  <si>
    <t>Gravity</t>
  </si>
  <si>
    <t>Current L</t>
  </si>
  <si>
    <t>Node-Arc</t>
  </si>
  <si>
    <t>Node</t>
  </si>
  <si>
    <t>CD</t>
  </si>
  <si>
    <t>b</t>
  </si>
  <si>
    <t>x</t>
  </si>
  <si>
    <t>Current X</t>
  </si>
  <si>
    <t>Initial X</t>
  </si>
  <si>
    <t>f(x)</t>
  </si>
  <si>
    <t>Jacobian</t>
  </si>
  <si>
    <t>Update X</t>
  </si>
  <si>
    <t>Reset</t>
  </si>
  <si>
    <t>Iter</t>
  </si>
  <si>
    <t>Pi^2</t>
  </si>
  <si>
    <t>Diameter^5</t>
  </si>
  <si>
    <t>Pi^2*g*D^5</t>
  </si>
  <si>
    <t>8 * L</t>
  </si>
  <si>
    <t>Xk+1</t>
  </si>
  <si>
    <t>DeltaX</t>
  </si>
  <si>
    <t>Current V</t>
  </si>
  <si>
    <t>P1</t>
  </si>
  <si>
    <t>P2</t>
  </si>
  <si>
    <t>NB</t>
  </si>
  <si>
    <t>Friction Fixed</t>
  </si>
  <si>
    <t>NA</t>
  </si>
  <si>
    <t>Q1</t>
  </si>
  <si>
    <t>Q2</t>
  </si>
  <si>
    <t>NA (FGN)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</si>
</sst>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auto="1"/>
      </bottom>
      <diagonal/>
    </border>
  </borders>
  <cellStyleXfs count="3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4" borderId="5" xfId="3" applyBorder="1"/>
    <xf numFmtId="0" fontId="4" fillId="4" borderId="6" xfId="3" applyBorder="1"/>
    <xf numFmtId="0" fontId="4" fillId="4" borderId="7" xfId="3" applyBorder="1"/>
    <xf numFmtId="0" fontId="2" fillId="2" borderId="3" xfId="1" applyBorder="1"/>
    <xf numFmtId="0" fontId="2" fillId="2" borderId="4" xfId="1" applyBorder="1"/>
    <xf numFmtId="0" fontId="5" fillId="5" borderId="8" xfId="4" applyBorder="1"/>
    <xf numFmtId="0" fontId="5" fillId="5" borderId="1" xfId="4" applyBorder="1"/>
    <xf numFmtId="0" fontId="5" fillId="5" borderId="9" xfId="4" applyBorder="1"/>
    <xf numFmtId="0" fontId="5" fillId="5" borderId="10" xfId="4" applyBorder="1"/>
    <xf numFmtId="0" fontId="2" fillId="2" borderId="0" xfId="1" applyBorder="1"/>
    <xf numFmtId="0" fontId="3" fillId="3" borderId="0" xfId="2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1" fontId="0" fillId="0" borderId="0" xfId="0" applyNumberFormat="1"/>
    <xf numFmtId="0" fontId="5" fillId="6" borderId="2" xfId="5" applyFont="1"/>
  </cellXfs>
  <cellStyles count="34">
    <cellStyle name="Bad" xfId="2" builtinId="27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Good" xfId="1" builtinId="26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B6" zoomScale="200" zoomScaleNormal="200" zoomScalePageLayoutView="200" workbookViewId="0">
      <selection activeCell="E19" sqref="E19"/>
    </sheetView>
  </sheetViews>
  <sheetFormatPr baseColWidth="10" defaultRowHeight="15" x14ac:dyDescent="0"/>
  <cols>
    <col min="2" max="2" width="17" customWidth="1"/>
  </cols>
  <sheetData>
    <row r="1" spans="2:6">
      <c r="B1" t="s">
        <v>0</v>
      </c>
    </row>
    <row r="3" spans="2:6">
      <c r="B3" s="14" t="s">
        <v>26</v>
      </c>
      <c r="C3" s="14">
        <v>1</v>
      </c>
    </row>
    <row r="4" spans="2:6">
      <c r="B4" s="14" t="s">
        <v>27</v>
      </c>
      <c r="C4" s="14">
        <f ca="1">IF(C3=0,1,C4+1)</f>
        <v>1501</v>
      </c>
    </row>
    <row r="6" spans="2:6">
      <c r="C6" t="s">
        <v>1</v>
      </c>
      <c r="F6" t="s">
        <v>6</v>
      </c>
    </row>
    <row r="7" spans="2:6">
      <c r="B7" t="s">
        <v>3</v>
      </c>
      <c r="C7" t="s">
        <v>35</v>
      </c>
      <c r="D7" t="s">
        <v>36</v>
      </c>
      <c r="E7" t="s">
        <v>39</v>
      </c>
      <c r="F7" t="s">
        <v>37</v>
      </c>
    </row>
    <row r="8" spans="2:6">
      <c r="B8" t="s">
        <v>8</v>
      </c>
      <c r="C8">
        <v>3000</v>
      </c>
      <c r="D8">
        <v>3000</v>
      </c>
    </row>
    <row r="9" spans="2:6">
      <c r="B9" t="s">
        <v>9</v>
      </c>
      <c r="C9">
        <v>1</v>
      </c>
      <c r="D9">
        <v>2</v>
      </c>
    </row>
    <row r="10" spans="2:6">
      <c r="B10" t="s">
        <v>10</v>
      </c>
      <c r="C10">
        <v>1.5E-6</v>
      </c>
      <c r="D10">
        <v>1.5E-6</v>
      </c>
    </row>
    <row r="11" spans="2:6">
      <c r="B11" t="s">
        <v>14</v>
      </c>
      <c r="C11">
        <v>32.200000000000003</v>
      </c>
      <c r="D11">
        <v>32.200000000000003</v>
      </c>
    </row>
    <row r="12" spans="2:6">
      <c r="B12" t="s">
        <v>11</v>
      </c>
      <c r="C12" s="18">
        <v>1.22E-5</v>
      </c>
      <c r="D12" s="18">
        <v>1.22E-5</v>
      </c>
      <c r="E12" s="18"/>
    </row>
    <row r="13" spans="2:6">
      <c r="B13" t="s">
        <v>28</v>
      </c>
      <c r="C13">
        <f>PI()^2</f>
        <v>9.869604401089358</v>
      </c>
      <c r="D13">
        <f t="shared" ref="D13" si="0">PI()^2</f>
        <v>9.869604401089358</v>
      </c>
    </row>
    <row r="14" spans="2:6">
      <c r="B14" t="s">
        <v>29</v>
      </c>
      <c r="C14">
        <f>C9^5</f>
        <v>1</v>
      </c>
      <c r="D14">
        <f t="shared" ref="D14" si="1">D9^5</f>
        <v>32</v>
      </c>
    </row>
    <row r="15" spans="2:6">
      <c r="B15" t="s">
        <v>30</v>
      </c>
      <c r="C15">
        <f>C14*C13*C11</f>
        <v>317.80126171507737</v>
      </c>
      <c r="D15">
        <f t="shared" ref="D15" si="2">D14*D13*D11</f>
        <v>10169.640374882476</v>
      </c>
    </row>
    <row r="16" spans="2:6">
      <c r="B16" t="s">
        <v>31</v>
      </c>
      <c r="C16">
        <f>8*C8</f>
        <v>24000</v>
      </c>
      <c r="D16">
        <f t="shared" ref="D16" si="3">8*D8</f>
        <v>24000</v>
      </c>
    </row>
    <row r="17" spans="1:8">
      <c r="C17" t="s">
        <v>40</v>
      </c>
      <c r="D17" t="s">
        <v>41</v>
      </c>
      <c r="E17" t="s">
        <v>42</v>
      </c>
      <c r="F17" t="s">
        <v>37</v>
      </c>
    </row>
    <row r="18" spans="1:8">
      <c r="B18" t="s">
        <v>22</v>
      </c>
      <c r="C18">
        <v>1</v>
      </c>
      <c r="D18">
        <v>1</v>
      </c>
      <c r="E18">
        <v>100</v>
      </c>
      <c r="F18">
        <v>100</v>
      </c>
    </row>
    <row r="19" spans="1:8">
      <c r="B19" t="s">
        <v>21</v>
      </c>
      <c r="C19">
        <f ca="1">IF($C3=0,C18,C38)</f>
        <v>1.4834793941353768</v>
      </c>
      <c r="D19">
        <f ca="1">IF($C3=0,D18,D38)</f>
        <v>36.642221920676377</v>
      </c>
      <c r="E19">
        <f>E18</f>
        <v>100</v>
      </c>
      <c r="F19">
        <f ca="1">IF($C3=0,F18,E38)</f>
        <v>89.383104470112173</v>
      </c>
    </row>
    <row r="20" spans="1:8">
      <c r="B20" t="s">
        <v>34</v>
      </c>
      <c r="C20">
        <f>0.25*C18/(PI()*C9^2)</f>
        <v>7.9577471545947673E-2</v>
      </c>
      <c r="D20">
        <f t="shared" ref="D20" si="4">0.25*D18/(PI()*D9^2)</f>
        <v>1.9894367886486918E-2</v>
      </c>
    </row>
    <row r="21" spans="1:8">
      <c r="B21" t="s">
        <v>12</v>
      </c>
      <c r="C21" s="18">
        <f>ABS(C20)*C9/C12</f>
        <v>6522.743569339973</v>
      </c>
      <c r="D21" s="18">
        <f t="shared" ref="D21" si="5">ABS(D20)*D9/D12</f>
        <v>3261.3717846699865</v>
      </c>
      <c r="E21" s="18"/>
    </row>
    <row r="22" spans="1:8">
      <c r="B22" t="s">
        <v>13</v>
      </c>
      <c r="C22" s="18">
        <f>0.25/(LOG10((C10/C9/3.7) +5.74/(C21^0.9))^2)</f>
        <v>3.4963887674904479E-2</v>
      </c>
      <c r="D22" s="18">
        <f>0.25/(LOG10((D10/D9/3.7) +5.74/(D21^0.9))^2)</f>
        <v>4.3289929981160977E-2</v>
      </c>
    </row>
    <row r="23" spans="1:8">
      <c r="B23" t="s">
        <v>38</v>
      </c>
      <c r="C23">
        <v>0.01</v>
      </c>
      <c r="D23">
        <v>0.01</v>
      </c>
    </row>
    <row r="24" spans="1:8">
      <c r="B24" t="s">
        <v>15</v>
      </c>
      <c r="C24">
        <f ca="1">C16*C22*ABS(C19)/C15</f>
        <v>3.9170296524061077</v>
      </c>
      <c r="D24">
        <f ca="1">D16*D22*ABS(D19)/D15</f>
        <v>3.7434697696127497</v>
      </c>
    </row>
    <row r="26" spans="1:8" ht="16" thickBot="1">
      <c r="B26" t="s">
        <v>16</v>
      </c>
      <c r="C26" t="s">
        <v>35</v>
      </c>
      <c r="D26" t="s">
        <v>36</v>
      </c>
      <c r="E26" t="s">
        <v>37</v>
      </c>
      <c r="F26" t="s">
        <v>20</v>
      </c>
      <c r="G26" t="s">
        <v>19</v>
      </c>
      <c r="H26" t="s">
        <v>23</v>
      </c>
    </row>
    <row r="27" spans="1:8">
      <c r="A27" t="s">
        <v>17</v>
      </c>
      <c r="B27" t="s">
        <v>37</v>
      </c>
      <c r="C27" s="7">
        <v>1</v>
      </c>
      <c r="D27" s="8">
        <v>1</v>
      </c>
      <c r="E27">
        <v>0</v>
      </c>
      <c r="F27" s="4">
        <f t="array" ref="F27:F29" ca="1">TRANSPOSE(C19:F19)</f>
        <v>1.4834793941353768</v>
      </c>
      <c r="G27" s="1">
        <v>20</v>
      </c>
      <c r="H27" s="15">
        <f t="array" aca="1" ref="H27:H29" ca="1">MMULT(C27:E29,F27:F29)-G27:G29</f>
        <v>2.6680129605628231</v>
      </c>
    </row>
    <row r="28" spans="1:8">
      <c r="A28" t="s">
        <v>1</v>
      </c>
      <c r="B28" t="s">
        <v>35</v>
      </c>
      <c r="C28" s="9">
        <f ca="1">-C24</f>
        <v>-3.9170296524061077</v>
      </c>
      <c r="D28" s="10">
        <v>0</v>
      </c>
      <c r="E28" s="19">
        <v>-1</v>
      </c>
      <c r="F28" s="5">
        <f ca="1"/>
        <v>36.642221920676377</v>
      </c>
      <c r="G28" s="2">
        <f>-E18</f>
        <v>-100</v>
      </c>
      <c r="H28" s="16">
        <f ca="1"/>
        <v>-7.4609072348996222</v>
      </c>
    </row>
    <row r="29" spans="1:8" ht="16" thickBot="1">
      <c r="B29" t="s">
        <v>36</v>
      </c>
      <c r="C29" s="11">
        <v>0</v>
      </c>
      <c r="D29" s="12">
        <f ca="1">-D24</f>
        <v>-3.7434697696127497</v>
      </c>
      <c r="E29" s="19">
        <v>-1</v>
      </c>
      <c r="F29" s="6">
        <v>100</v>
      </c>
      <c r="G29" s="3">
        <f>-E18</f>
        <v>-100</v>
      </c>
      <c r="H29" s="17">
        <f ca="1"/>
        <v>-45.849050087754989</v>
      </c>
    </row>
    <row r="32" spans="1:8" ht="16" thickBot="1">
      <c r="B32" t="s">
        <v>24</v>
      </c>
      <c r="C32" t="s">
        <v>2</v>
      </c>
      <c r="D32" t="s">
        <v>4</v>
      </c>
      <c r="E32" t="s">
        <v>18</v>
      </c>
      <c r="F32" t="s">
        <v>33</v>
      </c>
      <c r="G32" t="s">
        <v>32</v>
      </c>
    </row>
    <row r="33" spans="1:7">
      <c r="A33" t="s">
        <v>17</v>
      </c>
      <c r="B33" t="s">
        <v>7</v>
      </c>
      <c r="C33" s="7">
        <f>C27</f>
        <v>1</v>
      </c>
      <c r="D33" s="8">
        <f t="shared" ref="D33:E33" si="6">D27</f>
        <v>1</v>
      </c>
      <c r="E33">
        <f t="shared" si="6"/>
        <v>0</v>
      </c>
      <c r="F33">
        <f t="array" aca="1" ref="F33:F35" ca="1">MMULT(-1*MINVERSE(C33:E35),H27:H29)</f>
        <v>1.8655153651483813</v>
      </c>
      <c r="G33" s="13">
        <f ca="1">F27+F33</f>
        <v>3.3489947592837579</v>
      </c>
    </row>
    <row r="34" spans="1:7">
      <c r="A34" t="s">
        <v>1</v>
      </c>
      <c r="B34" t="s">
        <v>2</v>
      </c>
      <c r="C34" s="9">
        <f ca="1">2*C28</f>
        <v>-7.8340593048122154</v>
      </c>
      <c r="D34" s="10">
        <f t="shared" ref="D34" si="7">2*D28</f>
        <v>0</v>
      </c>
      <c r="E34" s="19">
        <f>E28</f>
        <v>-1</v>
      </c>
      <c r="F34">
        <f ca="1"/>
        <v>-4.5335283257112025</v>
      </c>
      <c r="G34" s="13">
        <f t="shared" ref="G34:G35" ca="1" si="8">F28+F34</f>
        <v>32.108693594965175</v>
      </c>
    </row>
    <row r="35" spans="1:7">
      <c r="B35" t="s">
        <v>4</v>
      </c>
      <c r="C35" s="9">
        <f t="shared" ref="C35:D35" si="9">2*C29</f>
        <v>0</v>
      </c>
      <c r="D35" s="10">
        <f t="shared" ca="1" si="9"/>
        <v>-7.4869395392254994</v>
      </c>
      <c r="E35" s="19">
        <f>E29</f>
        <v>-1</v>
      </c>
      <c r="F35">
        <f ca="1"/>
        <v>-26.22549154887874</v>
      </c>
      <c r="G35" s="13">
        <f t="shared" ca="1" si="8"/>
        <v>73.774508451121264</v>
      </c>
    </row>
    <row r="36" spans="1:7">
      <c r="B36" t="s">
        <v>5</v>
      </c>
    </row>
    <row r="38" spans="1:7">
      <c r="B38" t="s">
        <v>25</v>
      </c>
      <c r="C38">
        <f t="array" aca="1" ref="C38:E38" ca="1">TRANSPOSE(G33:G35)</f>
        <v>3.3489947592837579</v>
      </c>
      <c r="D38">
        <f ca="1"/>
        <v>32.108693594965175</v>
      </c>
      <c r="E38">
        <f ca="1"/>
        <v>73.774508451121264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cleveland</dc:creator>
  <cp:lastModifiedBy>Theodore Cleveland</cp:lastModifiedBy>
  <dcterms:created xsi:type="dcterms:W3CDTF">2018-09-12T21:31:49Z</dcterms:created>
  <dcterms:modified xsi:type="dcterms:W3CDTF">2019-09-15T21:40:25Z</dcterms:modified>
</cp:coreProperties>
</file>