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760" yWindow="0" windowWidth="25600" windowHeight="14700" tabRatio="500"/>
  </bookViews>
  <sheets>
    <sheet name="3-Reservoir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E19" i="1"/>
  <c r="C19" i="1"/>
  <c r="D20" i="1"/>
  <c r="D21" i="1"/>
  <c r="E20" i="1"/>
  <c r="E21" i="1"/>
  <c r="C20" i="1"/>
  <c r="C21" i="1"/>
  <c r="D16" i="1"/>
  <c r="E16" i="1"/>
  <c r="C16" i="1"/>
  <c r="D14" i="1"/>
  <c r="D13" i="1"/>
  <c r="D15" i="1"/>
  <c r="E14" i="1"/>
  <c r="E13" i="1"/>
  <c r="E15" i="1"/>
  <c r="C14" i="1"/>
  <c r="C13" i="1"/>
  <c r="C15" i="1"/>
  <c r="D32" i="1"/>
  <c r="E32" i="1"/>
  <c r="C33" i="1"/>
  <c r="E33" i="1"/>
  <c r="C34" i="1"/>
  <c r="D34" i="1"/>
  <c r="F34" i="1"/>
  <c r="F33" i="1"/>
  <c r="F32" i="1"/>
  <c r="D31" i="1"/>
  <c r="E31" i="1"/>
  <c r="F31" i="1"/>
  <c r="C31" i="1"/>
  <c r="C4" i="1"/>
  <c r="C18" i="1"/>
  <c r="D18" i="1"/>
  <c r="E18" i="1"/>
  <c r="F18" i="1"/>
  <c r="C22" i="1"/>
  <c r="D22" i="1"/>
  <c r="E22" i="1"/>
  <c r="G25" i="1" a="1"/>
  <c r="G25" i="1"/>
  <c r="I25" i="1" a="1"/>
  <c r="I25" i="1"/>
  <c r="C26" i="1"/>
  <c r="G26" i="1"/>
  <c r="I26" i="1"/>
  <c r="D27" i="1"/>
  <c r="G27" i="1"/>
  <c r="I27" i="1"/>
  <c r="E28" i="1"/>
  <c r="G28" i="1"/>
  <c r="I28" i="1"/>
  <c r="G31" i="1" a="1"/>
  <c r="G31" i="1"/>
  <c r="H31" i="1"/>
  <c r="C32" i="1"/>
  <c r="G32" i="1"/>
  <c r="H32" i="1"/>
  <c r="D33" i="1"/>
  <c r="G33" i="1"/>
  <c r="H33" i="1"/>
  <c r="E34" i="1"/>
  <c r="G34" i="1"/>
  <c r="H34" i="1"/>
  <c r="C36" i="1" a="1"/>
  <c r="C36" i="1"/>
  <c r="D36" i="1"/>
  <c r="E36" i="1"/>
  <c r="F36" i="1"/>
</calcChain>
</file>

<file path=xl/sharedStrings.xml><?xml version="1.0" encoding="utf-8"?>
<sst xmlns="http://schemas.openxmlformats.org/spreadsheetml/2006/main" count="53" uniqueCount="34">
  <si>
    <t>Example Quasi-Newton Solver for Hydraulic Networks</t>
  </si>
  <si>
    <t>Pipes</t>
  </si>
  <si>
    <t>AD</t>
  </si>
  <si>
    <t>ElementID</t>
  </si>
  <si>
    <t>BD</t>
  </si>
  <si>
    <t>DC</t>
  </si>
  <si>
    <t>Nodes</t>
  </si>
  <si>
    <t>D</t>
  </si>
  <si>
    <t>Length</t>
  </si>
  <si>
    <t>Diameter</t>
  </si>
  <si>
    <t>Roughness</t>
  </si>
  <si>
    <t>Viscosity</t>
  </si>
  <si>
    <t>Current Re</t>
  </si>
  <si>
    <t>Friction Factor</t>
  </si>
  <si>
    <t>Gravity</t>
  </si>
  <si>
    <t>Current L</t>
  </si>
  <si>
    <t>Node-Arc</t>
  </si>
  <si>
    <t>Node</t>
  </si>
  <si>
    <t>b</t>
  </si>
  <si>
    <t>x</t>
  </si>
  <si>
    <t>Current X</t>
  </si>
  <si>
    <t>Initial X</t>
  </si>
  <si>
    <t>f(x)</t>
  </si>
  <si>
    <t>Jacobian</t>
  </si>
  <si>
    <t>Update X</t>
  </si>
  <si>
    <t>Reset</t>
  </si>
  <si>
    <t>Iter</t>
  </si>
  <si>
    <t>Pi^2</t>
  </si>
  <si>
    <t>Diameter^5</t>
  </si>
  <si>
    <t>Pi^2*g*D^5</t>
  </si>
  <si>
    <t>8 * L</t>
  </si>
  <si>
    <t>Xk+1</t>
  </si>
  <si>
    <t>DeltaX</t>
  </si>
  <si>
    <t>Current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</si>
</sst>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medium">
        <color auto="1"/>
      </bottom>
      <diagonal/>
    </border>
  </borders>
  <cellStyleXfs count="3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5" fillId="5" borderId="1" xfId="4"/>
    <xf numFmtId="0" fontId="2" fillId="2" borderId="3" xfId="1" applyBorder="1"/>
    <xf numFmtId="0" fontId="2" fillId="2" borderId="4" xfId="1" applyBorder="1"/>
    <xf numFmtId="0" fontId="0" fillId="6" borderId="2" xfId="5" applyFont="1"/>
    <xf numFmtId="0" fontId="5" fillId="5" borderId="9" xfId="4" applyBorder="1"/>
    <xf numFmtId="0" fontId="5" fillId="5" borderId="1" xfId="4" applyBorder="1"/>
    <xf numFmtId="0" fontId="0" fillId="6" borderId="10" xfId="5" applyFont="1" applyBorder="1"/>
    <xf numFmtId="0" fontId="5" fillId="5" borderId="11" xfId="4" applyBorder="1"/>
    <xf numFmtId="0" fontId="5" fillId="5" borderId="12" xfId="4" applyBorder="1"/>
    <xf numFmtId="0" fontId="0" fillId="6" borderId="13" xfId="5" applyFont="1" applyBorder="1"/>
    <xf numFmtId="0" fontId="2" fillId="2" borderId="0" xfId="1" applyBorder="1"/>
    <xf numFmtId="0" fontId="3" fillId="3" borderId="0" xfId="2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1" fontId="0" fillId="0" borderId="0" xfId="0" applyNumberFormat="1"/>
  </cellXfs>
  <cellStyles count="32">
    <cellStyle name="Bad" xfId="2" builtinId="27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Good" xfId="1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50" zoomScaleNormal="150" zoomScalePageLayoutView="150" workbookViewId="0">
      <selection activeCell="C4" sqref="C4"/>
    </sheetView>
  </sheetViews>
  <sheetFormatPr baseColWidth="10" defaultRowHeight="15" x14ac:dyDescent="0"/>
  <cols>
    <col min="2" max="2" width="17" customWidth="1"/>
  </cols>
  <sheetData>
    <row r="1" spans="2:6">
      <c r="B1" t="s">
        <v>0</v>
      </c>
    </row>
    <row r="3" spans="2:6">
      <c r="B3" s="19" t="s">
        <v>25</v>
      </c>
      <c r="C3" s="19">
        <v>1</v>
      </c>
    </row>
    <row r="4" spans="2:6">
      <c r="B4" s="19" t="s">
        <v>26</v>
      </c>
      <c r="C4" s="19">
        <f ca="1">IF(C3=0,1,C4+1)</f>
        <v>2053</v>
      </c>
    </row>
    <row r="6" spans="2:6">
      <c r="C6" t="s">
        <v>1</v>
      </c>
      <c r="F6" t="s">
        <v>6</v>
      </c>
    </row>
    <row r="7" spans="2:6">
      <c r="B7" t="s">
        <v>3</v>
      </c>
      <c r="C7" t="s">
        <v>2</v>
      </c>
      <c r="D7" t="s">
        <v>4</v>
      </c>
      <c r="E7" t="s">
        <v>5</v>
      </c>
      <c r="F7" t="s">
        <v>7</v>
      </c>
    </row>
    <row r="8" spans="2:6">
      <c r="B8" t="s">
        <v>8</v>
      </c>
      <c r="C8">
        <v>900</v>
      </c>
      <c r="D8">
        <v>800</v>
      </c>
      <c r="E8">
        <v>700</v>
      </c>
    </row>
    <row r="9" spans="2:6">
      <c r="B9" t="s">
        <v>9</v>
      </c>
      <c r="C9">
        <v>0.85</v>
      </c>
      <c r="D9">
        <v>0.85</v>
      </c>
      <c r="E9">
        <v>0.85</v>
      </c>
    </row>
    <row r="10" spans="2:6">
      <c r="B10" t="s">
        <v>10</v>
      </c>
      <c r="C10">
        <v>2.5999999999999999E-3</v>
      </c>
      <c r="D10">
        <v>2.5999999999999999E-3</v>
      </c>
      <c r="E10">
        <v>2.5999999999999999E-3</v>
      </c>
    </row>
    <row r="11" spans="2:6">
      <c r="B11" t="s">
        <v>14</v>
      </c>
      <c r="C11">
        <v>9.8000000000000007</v>
      </c>
      <c r="D11">
        <v>9.8000000000000007</v>
      </c>
      <c r="E11">
        <v>9.8000000000000007</v>
      </c>
    </row>
    <row r="12" spans="2:6">
      <c r="B12" t="s">
        <v>11</v>
      </c>
      <c r="C12" s="23">
        <v>1.1000000000000001E-6</v>
      </c>
      <c r="D12" s="23">
        <v>1.1000000000000001E-6</v>
      </c>
      <c r="E12" s="23">
        <v>1.1000000000000001E-6</v>
      </c>
    </row>
    <row r="13" spans="2:6">
      <c r="B13" t="s">
        <v>27</v>
      </c>
      <c r="C13">
        <f>PI()^2</f>
        <v>9.869604401089358</v>
      </c>
      <c r="D13">
        <f t="shared" ref="D13:E13" si="0">PI()^2</f>
        <v>9.869604401089358</v>
      </c>
      <c r="E13">
        <f t="shared" si="0"/>
        <v>9.869604401089358</v>
      </c>
    </row>
    <row r="14" spans="2:6">
      <c r="B14" t="s">
        <v>28</v>
      </c>
      <c r="C14">
        <f>C9^5</f>
        <v>0.44370531249999989</v>
      </c>
      <c r="D14">
        <f t="shared" ref="D14:E14" si="1">D9^5</f>
        <v>0.44370531249999989</v>
      </c>
      <c r="E14">
        <f t="shared" si="1"/>
        <v>0.44370531249999989</v>
      </c>
    </row>
    <row r="15" spans="2:6">
      <c r="B15" t="s">
        <v>29</v>
      </c>
      <c r="C15">
        <f>C14*C13*C11</f>
        <v>42.916119869359932</v>
      </c>
      <c r="D15">
        <f t="shared" ref="D15:E15" si="2">D14*D13*D11</f>
        <v>42.916119869359932</v>
      </c>
      <c r="E15">
        <f t="shared" si="2"/>
        <v>42.916119869359932</v>
      </c>
    </row>
    <row r="16" spans="2:6">
      <c r="B16" t="s">
        <v>30</v>
      </c>
      <c r="C16">
        <f>8*C8</f>
        <v>7200</v>
      </c>
      <c r="D16">
        <f t="shared" ref="D16:E16" si="3">8*D8</f>
        <v>6400</v>
      </c>
      <c r="E16">
        <f t="shared" si="3"/>
        <v>5600</v>
      </c>
    </row>
    <row r="17" spans="1:9">
      <c r="B17" t="s">
        <v>21</v>
      </c>
      <c r="C17">
        <v>1</v>
      </c>
      <c r="D17">
        <v>1</v>
      </c>
      <c r="E17">
        <v>1</v>
      </c>
      <c r="F17">
        <v>100</v>
      </c>
    </row>
    <row r="18" spans="1:9">
      <c r="B18" t="s">
        <v>20</v>
      </c>
      <c r="C18">
        <f ca="1">IF($C3=0,C17,C36)</f>
        <v>2.1360618712012034</v>
      </c>
      <c r="D18">
        <f ca="1">IF($C3=0,D17,D36)</f>
        <v>0.25510098556423993</v>
      </c>
      <c r="E18">
        <f ca="1">IF($C3=0,E17,E36)</f>
        <v>2.3911628567654435</v>
      </c>
      <c r="F18">
        <f ca="1">IF($C3=0,F17,F36)</f>
        <v>79.743188072392542</v>
      </c>
    </row>
    <row r="19" spans="1:9">
      <c r="B19" t="s">
        <v>33</v>
      </c>
      <c r="C19">
        <f>C17/(0.25*PI()*C9^2)</f>
        <v>1.7622692660694297</v>
      </c>
      <c r="D19">
        <f t="shared" ref="D19:E19" si="4">D17/(0.25*PI()*D9^2)</f>
        <v>1.7622692660694297</v>
      </c>
      <c r="E19">
        <f t="shared" si="4"/>
        <v>1.7622692660694297</v>
      </c>
    </row>
    <row r="20" spans="1:9">
      <c r="B20" t="s">
        <v>12</v>
      </c>
      <c r="C20" s="23">
        <f>ABS(C19)*C9/C12</f>
        <v>1361753.5237809229</v>
      </c>
      <c r="D20" s="23">
        <f t="shared" ref="D20:E20" si="5">ABS(D19)*D9/D12</f>
        <v>1361753.5237809229</v>
      </c>
      <c r="E20" s="23">
        <f t="shared" si="5"/>
        <v>1361753.5237809229</v>
      </c>
    </row>
    <row r="21" spans="1:9">
      <c r="B21" t="s">
        <v>13</v>
      </c>
      <c r="C21">
        <f>0.25/(LOG((C10/C9/3.7) +5.74/(C20^0.9))^2)</f>
        <v>2.6462531826008568E-2</v>
      </c>
      <c r="D21">
        <f t="shared" ref="D21:E21" si="6">0.25/(LOG((D10/D9/3.7) +5.74/(D20^0.9))^2)</f>
        <v>2.6462531826008568E-2</v>
      </c>
      <c r="E21">
        <f t="shared" si="6"/>
        <v>2.6462531826008568E-2</v>
      </c>
    </row>
    <row r="22" spans="1:9">
      <c r="B22" t="s">
        <v>15</v>
      </c>
      <c r="C22">
        <f ca="1">C16*C21*ABS(C18)/C15</f>
        <v>9.4832514922501492</v>
      </c>
      <c r="D22">
        <f t="shared" ref="D22:E22" ca="1" si="7">D16*D21*ABS(D18)/D15</f>
        <v>1.0067069205531933</v>
      </c>
      <c r="E22">
        <f t="shared" ca="1" si="7"/>
        <v>8.2567308272341613</v>
      </c>
    </row>
    <row r="24" spans="1:9" ht="16" thickBot="1">
      <c r="B24" t="s">
        <v>16</v>
      </c>
      <c r="C24" t="s">
        <v>2</v>
      </c>
      <c r="D24" t="s">
        <v>4</v>
      </c>
      <c r="E24" t="s">
        <v>5</v>
      </c>
      <c r="F24" t="s">
        <v>7</v>
      </c>
      <c r="G24" t="s">
        <v>19</v>
      </c>
      <c r="H24" t="s">
        <v>18</v>
      </c>
      <c r="I24" t="s">
        <v>22</v>
      </c>
    </row>
    <row r="25" spans="1:9">
      <c r="A25" t="s">
        <v>17</v>
      </c>
      <c r="B25" t="s">
        <v>7</v>
      </c>
      <c r="C25" s="9">
        <v>1</v>
      </c>
      <c r="D25" s="10">
        <v>1</v>
      </c>
      <c r="E25" s="10">
        <v>-1</v>
      </c>
      <c r="F25" s="1">
        <v>0</v>
      </c>
      <c r="G25" s="5">
        <f t="array" aca="1" ref="G25:G28" ca="1">TRANSPOSE(C18:F18)</f>
        <v>2.1360618712012034</v>
      </c>
      <c r="H25" s="2">
        <v>0</v>
      </c>
      <c r="I25" s="20">
        <f t="array" aca="1" ref="I25:I28" ca="1">MMULT(C25:F28,G25:G28)-H25:H28</f>
        <v>0</v>
      </c>
    </row>
    <row r="26" spans="1:9">
      <c r="A26" t="s">
        <v>1</v>
      </c>
      <c r="B26" t="s">
        <v>2</v>
      </c>
      <c r="C26" s="8">
        <f ca="1">-C22</f>
        <v>-9.4832514922501492</v>
      </c>
      <c r="D26" s="8">
        <v>0</v>
      </c>
      <c r="E26" s="8">
        <v>0</v>
      </c>
      <c r="F26" s="11">
        <v>-1</v>
      </c>
      <c r="G26" s="6">
        <f ca="1"/>
        <v>0.25510098556423993</v>
      </c>
      <c r="H26" s="3">
        <v>-100</v>
      </c>
      <c r="I26" s="21">
        <f ca="1"/>
        <v>0</v>
      </c>
    </row>
    <row r="27" spans="1:9">
      <c r="B27" t="s">
        <v>4</v>
      </c>
      <c r="C27" s="8">
        <v>0</v>
      </c>
      <c r="D27" s="8">
        <f ca="1">-D22</f>
        <v>-1.0067069205531933</v>
      </c>
      <c r="E27" s="8">
        <v>0</v>
      </c>
      <c r="F27" s="11">
        <v>-1</v>
      </c>
      <c r="G27" s="6">
        <f ca="1"/>
        <v>2.3911628567654435</v>
      </c>
      <c r="H27" s="3">
        <v>-80</v>
      </c>
      <c r="I27" s="21">
        <f ca="1"/>
        <v>0</v>
      </c>
    </row>
    <row r="28" spans="1:9" ht="16" thickBot="1">
      <c r="B28" t="s">
        <v>5</v>
      </c>
      <c r="C28" s="8">
        <v>0</v>
      </c>
      <c r="D28" s="8">
        <v>0</v>
      </c>
      <c r="E28" s="8">
        <f ca="1">-E22</f>
        <v>-8.2567308272341613</v>
      </c>
      <c r="F28" s="11">
        <v>1</v>
      </c>
      <c r="G28" s="7">
        <f ca="1"/>
        <v>79.743188072392542</v>
      </c>
      <c r="H28" s="4">
        <v>60</v>
      </c>
      <c r="I28" s="22">
        <f ca="1"/>
        <v>0</v>
      </c>
    </row>
    <row r="30" spans="1:9" ht="16" thickBot="1">
      <c r="B30" t="s">
        <v>23</v>
      </c>
      <c r="C30" t="s">
        <v>2</v>
      </c>
      <c r="D30" t="s">
        <v>4</v>
      </c>
      <c r="E30" t="s">
        <v>5</v>
      </c>
      <c r="F30" t="s">
        <v>7</v>
      </c>
      <c r="G30" t="s">
        <v>32</v>
      </c>
      <c r="H30" t="s">
        <v>31</v>
      </c>
    </row>
    <row r="31" spans="1:9">
      <c r="A31" t="s">
        <v>17</v>
      </c>
      <c r="B31" t="s">
        <v>7</v>
      </c>
      <c r="C31" s="9">
        <f>C25</f>
        <v>1</v>
      </c>
      <c r="D31" s="10">
        <f t="shared" ref="D31:F31" si="8">D25</f>
        <v>1</v>
      </c>
      <c r="E31" s="10">
        <f t="shared" si="8"/>
        <v>-1</v>
      </c>
      <c r="F31" s="1">
        <f t="shared" si="8"/>
        <v>0</v>
      </c>
      <c r="G31">
        <f t="array" aca="1" ref="G31:G34" ca="1">MMULT(-1*MINVERSE(C31:F34),I25:I28)</f>
        <v>0</v>
      </c>
      <c r="H31" s="18">
        <f ca="1">G25+G31</f>
        <v>2.1360618712012034</v>
      </c>
    </row>
    <row r="32" spans="1:9">
      <c r="A32" t="s">
        <v>1</v>
      </c>
      <c r="B32" t="s">
        <v>2</v>
      </c>
      <c r="C32" s="12">
        <f ca="1">2*C26</f>
        <v>-18.966502984500298</v>
      </c>
      <c r="D32" s="13">
        <f t="shared" ref="D32:E32" si="9">2*D26</f>
        <v>0</v>
      </c>
      <c r="E32" s="13">
        <f t="shared" si="9"/>
        <v>0</v>
      </c>
      <c r="F32" s="14">
        <f>F26</f>
        <v>-1</v>
      </c>
      <c r="G32">
        <f ca="1"/>
        <v>0</v>
      </c>
      <c r="H32" s="18">
        <f t="shared" ref="H32:H34" ca="1" si="10">G26+G32</f>
        <v>0.25510098556423993</v>
      </c>
    </row>
    <row r="33" spans="2:8">
      <c r="B33" t="s">
        <v>4</v>
      </c>
      <c r="C33" s="12">
        <f t="shared" ref="C33:E33" si="11">2*C27</f>
        <v>0</v>
      </c>
      <c r="D33" s="13">
        <f t="shared" ca="1" si="11"/>
        <v>-2.0134138411063867</v>
      </c>
      <c r="E33" s="13">
        <f t="shared" si="11"/>
        <v>0</v>
      </c>
      <c r="F33" s="14">
        <f>F27</f>
        <v>-1</v>
      </c>
      <c r="G33">
        <f ca="1"/>
        <v>0</v>
      </c>
      <c r="H33" s="18">
        <f t="shared" ca="1" si="10"/>
        <v>2.3911628567654435</v>
      </c>
    </row>
    <row r="34" spans="2:8" ht="16" thickBot="1">
      <c r="B34" t="s">
        <v>5</v>
      </c>
      <c r="C34" s="15">
        <f t="shared" ref="C34:E34" si="12">2*C28</f>
        <v>0</v>
      </c>
      <c r="D34" s="16">
        <f t="shared" si="12"/>
        <v>0</v>
      </c>
      <c r="E34" s="16">
        <f t="shared" ca="1" si="12"/>
        <v>-16.513461654468323</v>
      </c>
      <c r="F34" s="17">
        <f>F28</f>
        <v>1</v>
      </c>
      <c r="G34">
        <f ca="1"/>
        <v>0</v>
      </c>
      <c r="H34" s="18">
        <f t="shared" ca="1" si="10"/>
        <v>79.743188072392542</v>
      </c>
    </row>
    <row r="36" spans="2:8">
      <c r="B36" t="s">
        <v>24</v>
      </c>
      <c r="C36">
        <f t="array" aca="1" ref="C36:F36" ca="1">TRANSPOSE(G31:G34+G25:G28)</f>
        <v>2.1360618712012034</v>
      </c>
      <c r="D36">
        <f ca="1"/>
        <v>0.25510098556423993</v>
      </c>
      <c r="E36">
        <f ca="1"/>
        <v>2.3911628567654435</v>
      </c>
      <c r="F36">
        <f ca="1"/>
        <v>79.743188072392542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3-Reservoir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2018-09-12T21:31:49Z</dcterms:created>
  <dcterms:modified xsi:type="dcterms:W3CDTF">2019-09-15T21:13:21Z</dcterms:modified>
</cp:coreProperties>
</file>