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0" yWindow="0" windowWidth="25600" windowHeight="14700" tabRatio="500" activeTab="1"/>
  </bookViews>
  <sheets>
    <sheet name="BridgeSystem" sheetId="5" r:id="rId1"/>
    <sheet name="PumpSystem" sheetId="3" r:id="rId2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1" i="3" l="1"/>
  <c r="N29" i="3"/>
  <c r="M18" i="5"/>
  <c r="N30" i="5"/>
  <c r="C16" i="5"/>
  <c r="C14" i="5"/>
  <c r="C13" i="5"/>
  <c r="C15" i="5"/>
  <c r="C39" i="5"/>
  <c r="D39" i="5"/>
  <c r="E39" i="5"/>
  <c r="F39" i="5"/>
  <c r="G39" i="5"/>
  <c r="H39" i="5"/>
  <c r="C40" i="5"/>
  <c r="D40" i="5"/>
  <c r="E40" i="5"/>
  <c r="F40" i="5"/>
  <c r="G40" i="5"/>
  <c r="H40" i="5"/>
  <c r="C41" i="5"/>
  <c r="D41" i="5"/>
  <c r="E41" i="5"/>
  <c r="F41" i="5"/>
  <c r="G41" i="5"/>
  <c r="H41" i="5"/>
  <c r="C42" i="5"/>
  <c r="D42" i="5"/>
  <c r="E42" i="5"/>
  <c r="F42" i="5"/>
  <c r="G42" i="5"/>
  <c r="H42" i="5"/>
  <c r="D43" i="5"/>
  <c r="E43" i="5"/>
  <c r="F43" i="5"/>
  <c r="G43" i="5"/>
  <c r="H43" i="5"/>
  <c r="I43" i="5"/>
  <c r="J43" i="5"/>
  <c r="K43" i="5"/>
  <c r="L43" i="5"/>
  <c r="C44" i="5"/>
  <c r="D16" i="5"/>
  <c r="E44" i="5"/>
  <c r="F44" i="5"/>
  <c r="G44" i="5"/>
  <c r="H44" i="5"/>
  <c r="I44" i="5"/>
  <c r="J44" i="5"/>
  <c r="K44" i="5"/>
  <c r="L44" i="5"/>
  <c r="C45" i="5"/>
  <c r="D45" i="5"/>
  <c r="E16" i="5"/>
  <c r="F45" i="5"/>
  <c r="G45" i="5"/>
  <c r="H45" i="5"/>
  <c r="I45" i="5"/>
  <c r="J45" i="5"/>
  <c r="K45" i="5"/>
  <c r="L45" i="5"/>
  <c r="C46" i="5"/>
  <c r="D46" i="5"/>
  <c r="E46" i="5"/>
  <c r="F16" i="5"/>
  <c r="G46" i="5"/>
  <c r="H46" i="5"/>
  <c r="I46" i="5"/>
  <c r="J46" i="5"/>
  <c r="K46" i="5"/>
  <c r="L46" i="5"/>
  <c r="C47" i="5"/>
  <c r="D47" i="5"/>
  <c r="E47" i="5"/>
  <c r="F47" i="5"/>
  <c r="G16" i="5"/>
  <c r="H47" i="5"/>
  <c r="I47" i="5"/>
  <c r="J47" i="5"/>
  <c r="K47" i="5"/>
  <c r="L47" i="5"/>
  <c r="C48" i="5"/>
  <c r="D48" i="5"/>
  <c r="E48" i="5"/>
  <c r="F48" i="5"/>
  <c r="G48" i="5"/>
  <c r="H16" i="5"/>
  <c r="I48" i="5"/>
  <c r="J48" i="5"/>
  <c r="K48" i="5"/>
  <c r="L48" i="5"/>
  <c r="H14" i="5"/>
  <c r="H13" i="5"/>
  <c r="H15" i="5"/>
  <c r="G14" i="5"/>
  <c r="G13" i="5"/>
  <c r="G15" i="5"/>
  <c r="F14" i="5"/>
  <c r="F13" i="5"/>
  <c r="F15" i="5"/>
  <c r="E14" i="5"/>
  <c r="E13" i="5"/>
  <c r="E15" i="5"/>
  <c r="D14" i="5"/>
  <c r="D13" i="5"/>
  <c r="D15" i="5"/>
  <c r="H19" i="3"/>
  <c r="G19" i="3"/>
  <c r="F19" i="3"/>
  <c r="E19" i="3"/>
  <c r="D19" i="3"/>
  <c r="C42" i="3"/>
  <c r="D42" i="3"/>
  <c r="E42" i="3"/>
  <c r="F42" i="3"/>
  <c r="G42" i="3"/>
  <c r="H42" i="3"/>
  <c r="C43" i="3"/>
  <c r="D43" i="3"/>
  <c r="E43" i="3"/>
  <c r="F43" i="3"/>
  <c r="G43" i="3"/>
  <c r="H43" i="3"/>
  <c r="C44" i="3"/>
  <c r="D44" i="3"/>
  <c r="E44" i="3"/>
  <c r="F44" i="3"/>
  <c r="G44" i="3"/>
  <c r="H44" i="3"/>
  <c r="C45" i="3"/>
  <c r="D45" i="3"/>
  <c r="E45" i="3"/>
  <c r="F45" i="3"/>
  <c r="G45" i="3"/>
  <c r="H45" i="3"/>
  <c r="D46" i="3"/>
  <c r="E46" i="3"/>
  <c r="F46" i="3"/>
  <c r="G46" i="3"/>
  <c r="H46" i="3"/>
  <c r="I46" i="3"/>
  <c r="J46" i="3"/>
  <c r="K46" i="3"/>
  <c r="L46" i="3"/>
  <c r="C47" i="3"/>
  <c r="E47" i="3"/>
  <c r="F47" i="3"/>
  <c r="G47" i="3"/>
  <c r="H47" i="3"/>
  <c r="I47" i="3"/>
  <c r="J47" i="3"/>
  <c r="K47" i="3"/>
  <c r="L47" i="3"/>
  <c r="C48" i="3"/>
  <c r="D48" i="3"/>
  <c r="F48" i="3"/>
  <c r="G48" i="3"/>
  <c r="H48" i="3"/>
  <c r="I48" i="3"/>
  <c r="J48" i="3"/>
  <c r="K48" i="3"/>
  <c r="L48" i="3"/>
  <c r="C49" i="3"/>
  <c r="D49" i="3"/>
  <c r="E49" i="3"/>
  <c r="F14" i="3"/>
  <c r="F13" i="3"/>
  <c r="F15" i="3"/>
  <c r="G49" i="3"/>
  <c r="H49" i="3"/>
  <c r="I49" i="3"/>
  <c r="J49" i="3"/>
  <c r="K49" i="3"/>
  <c r="L49" i="3"/>
  <c r="C50" i="3"/>
  <c r="D50" i="3"/>
  <c r="E50" i="3"/>
  <c r="F50" i="3"/>
  <c r="G14" i="3"/>
  <c r="G13" i="3"/>
  <c r="G15" i="3"/>
  <c r="H50" i="3"/>
  <c r="I50" i="3"/>
  <c r="J50" i="3"/>
  <c r="K50" i="3"/>
  <c r="L50" i="3"/>
  <c r="C51" i="3"/>
  <c r="D51" i="3"/>
  <c r="E51" i="3"/>
  <c r="F51" i="3"/>
  <c r="G51" i="3"/>
  <c r="H14" i="3"/>
  <c r="H13" i="3"/>
  <c r="H15" i="3"/>
  <c r="I51" i="3"/>
  <c r="J51" i="3"/>
  <c r="K51" i="3"/>
  <c r="L51" i="3"/>
  <c r="E14" i="3"/>
  <c r="E13" i="3"/>
  <c r="E15" i="3"/>
  <c r="D14" i="3"/>
  <c r="D13" i="3"/>
  <c r="D15" i="3"/>
  <c r="C4" i="5"/>
  <c r="C18" i="5"/>
  <c r="D18" i="5"/>
  <c r="E18" i="5"/>
  <c r="F18" i="5"/>
  <c r="G18" i="5"/>
  <c r="H18" i="5"/>
  <c r="I18" i="5"/>
  <c r="J18" i="5"/>
  <c r="K18" i="5"/>
  <c r="L18" i="5"/>
  <c r="C19" i="5"/>
  <c r="D19" i="5"/>
  <c r="E19" i="5"/>
  <c r="F19" i="5"/>
  <c r="G19" i="5"/>
  <c r="H19" i="5"/>
  <c r="C20" i="5"/>
  <c r="D20" i="5"/>
  <c r="E20" i="5"/>
  <c r="F20" i="5"/>
  <c r="G20" i="5"/>
  <c r="H20" i="5"/>
  <c r="C21" i="5"/>
  <c r="D21" i="5"/>
  <c r="E21" i="5"/>
  <c r="F21" i="5"/>
  <c r="G21" i="5"/>
  <c r="H21" i="5"/>
  <c r="C23" i="5"/>
  <c r="D23" i="5"/>
  <c r="E23" i="5"/>
  <c r="F23" i="5"/>
  <c r="G23" i="5"/>
  <c r="H23" i="5"/>
  <c r="M26" i="5" a="1"/>
  <c r="M26" i="5"/>
  <c r="O26" i="5" a="1"/>
  <c r="O26" i="5"/>
  <c r="M27" i="5"/>
  <c r="O27" i="5"/>
  <c r="M28" i="5"/>
  <c r="O28" i="5"/>
  <c r="M29" i="5"/>
  <c r="O29" i="5"/>
  <c r="C30" i="5"/>
  <c r="M30" i="5"/>
  <c r="O30" i="5"/>
  <c r="D31" i="5"/>
  <c r="M31" i="5"/>
  <c r="O31" i="5"/>
  <c r="E32" i="5"/>
  <c r="M32" i="5"/>
  <c r="O32" i="5"/>
  <c r="F33" i="5"/>
  <c r="M33" i="5"/>
  <c r="O33" i="5"/>
  <c r="G34" i="5"/>
  <c r="M34" i="5"/>
  <c r="O34" i="5"/>
  <c r="H35" i="5"/>
  <c r="M35" i="5"/>
  <c r="O35" i="5"/>
  <c r="M39" i="5" a="1"/>
  <c r="M39" i="5"/>
  <c r="N39" i="5"/>
  <c r="M40" i="5"/>
  <c r="N40" i="5"/>
  <c r="M41" i="5"/>
  <c r="N41" i="5"/>
  <c r="M42" i="5"/>
  <c r="N42" i="5"/>
  <c r="C43" i="5"/>
  <c r="M43" i="5"/>
  <c r="N43" i="5"/>
  <c r="D44" i="5"/>
  <c r="M44" i="5"/>
  <c r="N44" i="5"/>
  <c r="E45" i="5"/>
  <c r="M45" i="5"/>
  <c r="N45" i="5"/>
  <c r="F46" i="5"/>
  <c r="M46" i="5"/>
  <c r="N46" i="5"/>
  <c r="G47" i="5"/>
  <c r="M47" i="5"/>
  <c r="N47" i="5"/>
  <c r="H48" i="5"/>
  <c r="M48" i="5"/>
  <c r="N48" i="5"/>
  <c r="C52" i="5" a="1"/>
  <c r="C52" i="5"/>
  <c r="D52" i="5"/>
  <c r="E52" i="5"/>
  <c r="F52" i="5"/>
  <c r="G52" i="5"/>
  <c r="H52" i="5"/>
  <c r="I52" i="5"/>
  <c r="J52" i="5"/>
  <c r="K52" i="5"/>
  <c r="L52" i="5"/>
  <c r="C4" i="3"/>
  <c r="C21" i="3"/>
  <c r="D21" i="3"/>
  <c r="E21" i="3"/>
  <c r="F21" i="3"/>
  <c r="G21" i="3"/>
  <c r="H21" i="3"/>
  <c r="I21" i="3"/>
  <c r="J21" i="3"/>
  <c r="K21" i="3"/>
  <c r="L21" i="3"/>
  <c r="D22" i="3"/>
  <c r="E22" i="3"/>
  <c r="F22" i="3"/>
  <c r="G22" i="3"/>
  <c r="H22" i="3"/>
  <c r="D23" i="3"/>
  <c r="E23" i="3"/>
  <c r="F23" i="3"/>
  <c r="G23" i="3"/>
  <c r="H23" i="3"/>
  <c r="D24" i="3"/>
  <c r="E24" i="3"/>
  <c r="F24" i="3"/>
  <c r="G24" i="3"/>
  <c r="H24" i="3"/>
  <c r="C26" i="3"/>
  <c r="D26" i="3"/>
  <c r="E26" i="3"/>
  <c r="F26" i="3"/>
  <c r="G26" i="3"/>
  <c r="H26" i="3"/>
  <c r="M29" i="3" a="1"/>
  <c r="M29" i="3"/>
  <c r="O29" i="3" a="1"/>
  <c r="O29" i="3"/>
  <c r="M30" i="3"/>
  <c r="O30" i="3"/>
  <c r="M31" i="3"/>
  <c r="O31" i="3"/>
  <c r="M32" i="3"/>
  <c r="O32" i="3"/>
  <c r="C33" i="3"/>
  <c r="M33" i="3"/>
  <c r="O33" i="3"/>
  <c r="D34" i="3"/>
  <c r="M34" i="3"/>
  <c r="O34" i="3"/>
  <c r="E35" i="3"/>
  <c r="M35" i="3"/>
  <c r="O35" i="3"/>
  <c r="F36" i="3"/>
  <c r="M36" i="3"/>
  <c r="O36" i="3"/>
  <c r="G37" i="3"/>
  <c r="M37" i="3"/>
  <c r="O37" i="3"/>
  <c r="H38" i="3"/>
  <c r="M38" i="3"/>
  <c r="O38" i="3"/>
  <c r="M42" i="3" a="1"/>
  <c r="M42" i="3"/>
  <c r="N42" i="3"/>
  <c r="M43" i="3"/>
  <c r="N43" i="3"/>
  <c r="M44" i="3"/>
  <c r="N44" i="3"/>
  <c r="M45" i="3"/>
  <c r="N45" i="3"/>
  <c r="C46" i="3"/>
  <c r="M46" i="3"/>
  <c r="N46" i="3"/>
  <c r="D47" i="3"/>
  <c r="M47" i="3"/>
  <c r="N47" i="3"/>
  <c r="E48" i="3"/>
  <c r="M48" i="3"/>
  <c r="N48" i="3"/>
  <c r="F49" i="3"/>
  <c r="M49" i="3"/>
  <c r="N49" i="3"/>
  <c r="G50" i="3"/>
  <c r="M50" i="3"/>
  <c r="N50" i="3"/>
  <c r="H51" i="3"/>
  <c r="M51" i="3"/>
  <c r="N51" i="3"/>
  <c r="C55" i="3" a="1"/>
  <c r="C55" i="3"/>
  <c r="D55" i="3"/>
  <c r="E55" i="3"/>
  <c r="F55" i="3"/>
  <c r="G55" i="3"/>
  <c r="H55" i="3"/>
  <c r="I55" i="3"/>
  <c r="J55" i="3"/>
  <c r="K55" i="3"/>
  <c r="L55" i="3"/>
</calcChain>
</file>

<file path=xl/sharedStrings.xml><?xml version="1.0" encoding="utf-8"?>
<sst xmlns="http://schemas.openxmlformats.org/spreadsheetml/2006/main" count="173" uniqueCount="46">
  <si>
    <t>Example Quasi-Newton Solver for Hydraulic Networks</t>
  </si>
  <si>
    <t>Pipes</t>
  </si>
  <si>
    <t>ElementID</t>
  </si>
  <si>
    <t>Nodes</t>
  </si>
  <si>
    <t>Length</t>
  </si>
  <si>
    <t>Diameter</t>
  </si>
  <si>
    <t>Roughness</t>
  </si>
  <si>
    <t>Viscosity</t>
  </si>
  <si>
    <t>Current Re</t>
  </si>
  <si>
    <t>Friction Factor</t>
  </si>
  <si>
    <t>Gravity</t>
  </si>
  <si>
    <t>Current L</t>
  </si>
  <si>
    <t>Node-Arc</t>
  </si>
  <si>
    <t>Node</t>
  </si>
  <si>
    <t>Current X</t>
  </si>
  <si>
    <t>Initial X</t>
  </si>
  <si>
    <t>Jacobian</t>
  </si>
  <si>
    <t>Update X</t>
  </si>
  <si>
    <t>Reset</t>
  </si>
  <si>
    <t>Iter</t>
  </si>
  <si>
    <t>Pi^2</t>
  </si>
  <si>
    <t>Diameter^5</t>
  </si>
  <si>
    <t>Pi^2*g*D^5</t>
  </si>
  <si>
    <t>8 * L</t>
  </si>
  <si>
    <t>Current V</t>
  </si>
  <si>
    <t>P1</t>
  </si>
  <si>
    <t>P2</t>
  </si>
  <si>
    <t>Friction Fixed</t>
  </si>
  <si>
    <t>P3</t>
  </si>
  <si>
    <t>P4</t>
  </si>
  <si>
    <t>P5</t>
  </si>
  <si>
    <t>P6</t>
  </si>
  <si>
    <t>N1</t>
  </si>
  <si>
    <t>N2</t>
  </si>
  <si>
    <t>N3</t>
  </si>
  <si>
    <t>N4</t>
  </si>
  <si>
    <t>X</t>
  </si>
  <si>
    <t>B</t>
  </si>
  <si>
    <t>F(X)</t>
  </si>
  <si>
    <t>DX</t>
  </si>
  <si>
    <t>X@k+1</t>
  </si>
  <si>
    <t>PUMP1</t>
  </si>
  <si>
    <t>n_pump</t>
  </si>
  <si>
    <t>K-pump</t>
  </si>
  <si>
    <t>H_shutoff</t>
  </si>
  <si>
    <t>N0 (FGN)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</si>
</sst>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5" fillId="5" borderId="1" xfId="4"/>
    <xf numFmtId="0" fontId="0" fillId="6" borderId="2" xfId="5" applyFont="1"/>
    <xf numFmtId="0" fontId="2" fillId="2" borderId="0" xfId="1" applyBorder="1"/>
    <xf numFmtId="0" fontId="3" fillId="3" borderId="0" xfId="2"/>
    <xf numFmtId="11" fontId="0" fillId="0" borderId="0" xfId="0" applyNumberFormat="1"/>
    <xf numFmtId="0" fontId="4" fillId="4" borderId="0" xfId="3"/>
    <xf numFmtId="0" fontId="2" fillId="2" borderId="0" xfId="1" applyNumberFormat="1" applyBorder="1"/>
    <xf numFmtId="165" fontId="0" fillId="0" borderId="0" xfId="0" applyNumberFormat="1"/>
    <xf numFmtId="11" fontId="3" fillId="3" borderId="0" xfId="2" applyNumberFormat="1"/>
  </cellXfs>
  <cellStyles count="32">
    <cellStyle name="Bad" xfId="2" builtinId="27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Good" xfId="1" builtinId="26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F16" zoomScale="150" zoomScaleNormal="150" zoomScalePageLayoutView="150" workbookViewId="0">
      <selection activeCell="O20" sqref="O20"/>
    </sheetView>
  </sheetViews>
  <sheetFormatPr baseColWidth="10" defaultRowHeight="15" x14ac:dyDescent="0"/>
  <cols>
    <col min="2" max="2" width="17" customWidth="1"/>
    <col min="3" max="3" width="13.33203125" customWidth="1"/>
  </cols>
  <sheetData>
    <row r="1" spans="2:13">
      <c r="B1" t="s">
        <v>0</v>
      </c>
    </row>
    <row r="3" spans="2:13">
      <c r="B3" s="4" t="s">
        <v>18</v>
      </c>
      <c r="C3" s="4">
        <v>1</v>
      </c>
    </row>
    <row r="4" spans="2:13">
      <c r="B4" s="4" t="s">
        <v>19</v>
      </c>
      <c r="C4" s="4">
        <f ca="1">IF(C3=0,1,C4+1)</f>
        <v>11101</v>
      </c>
    </row>
    <row r="6" spans="2:13">
      <c r="C6" t="s">
        <v>1</v>
      </c>
      <c r="F6" t="s">
        <v>3</v>
      </c>
    </row>
    <row r="7" spans="2:13">
      <c r="B7" t="s">
        <v>2</v>
      </c>
      <c r="C7" t="s">
        <v>25</v>
      </c>
      <c r="D7" t="s">
        <v>26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45</v>
      </c>
    </row>
    <row r="8" spans="2:13">
      <c r="B8" t="s">
        <v>4</v>
      </c>
      <c r="C8">
        <v>800</v>
      </c>
      <c r="D8">
        <v>800</v>
      </c>
      <c r="E8">
        <v>700</v>
      </c>
      <c r="F8">
        <v>700</v>
      </c>
      <c r="G8">
        <v>800</v>
      </c>
      <c r="H8">
        <v>600</v>
      </c>
    </row>
    <row r="9" spans="2:13">
      <c r="B9" t="s">
        <v>5</v>
      </c>
      <c r="C9">
        <v>1</v>
      </c>
      <c r="D9">
        <v>0.67</v>
      </c>
      <c r="E9">
        <v>0.67</v>
      </c>
      <c r="F9">
        <v>0.67</v>
      </c>
      <c r="G9">
        <v>0.67</v>
      </c>
      <c r="H9">
        <v>0.5</v>
      </c>
    </row>
    <row r="10" spans="2:13">
      <c r="B10" t="s">
        <v>6</v>
      </c>
      <c r="C10" s="5">
        <v>1.0000000000000001E-5</v>
      </c>
      <c r="D10" s="5">
        <v>1.0000000000000001E-5</v>
      </c>
      <c r="E10" s="5">
        <v>1.0000000000000001E-5</v>
      </c>
      <c r="F10" s="5">
        <v>1.0000000000000001E-5</v>
      </c>
      <c r="G10" s="5">
        <v>1.0000000000000001E-5</v>
      </c>
      <c r="H10" s="5">
        <v>1.0000000000000001E-5</v>
      </c>
    </row>
    <row r="11" spans="2:13">
      <c r="B11" t="s">
        <v>10</v>
      </c>
      <c r="C11">
        <v>32.200000000000003</v>
      </c>
      <c r="D11">
        <v>32.200000000000003</v>
      </c>
      <c r="E11">
        <v>32.200000000000003</v>
      </c>
      <c r="F11">
        <v>32.200000000000003</v>
      </c>
      <c r="G11">
        <v>32.200000000000003</v>
      </c>
      <c r="H11">
        <v>32.200000000000003</v>
      </c>
    </row>
    <row r="12" spans="2:13">
      <c r="B12" t="s">
        <v>7</v>
      </c>
      <c r="C12" s="5">
        <v>1.1E-5</v>
      </c>
      <c r="D12" s="5">
        <v>1.1E-5</v>
      </c>
      <c r="E12" s="5">
        <v>1.1E-5</v>
      </c>
      <c r="F12" s="5">
        <v>1.1E-5</v>
      </c>
      <c r="G12" s="5">
        <v>1.1E-5</v>
      </c>
      <c r="H12" s="5">
        <v>1.1E-5</v>
      </c>
    </row>
    <row r="13" spans="2:13">
      <c r="B13" t="s">
        <v>20</v>
      </c>
      <c r="C13">
        <f t="shared" ref="C13:H13" si="0">PI()^2</f>
        <v>9.869604401089358</v>
      </c>
      <c r="D13">
        <f t="shared" si="0"/>
        <v>9.869604401089358</v>
      </c>
      <c r="E13">
        <f t="shared" si="0"/>
        <v>9.869604401089358</v>
      </c>
      <c r="F13">
        <f t="shared" si="0"/>
        <v>9.869604401089358</v>
      </c>
      <c r="G13">
        <f t="shared" si="0"/>
        <v>9.869604401089358</v>
      </c>
      <c r="H13">
        <f t="shared" si="0"/>
        <v>9.869604401089358</v>
      </c>
    </row>
    <row r="14" spans="2:13">
      <c r="B14" t="s">
        <v>21</v>
      </c>
      <c r="C14">
        <f t="shared" ref="C14" si="1">C9^5</f>
        <v>1</v>
      </c>
      <c r="D14">
        <f t="shared" ref="D14:H14" si="2">D9^5</f>
        <v>0.13501251070000006</v>
      </c>
      <c r="E14">
        <f t="shared" si="2"/>
        <v>0.13501251070000006</v>
      </c>
      <c r="F14">
        <f t="shared" si="2"/>
        <v>0.13501251070000006</v>
      </c>
      <c r="G14">
        <f t="shared" si="2"/>
        <v>0.13501251070000006</v>
      </c>
      <c r="H14">
        <f t="shared" si="2"/>
        <v>3.125E-2</v>
      </c>
    </row>
    <row r="15" spans="2:13">
      <c r="B15" t="s">
        <v>22</v>
      </c>
      <c r="C15">
        <f t="shared" ref="C15" si="3">C14*C13*C11</f>
        <v>317.80126171507737</v>
      </c>
      <c r="D15">
        <f t="shared" ref="D15:H15" si="4">D14*D13*D11</f>
        <v>42.907146247780403</v>
      </c>
      <c r="E15">
        <f t="shared" si="4"/>
        <v>42.907146247780403</v>
      </c>
      <c r="F15">
        <f t="shared" si="4"/>
        <v>42.907146247780403</v>
      </c>
      <c r="G15">
        <f t="shared" si="4"/>
        <v>42.907146247780403</v>
      </c>
      <c r="H15">
        <f t="shared" si="4"/>
        <v>9.9312894285961679</v>
      </c>
    </row>
    <row r="16" spans="2:13">
      <c r="B16" t="s">
        <v>23</v>
      </c>
      <c r="C16">
        <f t="shared" ref="C16:H16" si="5">8*C8</f>
        <v>6400</v>
      </c>
      <c r="D16">
        <f t="shared" si="5"/>
        <v>6400</v>
      </c>
      <c r="E16">
        <f t="shared" si="5"/>
        <v>5600</v>
      </c>
      <c r="F16">
        <f t="shared" si="5"/>
        <v>5600</v>
      </c>
      <c r="G16">
        <f t="shared" si="5"/>
        <v>6400</v>
      </c>
      <c r="H16">
        <f t="shared" si="5"/>
        <v>4800</v>
      </c>
    </row>
    <row r="17" spans="1:15">
      <c r="B17" t="s">
        <v>15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100</v>
      </c>
      <c r="J17">
        <v>100</v>
      </c>
      <c r="K17">
        <v>100</v>
      </c>
      <c r="L17">
        <v>100</v>
      </c>
      <c r="M17" s="1">
        <v>100</v>
      </c>
    </row>
    <row r="18" spans="1:15">
      <c r="B18" t="s">
        <v>14</v>
      </c>
      <c r="C18">
        <f t="shared" ref="C18:L18" ca="1" si="6">IF($C3=0,C17,C52)</f>
        <v>8</v>
      </c>
      <c r="D18">
        <f t="shared" ca="1" si="6"/>
        <v>3.900836723659455</v>
      </c>
      <c r="E18">
        <f t="shared" ca="1" si="6"/>
        <v>0.2640482107929516</v>
      </c>
      <c r="F18">
        <f t="shared" ca="1" si="6"/>
        <v>4.0991632763405459</v>
      </c>
      <c r="G18">
        <f t="shared" ca="1" si="6"/>
        <v>0.7359517892070484</v>
      </c>
      <c r="H18">
        <f t="shared" ca="1" si="6"/>
        <v>0.36321148713349705</v>
      </c>
      <c r="I18">
        <f t="shared" ca="1" si="6"/>
        <v>84.541955757639286</v>
      </c>
      <c r="J18">
        <f t="shared" ca="1" si="6"/>
        <v>55.708819726931509</v>
      </c>
      <c r="K18">
        <f t="shared" ca="1" si="6"/>
        <v>56.897222323082019</v>
      </c>
      <c r="L18">
        <f t="shared" ca="1" si="6"/>
        <v>55.515406235460901</v>
      </c>
      <c r="M18" s="1">
        <f>M17</f>
        <v>100</v>
      </c>
    </row>
    <row r="19" spans="1:15">
      <c r="B19" t="s">
        <v>24</v>
      </c>
      <c r="C19">
        <f ca="1">C18/(0.25*PI()*C9^2)</f>
        <v>10.185916357881302</v>
      </c>
      <c r="D19">
        <f t="shared" ref="D19:H19" ca="1" si="7">D18/(0.25*PI()*D9^2)</f>
        <v>11.064155879078564</v>
      </c>
      <c r="E19">
        <f t="shared" ca="1" si="7"/>
        <v>0.74893433659646225</v>
      </c>
      <c r="F19">
        <f t="shared" ca="1" si="7"/>
        <v>11.626680293524021</v>
      </c>
      <c r="G19">
        <f t="shared" ca="1" si="7"/>
        <v>2.0874201849788605</v>
      </c>
      <c r="H19">
        <f t="shared" ca="1" si="7"/>
        <v>1.8498209140817408</v>
      </c>
    </row>
    <row r="20" spans="1:15">
      <c r="B20" t="s">
        <v>8</v>
      </c>
      <c r="C20" s="5">
        <f t="shared" ref="C20:H20" ca="1" si="8">ABS(C19)*C9/C12</f>
        <v>925992.39617102745</v>
      </c>
      <c r="D20" s="5">
        <f t="shared" ca="1" si="8"/>
        <v>673907.67627114896</v>
      </c>
      <c r="E20" s="5">
        <f t="shared" ca="1" si="8"/>
        <v>45616.909592693613</v>
      </c>
      <c r="F20" s="5">
        <f t="shared" ca="1" si="8"/>
        <v>708170.52696919045</v>
      </c>
      <c r="G20" s="5">
        <f t="shared" ca="1" si="8"/>
        <v>127142.8658123488</v>
      </c>
      <c r="H20" s="5">
        <f t="shared" ca="1" si="8"/>
        <v>84082.768821897305</v>
      </c>
    </row>
    <row r="21" spans="1:15">
      <c r="B21" t="s">
        <v>9</v>
      </c>
      <c r="C21" s="5">
        <f t="shared" ref="C21:H21" ca="1" si="9">0.25/(LOG10((C10/(3.7*C9))+((5.74)/(C20^0.9)))^2)</f>
        <v>1.1993618075853819E-2</v>
      </c>
      <c r="D21" s="5">
        <f t="shared" ca="1" si="9"/>
        <v>1.2703576067850889E-2</v>
      </c>
      <c r="E21" s="5">
        <f t="shared" ca="1" si="9"/>
        <v>2.1255039204156837E-2</v>
      </c>
      <c r="F21" s="5">
        <f t="shared" ca="1" si="9"/>
        <v>1.2605601553883912E-2</v>
      </c>
      <c r="G21" s="5">
        <f t="shared" ca="1" si="9"/>
        <v>1.710413714927457E-2</v>
      </c>
      <c r="H21" s="5">
        <f t="shared" ca="1" si="9"/>
        <v>1.8638409215243935E-2</v>
      </c>
    </row>
    <row r="22" spans="1:15">
      <c r="B22" t="s">
        <v>27</v>
      </c>
      <c r="C22">
        <v>0.01</v>
      </c>
      <c r="D22">
        <v>0.01</v>
      </c>
      <c r="E22">
        <v>1.01</v>
      </c>
      <c r="F22">
        <v>2.0099999999999998</v>
      </c>
      <c r="G22">
        <v>3.01</v>
      </c>
      <c r="H22">
        <v>4.01</v>
      </c>
    </row>
    <row r="23" spans="1:15">
      <c r="B23" t="s">
        <v>11</v>
      </c>
      <c r="C23">
        <f t="shared" ref="C23:H23" ca="1" si="10">C16*C21*ABS(C18)/C15</f>
        <v>1.9322555302950899</v>
      </c>
      <c r="D23">
        <f t="shared" ca="1" si="10"/>
        <v>7.3915259912901021</v>
      </c>
      <c r="E23">
        <f t="shared" ca="1" si="10"/>
        <v>0.73249309620303882</v>
      </c>
      <c r="F23">
        <f t="shared" ca="1" si="10"/>
        <v>6.7439942180679866</v>
      </c>
      <c r="G23">
        <f t="shared" ca="1" si="10"/>
        <v>1.8775904996575301</v>
      </c>
      <c r="H23">
        <f t="shared" ca="1" si="10"/>
        <v>3.2719300965107485</v>
      </c>
    </row>
    <row r="25" spans="1:15">
      <c r="B25" t="s">
        <v>12</v>
      </c>
      <c r="C25" t="s">
        <v>25</v>
      </c>
      <c r="D25" t="s">
        <v>26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</row>
    <row r="26" spans="1:15">
      <c r="A26" t="s">
        <v>13</v>
      </c>
      <c r="B26" t="s">
        <v>32</v>
      </c>
      <c r="C26" s="3">
        <v>1</v>
      </c>
      <c r="D26" s="3">
        <v>-1</v>
      </c>
      <c r="E26" s="3">
        <v>0</v>
      </c>
      <c r="F26" s="3">
        <v>-1</v>
      </c>
      <c r="G26" s="3">
        <v>0</v>
      </c>
      <c r="H26" s="7">
        <v>0</v>
      </c>
      <c r="I26">
        <v>0</v>
      </c>
      <c r="J26">
        <v>0</v>
      </c>
      <c r="K26">
        <v>0</v>
      </c>
      <c r="L26">
        <v>0</v>
      </c>
      <c r="M26">
        <f t="array" aca="1" ref="M26:M35" ca="1">TRANSPOSE(C18:L18)</f>
        <v>8</v>
      </c>
      <c r="N26">
        <v>0</v>
      </c>
      <c r="O26" s="8">
        <f t="array" aca="1" ref="O26:O35" ca="1">MMULT(C26:L35,M26:M35)-N26:N35</f>
        <v>-8.8817841970012523E-16</v>
      </c>
    </row>
    <row r="27" spans="1:15">
      <c r="B27" t="s">
        <v>33</v>
      </c>
      <c r="C27" s="3">
        <v>0</v>
      </c>
      <c r="D27" s="3">
        <v>1</v>
      </c>
      <c r="E27" s="3">
        <v>-1</v>
      </c>
      <c r="F27" s="3">
        <v>0</v>
      </c>
      <c r="G27" s="3">
        <v>0</v>
      </c>
      <c r="H27" s="7">
        <v>1</v>
      </c>
      <c r="I27">
        <v>0</v>
      </c>
      <c r="J27">
        <v>0</v>
      </c>
      <c r="K27">
        <v>0</v>
      </c>
      <c r="L27">
        <v>0</v>
      </c>
      <c r="M27">
        <f ca="1"/>
        <v>3.900836723659455</v>
      </c>
      <c r="N27">
        <v>4</v>
      </c>
      <c r="O27" s="8">
        <f ca="1"/>
        <v>0</v>
      </c>
    </row>
    <row r="28" spans="1:15">
      <c r="B28" t="s">
        <v>34</v>
      </c>
      <c r="C28" s="3">
        <v>0</v>
      </c>
      <c r="D28" s="3">
        <v>0</v>
      </c>
      <c r="E28" s="3">
        <v>0</v>
      </c>
      <c r="F28" s="3">
        <v>1</v>
      </c>
      <c r="G28" s="3">
        <v>-1</v>
      </c>
      <c r="H28" s="7">
        <v>-1</v>
      </c>
      <c r="I28">
        <v>0</v>
      </c>
      <c r="J28">
        <v>0</v>
      </c>
      <c r="K28">
        <v>0</v>
      </c>
      <c r="L28">
        <v>0</v>
      </c>
      <c r="M28">
        <f ca="1"/>
        <v>0.2640482107929516</v>
      </c>
      <c r="N28">
        <v>3</v>
      </c>
      <c r="O28" s="8">
        <f ca="1"/>
        <v>8.8817841970012523E-16</v>
      </c>
    </row>
    <row r="29" spans="1:15">
      <c r="B29" t="s">
        <v>35</v>
      </c>
      <c r="C29" s="3">
        <v>0</v>
      </c>
      <c r="D29" s="3">
        <v>0</v>
      </c>
      <c r="E29" s="3">
        <v>1</v>
      </c>
      <c r="F29" s="3">
        <v>0</v>
      </c>
      <c r="G29" s="3">
        <v>1</v>
      </c>
      <c r="H29" s="3">
        <v>0</v>
      </c>
      <c r="I29">
        <v>0</v>
      </c>
      <c r="J29">
        <v>0</v>
      </c>
      <c r="K29">
        <v>0</v>
      </c>
      <c r="L29">
        <v>0</v>
      </c>
      <c r="M29">
        <f ca="1"/>
        <v>4.0991632763405459</v>
      </c>
      <c r="N29">
        <v>1</v>
      </c>
      <c r="O29" s="8">
        <f ca="1"/>
        <v>0</v>
      </c>
    </row>
    <row r="30" spans="1:15">
      <c r="A30" t="s">
        <v>1</v>
      </c>
      <c r="B30" t="s">
        <v>25</v>
      </c>
      <c r="C30" s="6">
        <f ca="1">-C23</f>
        <v>-1.9322555302950899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2">
        <v>-1</v>
      </c>
      <c r="J30" s="2">
        <v>0</v>
      </c>
      <c r="K30" s="2">
        <v>0</v>
      </c>
      <c r="L30" s="2">
        <v>0</v>
      </c>
      <c r="M30">
        <f ca="1"/>
        <v>0.7359517892070484</v>
      </c>
      <c r="N30">
        <f>-M18</f>
        <v>-100</v>
      </c>
      <c r="O30" s="8">
        <f ca="1"/>
        <v>0</v>
      </c>
    </row>
    <row r="31" spans="1:15">
      <c r="B31" t="s">
        <v>26</v>
      </c>
      <c r="C31" s="6">
        <v>0</v>
      </c>
      <c r="D31" s="6">
        <f ca="1">-D23</f>
        <v>-7.3915259912901021</v>
      </c>
      <c r="E31" s="6">
        <v>0</v>
      </c>
      <c r="F31" s="6">
        <v>0</v>
      </c>
      <c r="G31" s="6">
        <v>0</v>
      </c>
      <c r="H31" s="6">
        <v>0</v>
      </c>
      <c r="I31" s="2">
        <v>1</v>
      </c>
      <c r="J31" s="2">
        <v>-1</v>
      </c>
      <c r="K31" s="2">
        <v>0</v>
      </c>
      <c r="L31" s="2">
        <v>0</v>
      </c>
      <c r="M31">
        <f ca="1"/>
        <v>0.36321148713349705</v>
      </c>
      <c r="N31">
        <v>0</v>
      </c>
      <c r="O31" s="8">
        <f ca="1"/>
        <v>-7.1054273576010019E-15</v>
      </c>
    </row>
    <row r="32" spans="1:15">
      <c r="B32" t="s">
        <v>28</v>
      </c>
      <c r="C32" s="6">
        <v>0</v>
      </c>
      <c r="D32" s="6">
        <v>0</v>
      </c>
      <c r="E32" s="6">
        <f ca="1">-E23</f>
        <v>-0.73249309620303882</v>
      </c>
      <c r="F32" s="6">
        <v>0</v>
      </c>
      <c r="G32" s="6">
        <v>0</v>
      </c>
      <c r="H32" s="6">
        <v>0</v>
      </c>
      <c r="I32" s="2">
        <v>0</v>
      </c>
      <c r="J32" s="2">
        <v>1</v>
      </c>
      <c r="K32" s="2">
        <v>0</v>
      </c>
      <c r="L32" s="2">
        <v>-1</v>
      </c>
      <c r="M32">
        <f ca="1"/>
        <v>84.541955757639286</v>
      </c>
      <c r="N32">
        <v>0</v>
      </c>
      <c r="O32" s="8">
        <f ca="1"/>
        <v>7.1054273576010019E-15</v>
      </c>
    </row>
    <row r="33" spans="1:15">
      <c r="B33" t="s">
        <v>29</v>
      </c>
      <c r="C33" s="6">
        <v>0</v>
      </c>
      <c r="D33" s="6">
        <v>0</v>
      </c>
      <c r="E33" s="6">
        <v>0</v>
      </c>
      <c r="F33" s="6">
        <f ca="1">-F23</f>
        <v>-6.7439942180679866</v>
      </c>
      <c r="G33" s="6">
        <v>0</v>
      </c>
      <c r="H33" s="6">
        <v>0</v>
      </c>
      <c r="I33" s="2">
        <v>1</v>
      </c>
      <c r="J33" s="2">
        <v>0</v>
      </c>
      <c r="K33" s="2">
        <v>-1</v>
      </c>
      <c r="L33" s="2">
        <v>0</v>
      </c>
      <c r="M33">
        <f ca="1"/>
        <v>55.708819726931509</v>
      </c>
      <c r="N33">
        <v>0</v>
      </c>
      <c r="O33" s="8">
        <f ca="1"/>
        <v>0</v>
      </c>
    </row>
    <row r="34" spans="1:15">
      <c r="B34" t="s">
        <v>30</v>
      </c>
      <c r="C34" s="6">
        <v>0</v>
      </c>
      <c r="D34" s="6">
        <v>0</v>
      </c>
      <c r="E34" s="6">
        <v>0</v>
      </c>
      <c r="F34" s="6">
        <v>0</v>
      </c>
      <c r="G34" s="6">
        <f ca="1">-G23</f>
        <v>-1.8775904996575301</v>
      </c>
      <c r="H34" s="6">
        <v>0</v>
      </c>
      <c r="I34" s="2">
        <v>0</v>
      </c>
      <c r="J34" s="2">
        <v>0</v>
      </c>
      <c r="K34" s="2">
        <v>1</v>
      </c>
      <c r="L34" s="2">
        <v>-1</v>
      </c>
      <c r="M34">
        <f ca="1"/>
        <v>56.897222323082019</v>
      </c>
      <c r="N34">
        <v>0</v>
      </c>
      <c r="O34" s="8">
        <f ca="1"/>
        <v>0</v>
      </c>
    </row>
    <row r="35" spans="1:15">
      <c r="B35" t="s">
        <v>31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f ca="1">-H23</f>
        <v>-3.2719300965107485</v>
      </c>
      <c r="I35" s="2">
        <v>0</v>
      </c>
      <c r="J35" s="2">
        <v>-1</v>
      </c>
      <c r="K35" s="2">
        <v>1</v>
      </c>
      <c r="L35" s="2">
        <v>0</v>
      </c>
      <c r="M35">
        <f ca="1"/>
        <v>55.515406235460901</v>
      </c>
      <c r="N35">
        <v>0</v>
      </c>
      <c r="O35" s="8">
        <f ca="1"/>
        <v>-7.1054273576010019E-15</v>
      </c>
    </row>
    <row r="38" spans="1:15">
      <c r="B38" t="s">
        <v>16</v>
      </c>
      <c r="C38" t="s">
        <v>25</v>
      </c>
      <c r="D38" t="s">
        <v>26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35</v>
      </c>
      <c r="M38" t="s">
        <v>39</v>
      </c>
      <c r="N38" t="s">
        <v>40</v>
      </c>
    </row>
    <row r="39" spans="1:15">
      <c r="A39" t="s">
        <v>13</v>
      </c>
      <c r="B39" t="s">
        <v>32</v>
      </c>
      <c r="C39" s="3">
        <f>C26</f>
        <v>1</v>
      </c>
      <c r="D39" s="3">
        <f t="shared" ref="D39:H39" si="11">D26</f>
        <v>-1</v>
      </c>
      <c r="E39" s="3">
        <f t="shared" si="11"/>
        <v>0</v>
      </c>
      <c r="F39" s="3">
        <f t="shared" si="11"/>
        <v>-1</v>
      </c>
      <c r="G39" s="3">
        <f t="shared" si="11"/>
        <v>0</v>
      </c>
      <c r="H39" s="3">
        <f t="shared" si="11"/>
        <v>0</v>
      </c>
      <c r="I39">
        <v>0</v>
      </c>
      <c r="J39">
        <v>0</v>
      </c>
      <c r="K39">
        <v>0</v>
      </c>
      <c r="L39">
        <v>0</v>
      </c>
      <c r="M39">
        <f t="array" aca="1" ref="M39:M48" ca="1">MMULT(-1*MINVERSE(C39:L48),O26:O35)</f>
        <v>-9.5236838059582662E-31</v>
      </c>
      <c r="N39">
        <f ca="1">M39+M26</f>
        <v>8</v>
      </c>
    </row>
    <row r="40" spans="1:15">
      <c r="B40" t="s">
        <v>33</v>
      </c>
      <c r="C40" s="3">
        <f t="shared" ref="C40:H42" si="12">C27</f>
        <v>0</v>
      </c>
      <c r="D40" s="3">
        <f t="shared" si="12"/>
        <v>1</v>
      </c>
      <c r="E40" s="3">
        <f t="shared" si="12"/>
        <v>-1</v>
      </c>
      <c r="F40" s="3">
        <f t="shared" si="12"/>
        <v>0</v>
      </c>
      <c r="G40" s="3">
        <f t="shared" si="12"/>
        <v>0</v>
      </c>
      <c r="H40" s="3">
        <f t="shared" si="12"/>
        <v>1</v>
      </c>
      <c r="I40">
        <v>0</v>
      </c>
      <c r="J40">
        <v>0</v>
      </c>
      <c r="K40">
        <v>0</v>
      </c>
      <c r="L40">
        <v>0</v>
      </c>
      <c r="M40">
        <f ca="1"/>
        <v>-3.8427626728079393E-16</v>
      </c>
      <c r="N40">
        <f t="shared" ref="N40:N48" ca="1" si="13">M40+M27</f>
        <v>3.9008367236594546</v>
      </c>
    </row>
    <row r="41" spans="1:15">
      <c r="B41" t="s">
        <v>34</v>
      </c>
      <c r="C41" s="3">
        <f t="shared" si="12"/>
        <v>0</v>
      </c>
      <c r="D41" s="3">
        <f t="shared" si="12"/>
        <v>0</v>
      </c>
      <c r="E41" s="3">
        <f t="shared" si="12"/>
        <v>0</v>
      </c>
      <c r="F41" s="3">
        <f t="shared" si="12"/>
        <v>1</v>
      </c>
      <c r="G41" s="3">
        <f t="shared" si="12"/>
        <v>-1</v>
      </c>
      <c r="H41" s="3">
        <f t="shared" si="12"/>
        <v>-1</v>
      </c>
      <c r="I41">
        <v>0</v>
      </c>
      <c r="J41">
        <v>0</v>
      </c>
      <c r="K41">
        <v>0</v>
      </c>
      <c r="L41">
        <v>0</v>
      </c>
      <c r="M41">
        <f ca="1"/>
        <v>-2.1375759222076048E-16</v>
      </c>
      <c r="N41">
        <f t="shared" ca="1" si="13"/>
        <v>0.26404821079295138</v>
      </c>
    </row>
    <row r="42" spans="1:15">
      <c r="B42" t="s">
        <v>35</v>
      </c>
      <c r="C42" s="3">
        <f t="shared" si="12"/>
        <v>0</v>
      </c>
      <c r="D42" s="3">
        <f t="shared" si="12"/>
        <v>0</v>
      </c>
      <c r="E42" s="3">
        <f t="shared" si="12"/>
        <v>1</v>
      </c>
      <c r="F42" s="3">
        <f t="shared" si="12"/>
        <v>0</v>
      </c>
      <c r="G42" s="3">
        <f t="shared" si="12"/>
        <v>1</v>
      </c>
      <c r="H42" s="3">
        <f t="shared" si="12"/>
        <v>0</v>
      </c>
      <c r="I42">
        <v>0</v>
      </c>
      <c r="J42">
        <v>0</v>
      </c>
      <c r="K42">
        <v>0</v>
      </c>
      <c r="L42">
        <v>0</v>
      </c>
      <c r="M42">
        <f ca="1"/>
        <v>-5.0390215241933214E-16</v>
      </c>
      <c r="N42">
        <f t="shared" ca="1" si="13"/>
        <v>4.099163276340545</v>
      </c>
    </row>
    <row r="43" spans="1:15">
      <c r="A43" t="s">
        <v>1</v>
      </c>
      <c r="B43" t="s">
        <v>25</v>
      </c>
      <c r="C43" s="6">
        <f ca="1">2*C30</f>
        <v>-3.8645110605901798</v>
      </c>
      <c r="D43" s="6">
        <f t="shared" ref="D43:H43" si="14">2*D30</f>
        <v>0</v>
      </c>
      <c r="E43" s="6">
        <f t="shared" si="14"/>
        <v>0</v>
      </c>
      <c r="F43" s="6">
        <f t="shared" si="14"/>
        <v>0</v>
      </c>
      <c r="G43" s="6">
        <f t="shared" si="14"/>
        <v>0</v>
      </c>
      <c r="H43" s="6">
        <f t="shared" si="14"/>
        <v>0</v>
      </c>
      <c r="I43" s="2">
        <f>I30</f>
        <v>-1</v>
      </c>
      <c r="J43" s="2">
        <f t="shared" ref="J43:L43" si="15">J30</f>
        <v>0</v>
      </c>
      <c r="K43" s="2">
        <f t="shared" si="15"/>
        <v>0</v>
      </c>
      <c r="L43" s="2">
        <f t="shared" si="15"/>
        <v>0</v>
      </c>
      <c r="M43">
        <f ca="1"/>
        <v>2.1375759222076009E-16</v>
      </c>
      <c r="N43">
        <f t="shared" ca="1" si="13"/>
        <v>0.73595178920704862</v>
      </c>
    </row>
    <row r="44" spans="1:15">
      <c r="B44" t="s">
        <v>26</v>
      </c>
      <c r="C44" s="6">
        <f t="shared" ref="C44:H48" si="16">2*C31</f>
        <v>0</v>
      </c>
      <c r="D44" s="6">
        <f t="shared" ca="1" si="16"/>
        <v>-14.783051982580204</v>
      </c>
      <c r="E44" s="6">
        <f t="shared" si="16"/>
        <v>0</v>
      </c>
      <c r="F44" s="6">
        <f t="shared" si="16"/>
        <v>0</v>
      </c>
      <c r="G44" s="6">
        <f t="shared" si="16"/>
        <v>0</v>
      </c>
      <c r="H44" s="6">
        <f t="shared" si="16"/>
        <v>0</v>
      </c>
      <c r="I44" s="2">
        <f t="shared" ref="I44:L48" si="17">I31</f>
        <v>1</v>
      </c>
      <c r="J44" s="2">
        <f t="shared" si="17"/>
        <v>-1</v>
      </c>
      <c r="K44" s="2">
        <f t="shared" si="17"/>
        <v>0</v>
      </c>
      <c r="L44" s="2">
        <f t="shared" si="17"/>
        <v>0</v>
      </c>
      <c r="M44">
        <f ca="1"/>
        <v>1.705186750600331E-16</v>
      </c>
      <c r="N44">
        <f t="shared" ca="1" si="13"/>
        <v>0.36321148713349721</v>
      </c>
    </row>
    <row r="45" spans="1:15">
      <c r="B45" t="s">
        <v>28</v>
      </c>
      <c r="C45" s="6">
        <f t="shared" si="16"/>
        <v>0</v>
      </c>
      <c r="D45" s="6">
        <f t="shared" si="16"/>
        <v>0</v>
      </c>
      <c r="E45" s="6">
        <f t="shared" ca="1" si="16"/>
        <v>-1.4649861924060776</v>
      </c>
      <c r="F45" s="6">
        <f t="shared" si="16"/>
        <v>0</v>
      </c>
      <c r="G45" s="6">
        <f t="shared" si="16"/>
        <v>0</v>
      </c>
      <c r="H45" s="6">
        <f t="shared" si="16"/>
        <v>0</v>
      </c>
      <c r="I45" s="2">
        <f t="shared" si="17"/>
        <v>0</v>
      </c>
      <c r="J45" s="2">
        <f t="shared" si="17"/>
        <v>1</v>
      </c>
      <c r="K45" s="2">
        <f t="shared" si="17"/>
        <v>0</v>
      </c>
      <c r="L45" s="2">
        <f t="shared" si="17"/>
        <v>-1</v>
      </c>
      <c r="M45">
        <f ca="1"/>
        <v>3.4463305790438223E-30</v>
      </c>
      <c r="N45">
        <f t="shared" ca="1" si="13"/>
        <v>84.541955757639286</v>
      </c>
    </row>
    <row r="46" spans="1:15">
      <c r="B46" t="s">
        <v>29</v>
      </c>
      <c r="C46" s="6">
        <f t="shared" si="16"/>
        <v>0</v>
      </c>
      <c r="D46" s="6">
        <f t="shared" si="16"/>
        <v>0</v>
      </c>
      <c r="E46" s="6">
        <f t="shared" si="16"/>
        <v>0</v>
      </c>
      <c r="F46" s="6">
        <f t="shared" ca="1" si="16"/>
        <v>-13.487988436135973</v>
      </c>
      <c r="G46" s="6">
        <f t="shared" si="16"/>
        <v>0</v>
      </c>
      <c r="H46" s="6">
        <f t="shared" si="16"/>
        <v>0</v>
      </c>
      <c r="I46" s="2">
        <f t="shared" si="17"/>
        <v>1</v>
      </c>
      <c r="J46" s="2">
        <f t="shared" si="17"/>
        <v>0</v>
      </c>
      <c r="K46" s="2">
        <f t="shared" si="17"/>
        <v>-1</v>
      </c>
      <c r="L46" s="2">
        <f t="shared" si="17"/>
        <v>0</v>
      </c>
      <c r="M46">
        <f ca="1"/>
        <v>-1.4246513227171384E-15</v>
      </c>
      <c r="N46">
        <f t="shared" ca="1" si="13"/>
        <v>55.708819726931509</v>
      </c>
    </row>
    <row r="47" spans="1:15">
      <c r="B47" t="s">
        <v>30</v>
      </c>
      <c r="C47" s="6">
        <f t="shared" si="16"/>
        <v>0</v>
      </c>
      <c r="D47" s="6">
        <f t="shared" si="16"/>
        <v>0</v>
      </c>
      <c r="E47" s="6">
        <f t="shared" si="16"/>
        <v>0</v>
      </c>
      <c r="F47" s="6">
        <f t="shared" si="16"/>
        <v>0</v>
      </c>
      <c r="G47" s="6">
        <f t="shared" ca="1" si="16"/>
        <v>-3.7551809993150602</v>
      </c>
      <c r="H47" s="6">
        <f t="shared" si="16"/>
        <v>0</v>
      </c>
      <c r="I47" s="2">
        <f t="shared" si="17"/>
        <v>0</v>
      </c>
      <c r="J47" s="2">
        <f t="shared" si="17"/>
        <v>0</v>
      </c>
      <c r="K47" s="2">
        <f t="shared" si="17"/>
        <v>1</v>
      </c>
      <c r="L47" s="2">
        <f t="shared" si="17"/>
        <v>-1</v>
      </c>
      <c r="M47">
        <f ca="1"/>
        <v>6.7966264047759809E-15</v>
      </c>
      <c r="N47">
        <f t="shared" ca="1" si="13"/>
        <v>56.897222323082026</v>
      </c>
    </row>
    <row r="48" spans="1:15">
      <c r="B48" t="s">
        <v>31</v>
      </c>
      <c r="C48" s="6">
        <f t="shared" si="16"/>
        <v>0</v>
      </c>
      <c r="D48" s="6">
        <f t="shared" si="16"/>
        <v>0</v>
      </c>
      <c r="E48" s="6">
        <f t="shared" si="16"/>
        <v>0</v>
      </c>
      <c r="F48" s="6">
        <f t="shared" si="16"/>
        <v>0</v>
      </c>
      <c r="G48" s="6">
        <f t="shared" si="16"/>
        <v>0</v>
      </c>
      <c r="H48" s="6">
        <f t="shared" ca="1" si="16"/>
        <v>-6.543860193021497</v>
      </c>
      <c r="I48" s="2">
        <f t="shared" si="17"/>
        <v>0</v>
      </c>
      <c r="J48" s="2">
        <f t="shared" si="17"/>
        <v>-1</v>
      </c>
      <c r="K48" s="2">
        <f t="shared" si="17"/>
        <v>1</v>
      </c>
      <c r="L48" s="2">
        <f t="shared" si="17"/>
        <v>0</v>
      </c>
      <c r="M48">
        <f ca="1"/>
        <v>5.9939279560092461E-15</v>
      </c>
      <c r="N48">
        <f t="shared" ca="1" si="13"/>
        <v>55.515406235460908</v>
      </c>
    </row>
    <row r="52" spans="2:12">
      <c r="B52" t="s">
        <v>17</v>
      </c>
      <c r="C52">
        <f t="array" aca="1" ref="C52:L52" ca="1">TRANSPOSE(N39:N48)</f>
        <v>8</v>
      </c>
      <c r="D52">
        <f ca="1"/>
        <v>3.9008367236594546</v>
      </c>
      <c r="E52">
        <f ca="1"/>
        <v>0.26404821079295138</v>
      </c>
      <c r="F52">
        <f ca="1"/>
        <v>4.099163276340545</v>
      </c>
      <c r="G52">
        <f ca="1"/>
        <v>0.73595178920704862</v>
      </c>
      <c r="H52">
        <f ca="1"/>
        <v>0.36321148713349721</v>
      </c>
      <c r="I52">
        <f ca="1"/>
        <v>84.541955757639286</v>
      </c>
      <c r="J52">
        <f ca="1"/>
        <v>55.708819726931509</v>
      </c>
      <c r="K52">
        <f ca="1"/>
        <v>56.897222323082026</v>
      </c>
      <c r="L52">
        <f ca="1"/>
        <v>55.515406235460908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K15" zoomScale="150" zoomScaleNormal="150" zoomScalePageLayoutView="150" workbookViewId="0">
      <selection activeCell="S17" sqref="S17"/>
    </sheetView>
  </sheetViews>
  <sheetFormatPr baseColWidth="10" defaultRowHeight="15" x14ac:dyDescent="0"/>
  <cols>
    <col min="2" max="2" width="17" customWidth="1"/>
    <col min="3" max="3" width="13.33203125" customWidth="1"/>
  </cols>
  <sheetData>
    <row r="1" spans="2:13">
      <c r="B1" t="s">
        <v>0</v>
      </c>
    </row>
    <row r="3" spans="2:13">
      <c r="B3" s="4" t="s">
        <v>18</v>
      </c>
      <c r="C3" s="4">
        <v>1</v>
      </c>
    </row>
    <row r="4" spans="2:13">
      <c r="B4" s="4" t="s">
        <v>19</v>
      </c>
      <c r="C4" s="4">
        <f ca="1">IF(C3=0,1,C4+1)</f>
        <v>3801</v>
      </c>
    </row>
    <row r="6" spans="2:13">
      <c r="C6" t="s">
        <v>1</v>
      </c>
      <c r="F6" t="s">
        <v>3</v>
      </c>
    </row>
    <row r="7" spans="2:13">
      <c r="B7" t="s">
        <v>2</v>
      </c>
      <c r="C7" t="s">
        <v>41</v>
      </c>
      <c r="D7" t="s">
        <v>26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45</v>
      </c>
    </row>
    <row r="8" spans="2:13">
      <c r="B8" t="s">
        <v>4</v>
      </c>
      <c r="C8" s="4"/>
      <c r="D8">
        <v>800</v>
      </c>
      <c r="E8">
        <v>700</v>
      </c>
      <c r="F8">
        <v>700</v>
      </c>
      <c r="G8">
        <v>800</v>
      </c>
      <c r="H8">
        <v>600</v>
      </c>
      <c r="I8" s="4"/>
      <c r="J8" s="4"/>
      <c r="K8" s="4"/>
      <c r="L8" s="4"/>
    </row>
    <row r="9" spans="2:13">
      <c r="B9" t="s">
        <v>5</v>
      </c>
      <c r="C9" s="4"/>
      <c r="D9">
        <v>0.67</v>
      </c>
      <c r="E9">
        <v>0.67</v>
      </c>
      <c r="F9">
        <v>0.67</v>
      </c>
      <c r="G9">
        <v>0.67</v>
      </c>
      <c r="H9">
        <v>0.5</v>
      </c>
      <c r="I9" s="4"/>
      <c r="J9" s="4"/>
      <c r="K9" s="4"/>
      <c r="L9" s="4"/>
    </row>
    <row r="10" spans="2:13">
      <c r="B10" t="s">
        <v>6</v>
      </c>
      <c r="C10" s="9"/>
      <c r="D10" s="5">
        <v>1.0000000000000001E-5</v>
      </c>
      <c r="E10" s="5">
        <v>1.0000000000000001E-5</v>
      </c>
      <c r="F10" s="5">
        <v>1.0000000000000001E-5</v>
      </c>
      <c r="G10" s="5">
        <v>1.0000000000000001E-5</v>
      </c>
      <c r="H10" s="5">
        <v>1.0000000000000001E-5</v>
      </c>
      <c r="I10" s="4"/>
      <c r="J10" s="4"/>
      <c r="K10" s="4"/>
      <c r="L10" s="4"/>
    </row>
    <row r="11" spans="2:13">
      <c r="B11" t="s">
        <v>10</v>
      </c>
      <c r="C11" s="4"/>
      <c r="D11">
        <v>32.200000000000003</v>
      </c>
      <c r="E11">
        <v>32.200000000000003</v>
      </c>
      <c r="F11">
        <v>32.200000000000003</v>
      </c>
      <c r="G11">
        <v>32.200000000000003</v>
      </c>
      <c r="H11">
        <v>32.200000000000003</v>
      </c>
      <c r="I11" s="4"/>
      <c r="J11" s="4"/>
      <c r="K11" s="4"/>
      <c r="L11" s="4"/>
    </row>
    <row r="12" spans="2:13">
      <c r="B12" t="s">
        <v>7</v>
      </c>
      <c r="C12" s="9"/>
      <c r="D12" s="5">
        <v>1.1E-5</v>
      </c>
      <c r="E12" s="5">
        <v>1.1E-5</v>
      </c>
      <c r="F12" s="5">
        <v>1.1E-5</v>
      </c>
      <c r="G12" s="5">
        <v>1.1E-5</v>
      </c>
      <c r="H12" s="5">
        <v>1.1E-5</v>
      </c>
      <c r="I12" s="4"/>
      <c r="J12" s="4"/>
      <c r="K12" s="4"/>
      <c r="L12" s="4"/>
    </row>
    <row r="13" spans="2:13">
      <c r="B13" t="s">
        <v>20</v>
      </c>
      <c r="C13" s="4"/>
      <c r="D13">
        <f t="shared" ref="D13:H13" si="0">PI()^2</f>
        <v>9.869604401089358</v>
      </c>
      <c r="E13">
        <f t="shared" si="0"/>
        <v>9.869604401089358</v>
      </c>
      <c r="F13">
        <f t="shared" si="0"/>
        <v>9.869604401089358</v>
      </c>
      <c r="G13">
        <f t="shared" si="0"/>
        <v>9.869604401089358</v>
      </c>
      <c r="H13">
        <f t="shared" si="0"/>
        <v>9.869604401089358</v>
      </c>
      <c r="I13" s="4"/>
      <c r="J13" s="4"/>
      <c r="K13" s="4"/>
      <c r="L13" s="4"/>
    </row>
    <row r="14" spans="2:13">
      <c r="B14" t="s">
        <v>21</v>
      </c>
      <c r="C14" s="4"/>
      <c r="D14">
        <f t="shared" ref="D14:H14" si="1">D9^5</f>
        <v>0.13501251070000006</v>
      </c>
      <c r="E14">
        <f t="shared" si="1"/>
        <v>0.13501251070000006</v>
      </c>
      <c r="F14">
        <f t="shared" si="1"/>
        <v>0.13501251070000006</v>
      </c>
      <c r="G14">
        <f t="shared" si="1"/>
        <v>0.13501251070000006</v>
      </c>
      <c r="H14">
        <f t="shared" si="1"/>
        <v>3.125E-2</v>
      </c>
      <c r="I14" s="4"/>
      <c r="J14" s="4"/>
      <c r="K14" s="4"/>
      <c r="L14" s="4"/>
    </row>
    <row r="15" spans="2:13">
      <c r="B15" t="s">
        <v>22</v>
      </c>
      <c r="C15" s="4"/>
      <c r="D15">
        <f t="shared" ref="D15" si="2">D14*D13*D11</f>
        <v>42.907146247780403</v>
      </c>
      <c r="E15">
        <f t="shared" ref="E15" si="3">E14*E13*E11</f>
        <v>42.907146247780403</v>
      </c>
      <c r="F15">
        <f t="shared" ref="F15" si="4">F14*F13*F11</f>
        <v>42.907146247780403</v>
      </c>
      <c r="G15">
        <f t="shared" ref="G15" si="5">G14*G13*G11</f>
        <v>42.907146247780403</v>
      </c>
      <c r="H15">
        <f t="shared" ref="H15" si="6">H14*H13*H11</f>
        <v>9.9312894285961679</v>
      </c>
      <c r="I15" s="4"/>
      <c r="J15" s="4"/>
      <c r="K15" s="4"/>
      <c r="L15" s="4"/>
    </row>
    <row r="16" spans="2:13">
      <c r="B16" t="s">
        <v>44</v>
      </c>
      <c r="C16">
        <v>104.54</v>
      </c>
      <c r="D16" s="4"/>
      <c r="E16" s="4"/>
      <c r="F16" s="4"/>
      <c r="G16" s="4"/>
      <c r="H16" s="4"/>
      <c r="I16" s="4"/>
      <c r="J16" s="4"/>
      <c r="K16" s="4"/>
      <c r="L16" s="4"/>
    </row>
    <row r="17" spans="1:15">
      <c r="B17" t="s">
        <v>43</v>
      </c>
      <c r="C17">
        <v>0.25</v>
      </c>
      <c r="D17" s="4"/>
      <c r="E17" s="4"/>
      <c r="F17" s="4"/>
      <c r="G17" s="4"/>
      <c r="H17" s="4"/>
      <c r="I17" s="4"/>
      <c r="J17" s="4"/>
      <c r="K17" s="4"/>
      <c r="L17" s="4"/>
    </row>
    <row r="18" spans="1:15">
      <c r="B18" t="s">
        <v>42</v>
      </c>
      <c r="C18">
        <v>2</v>
      </c>
      <c r="D18" s="4"/>
      <c r="E18" s="4"/>
      <c r="F18" s="4"/>
      <c r="G18" s="4"/>
      <c r="H18" s="4"/>
      <c r="I18" s="4"/>
      <c r="J18" s="4"/>
      <c r="K18" s="4"/>
      <c r="L18" s="4"/>
    </row>
    <row r="19" spans="1:15">
      <c r="B19" t="s">
        <v>23</v>
      </c>
      <c r="C19" s="4"/>
      <c r="D19">
        <f t="shared" ref="D19:H19" si="7">8*D8</f>
        <v>6400</v>
      </c>
      <c r="E19">
        <f t="shared" si="7"/>
        <v>5600</v>
      </c>
      <c r="F19">
        <f t="shared" si="7"/>
        <v>5600</v>
      </c>
      <c r="G19">
        <f t="shared" si="7"/>
        <v>6400</v>
      </c>
      <c r="H19">
        <f t="shared" si="7"/>
        <v>4800</v>
      </c>
      <c r="I19" s="4"/>
      <c r="J19" s="4"/>
      <c r="K19" s="4"/>
      <c r="L19" s="4"/>
    </row>
    <row r="20" spans="1:15">
      <c r="B20" t="s">
        <v>15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1</v>
      </c>
      <c r="J20">
        <v>1</v>
      </c>
      <c r="K20">
        <v>1</v>
      </c>
      <c r="L20">
        <v>1</v>
      </c>
      <c r="M20" s="1">
        <v>0</v>
      </c>
    </row>
    <row r="21" spans="1:15">
      <c r="B21" t="s">
        <v>14</v>
      </c>
      <c r="C21">
        <f ca="1">IF($C3=0,C20,C55)</f>
        <v>8</v>
      </c>
      <c r="D21">
        <f t="shared" ref="D21:L21" ca="1" si="8">IF($C3=0,D20,D55)</f>
        <v>3.900836723659455</v>
      </c>
      <c r="E21">
        <f t="shared" ca="1" si="8"/>
        <v>0.26404821079295165</v>
      </c>
      <c r="F21">
        <f t="shared" ca="1" si="8"/>
        <v>4.0991632763405459</v>
      </c>
      <c r="G21">
        <f t="shared" ca="1" si="8"/>
        <v>0.7359517892070484</v>
      </c>
      <c r="H21">
        <f t="shared" ca="1" si="8"/>
        <v>0.36321148713349699</v>
      </c>
      <c r="I21">
        <f t="shared" ca="1" si="8"/>
        <v>88.54</v>
      </c>
      <c r="J21">
        <f t="shared" ca="1" si="8"/>
        <v>59.706863969292229</v>
      </c>
      <c r="K21">
        <f t="shared" ca="1" si="8"/>
        <v>60.895266565442739</v>
      </c>
      <c r="L21">
        <f t="shared" ca="1" si="8"/>
        <v>59.513450477821621</v>
      </c>
      <c r="M21" s="1">
        <f>M20</f>
        <v>0</v>
      </c>
    </row>
    <row r="22" spans="1:15">
      <c r="B22" t="s">
        <v>24</v>
      </c>
      <c r="C22" s="4"/>
      <c r="D22">
        <f ca="1">D21/(0.25*PI()*D9^2)</f>
        <v>11.064155879078564</v>
      </c>
      <c r="E22">
        <f t="shared" ref="E22:H22" ca="1" si="9">E21/(0.25*PI()*E9^2)</f>
        <v>0.74893433659646236</v>
      </c>
      <c r="F22">
        <f t="shared" ca="1" si="9"/>
        <v>11.626680293524021</v>
      </c>
      <c r="G22">
        <f t="shared" ca="1" si="9"/>
        <v>2.0874201849788605</v>
      </c>
      <c r="H22">
        <f t="shared" ca="1" si="9"/>
        <v>1.8498209140817405</v>
      </c>
    </row>
    <row r="23" spans="1:15">
      <c r="B23" t="s">
        <v>8</v>
      </c>
      <c r="C23" s="9"/>
      <c r="D23" s="5">
        <f t="shared" ref="D23" ca="1" si="10">ABS(D22)*D9/D12</f>
        <v>673907.67627114896</v>
      </c>
      <c r="E23" s="5">
        <f t="shared" ref="E23" ca="1" si="11">ABS(E22)*E9/E12</f>
        <v>45616.909592693621</v>
      </c>
      <c r="F23" s="5">
        <f t="shared" ref="F23" ca="1" si="12">ABS(F22)*F9/F12</f>
        <v>708170.52696919045</v>
      </c>
      <c r="G23" s="5">
        <f t="shared" ref="G23" ca="1" si="13">ABS(G22)*G9/G12</f>
        <v>127142.8658123488</v>
      </c>
      <c r="H23" s="5">
        <f t="shared" ref="H23" ca="1" si="14">ABS(H22)*H9/H12</f>
        <v>84082.768821897305</v>
      </c>
    </row>
    <row r="24" spans="1:15">
      <c r="B24" t="s">
        <v>9</v>
      </c>
      <c r="C24" s="9"/>
      <c r="D24" s="5">
        <f t="shared" ref="D24:H24" ca="1" si="15">0.25/(LOG10((D10/(3.7*D9))+((5.74)/(D23^0.9)))^2)</f>
        <v>1.2703576067850889E-2</v>
      </c>
      <c r="E24" s="5">
        <f t="shared" ca="1" si="15"/>
        <v>2.1255039204156837E-2</v>
      </c>
      <c r="F24" s="5">
        <f t="shared" ca="1" si="15"/>
        <v>1.2605601553883912E-2</v>
      </c>
      <c r="G24" s="5">
        <f t="shared" ca="1" si="15"/>
        <v>1.710413714927457E-2</v>
      </c>
      <c r="H24" s="5">
        <f t="shared" ca="1" si="15"/>
        <v>1.8638409215243935E-2</v>
      </c>
    </row>
    <row r="25" spans="1:15">
      <c r="B25" t="s">
        <v>27</v>
      </c>
      <c r="C25">
        <v>0.01</v>
      </c>
      <c r="D25">
        <v>0.01</v>
      </c>
      <c r="E25">
        <v>1.01</v>
      </c>
      <c r="F25">
        <v>2.0099999999999998</v>
      </c>
      <c r="G25">
        <v>3.01</v>
      </c>
      <c r="H25">
        <v>4.01</v>
      </c>
    </row>
    <row r="26" spans="1:15">
      <c r="B26" t="s">
        <v>11</v>
      </c>
      <c r="C26">
        <f ca="1">-((C16/ABS(C21))-(C17*ABS(C21)))</f>
        <v>-11.067500000000001</v>
      </c>
      <c r="D26">
        <f ca="1">D19*D24*ABS(D21)/D15</f>
        <v>7.3915259912901021</v>
      </c>
      <c r="E26">
        <f t="shared" ref="E26:H26" ca="1" si="16">E19*E24*ABS(E21)/E15</f>
        <v>0.73249309620303893</v>
      </c>
      <c r="F26">
        <f t="shared" ca="1" si="16"/>
        <v>6.7439942180679866</v>
      </c>
      <c r="G26">
        <f t="shared" ca="1" si="16"/>
        <v>1.8775904996575301</v>
      </c>
      <c r="H26">
        <f t="shared" ca="1" si="16"/>
        <v>3.2719300965107485</v>
      </c>
    </row>
    <row r="28" spans="1:15">
      <c r="B28" t="s">
        <v>12</v>
      </c>
      <c r="C28" t="s">
        <v>25</v>
      </c>
      <c r="D28" t="s">
        <v>26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</row>
    <row r="29" spans="1:15">
      <c r="A29" t="s">
        <v>13</v>
      </c>
      <c r="B29" t="s">
        <v>32</v>
      </c>
      <c r="C29" s="3">
        <v>1</v>
      </c>
      <c r="D29" s="3">
        <v>-1</v>
      </c>
      <c r="E29" s="3">
        <v>0</v>
      </c>
      <c r="F29" s="3">
        <v>-1</v>
      </c>
      <c r="G29" s="3">
        <v>0</v>
      </c>
      <c r="H29" s="7">
        <v>0</v>
      </c>
      <c r="I29">
        <v>0</v>
      </c>
      <c r="J29">
        <v>0</v>
      </c>
      <c r="K29">
        <v>0</v>
      </c>
      <c r="L29">
        <v>0</v>
      </c>
      <c r="M29">
        <f t="array" aca="1" ref="M29:M38" ca="1">TRANSPOSE(C21:L21)</f>
        <v>8</v>
      </c>
      <c r="N29">
        <f>-M21</f>
        <v>0</v>
      </c>
      <c r="O29" s="8">
        <f t="array" aca="1" ref="O29:O38" ca="1">MMULT(C29:L38,M29:M38)-N29:N38</f>
        <v>-8.8817841970012523E-16</v>
      </c>
    </row>
    <row r="30" spans="1:15">
      <c r="B30" t="s">
        <v>33</v>
      </c>
      <c r="C30" s="3">
        <v>0</v>
      </c>
      <c r="D30" s="3">
        <v>1</v>
      </c>
      <c r="E30" s="3">
        <v>-1</v>
      </c>
      <c r="F30" s="3">
        <v>0</v>
      </c>
      <c r="G30" s="3">
        <v>0</v>
      </c>
      <c r="H30" s="7">
        <v>1</v>
      </c>
      <c r="I30">
        <v>0</v>
      </c>
      <c r="J30">
        <v>0</v>
      </c>
      <c r="K30">
        <v>0</v>
      </c>
      <c r="L30">
        <v>0</v>
      </c>
      <c r="M30">
        <f ca="1"/>
        <v>3.900836723659455</v>
      </c>
      <c r="N30">
        <v>4</v>
      </c>
      <c r="O30" s="8">
        <f ca="1"/>
        <v>0</v>
      </c>
    </row>
    <row r="31" spans="1:15">
      <c r="B31" t="s">
        <v>34</v>
      </c>
      <c r="C31" s="3">
        <v>0</v>
      </c>
      <c r="D31" s="3">
        <v>0</v>
      </c>
      <c r="E31" s="3">
        <v>0</v>
      </c>
      <c r="F31" s="3">
        <v>1</v>
      </c>
      <c r="G31" s="3">
        <v>-1</v>
      </c>
      <c r="H31" s="7">
        <v>-1</v>
      </c>
      <c r="I31">
        <v>0</v>
      </c>
      <c r="J31">
        <v>0</v>
      </c>
      <c r="K31">
        <v>0</v>
      </c>
      <c r="L31">
        <v>0</v>
      </c>
      <c r="M31">
        <f ca="1"/>
        <v>0.26404821079295165</v>
      </c>
      <c r="N31">
        <v>3</v>
      </c>
      <c r="O31" s="8">
        <f ca="1"/>
        <v>8.8817841970012523E-16</v>
      </c>
    </row>
    <row r="32" spans="1:15">
      <c r="B32" t="s">
        <v>35</v>
      </c>
      <c r="C32" s="3">
        <v>0</v>
      </c>
      <c r="D32" s="3">
        <v>0</v>
      </c>
      <c r="E32" s="3">
        <v>1</v>
      </c>
      <c r="F32" s="3">
        <v>0</v>
      </c>
      <c r="G32" s="3">
        <v>1</v>
      </c>
      <c r="H32" s="3">
        <v>0</v>
      </c>
      <c r="I32">
        <v>0</v>
      </c>
      <c r="J32">
        <v>0</v>
      </c>
      <c r="K32">
        <v>0</v>
      </c>
      <c r="L32">
        <v>0</v>
      </c>
      <c r="M32">
        <f ca="1"/>
        <v>4.0991632763405459</v>
      </c>
      <c r="N32">
        <v>1</v>
      </c>
      <c r="O32" s="8">
        <f ca="1"/>
        <v>0</v>
      </c>
    </row>
    <row r="33" spans="1:15">
      <c r="A33" t="s">
        <v>1</v>
      </c>
      <c r="B33" t="s">
        <v>25</v>
      </c>
      <c r="C33" s="6">
        <f ca="1">-C26</f>
        <v>11.067500000000001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2">
        <v>-1</v>
      </c>
      <c r="J33" s="2">
        <v>0</v>
      </c>
      <c r="K33" s="2">
        <v>0</v>
      </c>
      <c r="L33" s="2">
        <v>0</v>
      </c>
      <c r="M33">
        <f ca="1"/>
        <v>0.7359517892070484</v>
      </c>
      <c r="N33">
        <v>0</v>
      </c>
      <c r="O33" s="8">
        <f ca="1"/>
        <v>0</v>
      </c>
    </row>
    <row r="34" spans="1:15">
      <c r="B34" t="s">
        <v>26</v>
      </c>
      <c r="C34" s="6">
        <v>0</v>
      </c>
      <c r="D34" s="6">
        <f ca="1">-D26</f>
        <v>-7.3915259912901021</v>
      </c>
      <c r="E34" s="6">
        <v>0</v>
      </c>
      <c r="F34" s="6">
        <v>0</v>
      </c>
      <c r="G34" s="6">
        <v>0</v>
      </c>
      <c r="H34" s="6">
        <v>0</v>
      </c>
      <c r="I34" s="2">
        <v>1</v>
      </c>
      <c r="J34" s="2">
        <v>-1</v>
      </c>
      <c r="K34" s="2">
        <v>0</v>
      </c>
      <c r="L34" s="2">
        <v>0</v>
      </c>
      <c r="M34">
        <f ca="1"/>
        <v>0.36321148713349699</v>
      </c>
      <c r="N34">
        <v>0</v>
      </c>
      <c r="O34" s="8">
        <f ca="1"/>
        <v>-7.1054273576010019E-15</v>
      </c>
    </row>
    <row r="35" spans="1:15">
      <c r="B35" t="s">
        <v>28</v>
      </c>
      <c r="C35" s="6">
        <v>0</v>
      </c>
      <c r="D35" s="6">
        <v>0</v>
      </c>
      <c r="E35" s="6">
        <f ca="1">-E26</f>
        <v>-0.73249309620303893</v>
      </c>
      <c r="F35" s="6">
        <v>0</v>
      </c>
      <c r="G35" s="6">
        <v>0</v>
      </c>
      <c r="H35" s="6">
        <v>0</v>
      </c>
      <c r="I35" s="2">
        <v>0</v>
      </c>
      <c r="J35" s="2">
        <v>1</v>
      </c>
      <c r="K35" s="2">
        <v>0</v>
      </c>
      <c r="L35" s="2">
        <v>-1</v>
      </c>
      <c r="M35">
        <f ca="1"/>
        <v>88.54</v>
      </c>
      <c r="N35">
        <v>0</v>
      </c>
      <c r="O35" s="8">
        <f ca="1"/>
        <v>7.1054273576010019E-15</v>
      </c>
    </row>
    <row r="36" spans="1:15">
      <c r="B36" t="s">
        <v>29</v>
      </c>
      <c r="C36" s="6">
        <v>0</v>
      </c>
      <c r="D36" s="6">
        <v>0</v>
      </c>
      <c r="E36" s="6">
        <v>0</v>
      </c>
      <c r="F36" s="6">
        <f ca="1">-F26</f>
        <v>-6.7439942180679866</v>
      </c>
      <c r="G36" s="6">
        <v>0</v>
      </c>
      <c r="H36" s="6">
        <v>0</v>
      </c>
      <c r="I36" s="2">
        <v>1</v>
      </c>
      <c r="J36" s="2">
        <v>0</v>
      </c>
      <c r="K36" s="2">
        <v>-1</v>
      </c>
      <c r="L36" s="2">
        <v>0</v>
      </c>
      <c r="M36">
        <f ca="1"/>
        <v>59.706863969292229</v>
      </c>
      <c r="N36">
        <v>0</v>
      </c>
      <c r="O36" s="8">
        <f ca="1"/>
        <v>0</v>
      </c>
    </row>
    <row r="37" spans="1:15">
      <c r="B37" t="s">
        <v>30</v>
      </c>
      <c r="C37" s="6">
        <v>0</v>
      </c>
      <c r="D37" s="6">
        <v>0</v>
      </c>
      <c r="E37" s="6">
        <v>0</v>
      </c>
      <c r="F37" s="6">
        <v>0</v>
      </c>
      <c r="G37" s="6">
        <f ca="1">-G26</f>
        <v>-1.8775904996575301</v>
      </c>
      <c r="H37" s="6">
        <v>0</v>
      </c>
      <c r="I37" s="2">
        <v>0</v>
      </c>
      <c r="J37" s="2">
        <v>0</v>
      </c>
      <c r="K37" s="2">
        <v>1</v>
      </c>
      <c r="L37" s="2">
        <v>-1</v>
      </c>
      <c r="M37">
        <f ca="1"/>
        <v>60.895266565442739</v>
      </c>
      <c r="N37">
        <v>0</v>
      </c>
      <c r="O37" s="8">
        <f ca="1"/>
        <v>0</v>
      </c>
    </row>
    <row r="38" spans="1:15">
      <c r="B38" t="s">
        <v>31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f ca="1">-H26</f>
        <v>-3.2719300965107485</v>
      </c>
      <c r="I38" s="2">
        <v>0</v>
      </c>
      <c r="J38" s="2">
        <v>-1</v>
      </c>
      <c r="K38" s="2">
        <v>1</v>
      </c>
      <c r="L38" s="2">
        <v>0</v>
      </c>
      <c r="M38">
        <f ca="1"/>
        <v>59.513450477821621</v>
      </c>
      <c r="N38">
        <v>0</v>
      </c>
      <c r="O38" s="8">
        <f ca="1"/>
        <v>-7.1054273576010019E-15</v>
      </c>
    </row>
    <row r="41" spans="1:15">
      <c r="B41" t="s">
        <v>16</v>
      </c>
      <c r="C41" t="s">
        <v>25</v>
      </c>
      <c r="D41" t="s">
        <v>26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35</v>
      </c>
      <c r="M41" t="s">
        <v>39</v>
      </c>
      <c r="N41" t="s">
        <v>40</v>
      </c>
    </row>
    <row r="42" spans="1:15">
      <c r="A42" t="s">
        <v>13</v>
      </c>
      <c r="B42" t="s">
        <v>32</v>
      </c>
      <c r="C42" s="3">
        <f>C29</f>
        <v>1</v>
      </c>
      <c r="D42" s="3">
        <f t="shared" ref="D42:H42" si="17">D29</f>
        <v>-1</v>
      </c>
      <c r="E42" s="3">
        <f t="shared" si="17"/>
        <v>0</v>
      </c>
      <c r="F42" s="3">
        <f t="shared" si="17"/>
        <v>-1</v>
      </c>
      <c r="G42" s="3">
        <f t="shared" si="17"/>
        <v>0</v>
      </c>
      <c r="H42" s="3">
        <f t="shared" si="17"/>
        <v>0</v>
      </c>
      <c r="I42">
        <v>0</v>
      </c>
      <c r="J42">
        <v>0</v>
      </c>
      <c r="K42">
        <v>0</v>
      </c>
      <c r="L42">
        <v>0</v>
      </c>
      <c r="M42">
        <f t="array" aca="1" ref="M42:M51" ca="1">MMULT(-1*MINVERSE(C42:L51),O29:O38)</f>
        <v>-2.5856680336023401E-31</v>
      </c>
      <c r="N42">
        <f ca="1">M42+M29</f>
        <v>8</v>
      </c>
    </row>
    <row r="43" spans="1:15">
      <c r="B43" t="s">
        <v>33</v>
      </c>
      <c r="C43" s="3">
        <f t="shared" ref="C43:H45" si="18">C30</f>
        <v>0</v>
      </c>
      <c r="D43" s="3">
        <f t="shared" si="18"/>
        <v>1</v>
      </c>
      <c r="E43" s="3">
        <f t="shared" si="18"/>
        <v>-1</v>
      </c>
      <c r="F43" s="3">
        <f t="shared" si="18"/>
        <v>0</v>
      </c>
      <c r="G43" s="3">
        <f t="shared" si="18"/>
        <v>0</v>
      </c>
      <c r="H43" s="3">
        <f t="shared" si="18"/>
        <v>1</v>
      </c>
      <c r="I43">
        <v>0</v>
      </c>
      <c r="J43">
        <v>0</v>
      </c>
      <c r="K43">
        <v>0</v>
      </c>
      <c r="L43">
        <v>0</v>
      </c>
      <c r="M43">
        <f ca="1"/>
        <v>-3.8427626728079383E-16</v>
      </c>
      <c r="N43">
        <f t="shared" ref="N43:N51" ca="1" si="19">M43+M30</f>
        <v>3.9008367236594546</v>
      </c>
    </row>
    <row r="44" spans="1:15">
      <c r="B44" t="s">
        <v>34</v>
      </c>
      <c r="C44" s="3">
        <f t="shared" si="18"/>
        <v>0</v>
      </c>
      <c r="D44" s="3">
        <f t="shared" si="18"/>
        <v>0</v>
      </c>
      <c r="E44" s="3">
        <f t="shared" si="18"/>
        <v>0</v>
      </c>
      <c r="F44" s="3">
        <f t="shared" si="18"/>
        <v>1</v>
      </c>
      <c r="G44" s="3">
        <f t="shared" si="18"/>
        <v>-1</v>
      </c>
      <c r="H44" s="3">
        <f t="shared" si="18"/>
        <v>-1</v>
      </c>
      <c r="I44">
        <v>0</v>
      </c>
      <c r="J44">
        <v>0</v>
      </c>
      <c r="K44">
        <v>0</v>
      </c>
      <c r="L44">
        <v>0</v>
      </c>
      <c r="M44">
        <f ca="1"/>
        <v>-2.1375759222076122E-16</v>
      </c>
      <c r="N44">
        <f t="shared" ca="1" si="19"/>
        <v>0.26404821079295143</v>
      </c>
    </row>
    <row r="45" spans="1:15">
      <c r="B45" t="s">
        <v>35</v>
      </c>
      <c r="C45" s="3">
        <f t="shared" si="18"/>
        <v>0</v>
      </c>
      <c r="D45" s="3">
        <f t="shared" si="18"/>
        <v>0</v>
      </c>
      <c r="E45" s="3">
        <f t="shared" si="18"/>
        <v>1</v>
      </c>
      <c r="F45" s="3">
        <f t="shared" si="18"/>
        <v>0</v>
      </c>
      <c r="G45" s="3">
        <f t="shared" si="18"/>
        <v>1</v>
      </c>
      <c r="H45" s="3">
        <f t="shared" si="18"/>
        <v>0</v>
      </c>
      <c r="I45">
        <v>0</v>
      </c>
      <c r="J45">
        <v>0</v>
      </c>
      <c r="K45">
        <v>0</v>
      </c>
      <c r="L45">
        <v>0</v>
      </c>
      <c r="M45">
        <f ca="1"/>
        <v>-5.0390215241933244E-16</v>
      </c>
      <c r="N45">
        <f t="shared" ca="1" si="19"/>
        <v>4.099163276340545</v>
      </c>
    </row>
    <row r="46" spans="1:15">
      <c r="A46" t="s">
        <v>1</v>
      </c>
      <c r="B46" t="s">
        <v>25</v>
      </c>
      <c r="C46" s="6">
        <f ca="1">2*C33</f>
        <v>22.135000000000002</v>
      </c>
      <c r="D46" s="6">
        <f t="shared" ref="D46:H46" si="20">2*D33</f>
        <v>0</v>
      </c>
      <c r="E46" s="6">
        <f t="shared" si="20"/>
        <v>0</v>
      </c>
      <c r="F46" s="6">
        <f t="shared" si="20"/>
        <v>0</v>
      </c>
      <c r="G46" s="6">
        <f t="shared" si="20"/>
        <v>0</v>
      </c>
      <c r="H46" s="6">
        <f t="shared" si="20"/>
        <v>0</v>
      </c>
      <c r="I46" s="2">
        <f>I33</f>
        <v>-1</v>
      </c>
      <c r="J46" s="2">
        <f t="shared" ref="J46:L46" si="21">J33</f>
        <v>0</v>
      </c>
      <c r="K46" s="2">
        <f t="shared" si="21"/>
        <v>0</v>
      </c>
      <c r="L46" s="2">
        <f t="shared" si="21"/>
        <v>0</v>
      </c>
      <c r="M46">
        <f ca="1"/>
        <v>2.1375759222076137E-16</v>
      </c>
      <c r="N46">
        <f t="shared" ca="1" si="19"/>
        <v>0.73595178920704862</v>
      </c>
    </row>
    <row r="47" spans="1:15">
      <c r="B47" t="s">
        <v>26</v>
      </c>
      <c r="C47" s="6">
        <f t="shared" ref="C47:H47" si="22">2*C34</f>
        <v>0</v>
      </c>
      <c r="D47" s="6">
        <f t="shared" ca="1" si="22"/>
        <v>-14.783051982580204</v>
      </c>
      <c r="E47" s="6">
        <f t="shared" si="22"/>
        <v>0</v>
      </c>
      <c r="F47" s="6">
        <f t="shared" si="22"/>
        <v>0</v>
      </c>
      <c r="G47" s="6">
        <f t="shared" si="22"/>
        <v>0</v>
      </c>
      <c r="H47" s="6">
        <f t="shared" si="22"/>
        <v>0</v>
      </c>
      <c r="I47" s="2">
        <f t="shared" ref="I47:L51" si="23">I34</f>
        <v>1</v>
      </c>
      <c r="J47" s="2">
        <f t="shared" si="23"/>
        <v>-1</v>
      </c>
      <c r="K47" s="2">
        <f t="shared" si="23"/>
        <v>0</v>
      </c>
      <c r="L47" s="2">
        <f t="shared" si="23"/>
        <v>0</v>
      </c>
      <c r="M47">
        <f ca="1"/>
        <v>1.7051867506003379E-16</v>
      </c>
      <c r="N47">
        <f t="shared" ca="1" si="19"/>
        <v>0.36321148713349716</v>
      </c>
    </row>
    <row r="48" spans="1:15">
      <c r="B48" t="s">
        <v>28</v>
      </c>
      <c r="C48" s="6">
        <f t="shared" ref="C48:H48" si="24">2*C35</f>
        <v>0</v>
      </c>
      <c r="D48" s="6">
        <f t="shared" si="24"/>
        <v>0</v>
      </c>
      <c r="E48" s="6">
        <f t="shared" ca="1" si="24"/>
        <v>-1.4649861924060779</v>
      </c>
      <c r="F48" s="6">
        <f t="shared" si="24"/>
        <v>0</v>
      </c>
      <c r="G48" s="6">
        <f t="shared" si="24"/>
        <v>0</v>
      </c>
      <c r="H48" s="6">
        <f t="shared" si="24"/>
        <v>0</v>
      </c>
      <c r="I48" s="2">
        <f t="shared" si="23"/>
        <v>0</v>
      </c>
      <c r="J48" s="2">
        <f t="shared" si="23"/>
        <v>1</v>
      </c>
      <c r="K48" s="2">
        <f t="shared" si="23"/>
        <v>0</v>
      </c>
      <c r="L48" s="2">
        <f t="shared" si="23"/>
        <v>-1</v>
      </c>
      <c r="M48">
        <f ca="1"/>
        <v>-7.194601780615966E-30</v>
      </c>
      <c r="N48">
        <f t="shared" ca="1" si="19"/>
        <v>88.54</v>
      </c>
    </row>
    <row r="49" spans="2:14">
      <c r="B49" t="s">
        <v>29</v>
      </c>
      <c r="C49" s="6">
        <f t="shared" ref="C49:H49" si="25">2*C36</f>
        <v>0</v>
      </c>
      <c r="D49" s="6">
        <f t="shared" si="25"/>
        <v>0</v>
      </c>
      <c r="E49" s="6">
        <f t="shared" si="25"/>
        <v>0</v>
      </c>
      <c r="F49" s="6">
        <f t="shared" ca="1" si="25"/>
        <v>-13.487988436135973</v>
      </c>
      <c r="G49" s="6">
        <f t="shared" si="25"/>
        <v>0</v>
      </c>
      <c r="H49" s="6">
        <f t="shared" si="25"/>
        <v>0</v>
      </c>
      <c r="I49" s="2">
        <f t="shared" si="23"/>
        <v>1</v>
      </c>
      <c r="J49" s="2">
        <f t="shared" si="23"/>
        <v>0</v>
      </c>
      <c r="K49" s="2">
        <f t="shared" si="23"/>
        <v>-1</v>
      </c>
      <c r="L49" s="2">
        <f t="shared" si="23"/>
        <v>0</v>
      </c>
      <c r="M49">
        <f ca="1"/>
        <v>-1.4246513227171513E-15</v>
      </c>
      <c r="N49">
        <f t="shared" ca="1" si="19"/>
        <v>59.706863969292229</v>
      </c>
    </row>
    <row r="50" spans="2:14">
      <c r="B50" t="s">
        <v>30</v>
      </c>
      <c r="C50" s="6">
        <f t="shared" ref="C50:H50" si="26">2*C37</f>
        <v>0</v>
      </c>
      <c r="D50" s="6">
        <f t="shared" si="26"/>
        <v>0</v>
      </c>
      <c r="E50" s="6">
        <f t="shared" si="26"/>
        <v>0</v>
      </c>
      <c r="F50" s="6">
        <f t="shared" si="26"/>
        <v>0</v>
      </c>
      <c r="G50" s="6">
        <f t="shared" ca="1" si="26"/>
        <v>-3.7551809993150602</v>
      </c>
      <c r="H50" s="6">
        <f t="shared" si="26"/>
        <v>0</v>
      </c>
      <c r="I50" s="2">
        <f t="shared" si="23"/>
        <v>0</v>
      </c>
      <c r="J50" s="2">
        <f t="shared" si="23"/>
        <v>0</v>
      </c>
      <c r="K50" s="2">
        <f t="shared" si="23"/>
        <v>1</v>
      </c>
      <c r="L50" s="2">
        <f t="shared" si="23"/>
        <v>-1</v>
      </c>
      <c r="M50">
        <f ca="1"/>
        <v>6.7966264047759738E-15</v>
      </c>
      <c r="N50">
        <f t="shared" ca="1" si="19"/>
        <v>60.895266565442746</v>
      </c>
    </row>
    <row r="51" spans="2:14">
      <c r="B51" t="s">
        <v>31</v>
      </c>
      <c r="C51" s="6">
        <f t="shared" ref="C51:H51" si="27">2*C38</f>
        <v>0</v>
      </c>
      <c r="D51" s="6">
        <f t="shared" si="27"/>
        <v>0</v>
      </c>
      <c r="E51" s="6">
        <f t="shared" si="27"/>
        <v>0</v>
      </c>
      <c r="F51" s="6">
        <f t="shared" si="27"/>
        <v>0</v>
      </c>
      <c r="G51" s="6">
        <f t="shared" si="27"/>
        <v>0</v>
      </c>
      <c r="H51" s="6">
        <f t="shared" ca="1" si="27"/>
        <v>-6.543860193021497</v>
      </c>
      <c r="I51" s="2">
        <f t="shared" si="23"/>
        <v>0</v>
      </c>
      <c r="J51" s="2">
        <f t="shared" si="23"/>
        <v>-1</v>
      </c>
      <c r="K51" s="2">
        <f t="shared" si="23"/>
        <v>1</v>
      </c>
      <c r="L51" s="2">
        <f t="shared" si="23"/>
        <v>0</v>
      </c>
      <c r="M51">
        <f ca="1"/>
        <v>5.9939279560092335E-15</v>
      </c>
      <c r="N51">
        <f t="shared" ca="1" si="19"/>
        <v>59.513450477821628</v>
      </c>
    </row>
    <row r="55" spans="2:14">
      <c r="B55" t="s">
        <v>17</v>
      </c>
      <c r="C55">
        <f t="array" aca="1" ref="C55:L55" ca="1">TRANSPOSE(N42:N51)</f>
        <v>8</v>
      </c>
      <c r="D55">
        <f ca="1"/>
        <v>3.9008367236594546</v>
      </c>
      <c r="E55">
        <f ca="1"/>
        <v>0.26404821079295143</v>
      </c>
      <c r="F55">
        <f ca="1"/>
        <v>4.099163276340545</v>
      </c>
      <c r="G55">
        <f ca="1"/>
        <v>0.73595178920704862</v>
      </c>
      <c r="H55">
        <f ca="1"/>
        <v>0.36321148713349716</v>
      </c>
      <c r="I55">
        <f ca="1"/>
        <v>88.54</v>
      </c>
      <c r="J55">
        <f ca="1"/>
        <v>59.706863969292229</v>
      </c>
      <c r="K55">
        <f ca="1"/>
        <v>60.895266565442746</v>
      </c>
      <c r="L55">
        <f ca="1"/>
        <v>59.513450477821628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BridgeSystem</vt:lpstr>
      <vt:lpstr>PumpSystem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dcterms:created xsi:type="dcterms:W3CDTF">2018-09-12T21:31:49Z</dcterms:created>
  <dcterms:modified xsi:type="dcterms:W3CDTF">2019-09-15T21:54:20Z</dcterms:modified>
</cp:coreProperties>
</file>