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242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4" i="1"/>
  <c r="F14" i="1"/>
  <c r="I14" i="1"/>
  <c r="J14" i="1"/>
  <c r="G14" i="1"/>
  <c r="H14" i="1"/>
  <c r="K13" i="1"/>
  <c r="M14" i="1"/>
  <c r="T14" i="1"/>
  <c r="F15" i="1"/>
  <c r="I15" i="1"/>
  <c r="J15" i="1"/>
  <c r="G15" i="1"/>
  <c r="H15" i="1"/>
  <c r="K14" i="1"/>
  <c r="M15" i="1"/>
  <c r="T15" i="1"/>
  <c r="F16" i="1"/>
  <c r="I16" i="1"/>
  <c r="J16" i="1"/>
  <c r="G16" i="1"/>
  <c r="H16" i="1"/>
  <c r="K15" i="1"/>
  <c r="M16" i="1"/>
  <c r="T16" i="1"/>
  <c r="F17" i="1"/>
  <c r="I17" i="1"/>
  <c r="J17" i="1"/>
  <c r="G17" i="1"/>
  <c r="H17" i="1"/>
  <c r="K16" i="1"/>
  <c r="M17" i="1"/>
  <c r="T17" i="1"/>
  <c r="F18" i="1"/>
  <c r="I18" i="1"/>
  <c r="J18" i="1"/>
  <c r="G18" i="1"/>
  <c r="H18" i="1"/>
  <c r="K17" i="1"/>
  <c r="M18" i="1"/>
  <c r="T18" i="1"/>
  <c r="F19" i="1"/>
  <c r="I19" i="1"/>
  <c r="J19" i="1"/>
  <c r="G19" i="1"/>
  <c r="H19" i="1"/>
  <c r="K18" i="1"/>
  <c r="M19" i="1"/>
  <c r="T19" i="1"/>
  <c r="F20" i="1"/>
  <c r="I20" i="1"/>
  <c r="J20" i="1"/>
  <c r="G20" i="1"/>
  <c r="H20" i="1"/>
  <c r="K19" i="1"/>
  <c r="M20" i="1"/>
  <c r="T20" i="1"/>
  <c r="F21" i="1"/>
  <c r="I21" i="1"/>
  <c r="J21" i="1"/>
  <c r="G21" i="1"/>
  <c r="H21" i="1"/>
  <c r="K20" i="1"/>
  <c r="M21" i="1"/>
  <c r="T21" i="1"/>
  <c r="F22" i="1"/>
  <c r="I22" i="1"/>
  <c r="J22" i="1"/>
  <c r="G22" i="1"/>
  <c r="H22" i="1"/>
  <c r="K21" i="1"/>
  <c r="M22" i="1"/>
  <c r="T22" i="1"/>
  <c r="F23" i="1"/>
  <c r="I23" i="1"/>
  <c r="J23" i="1"/>
  <c r="G23" i="1"/>
  <c r="H23" i="1"/>
  <c r="K22" i="1"/>
  <c r="M23" i="1"/>
  <c r="T23" i="1"/>
  <c r="F24" i="1"/>
  <c r="I24" i="1"/>
  <c r="J24" i="1"/>
  <c r="G24" i="1"/>
  <c r="H24" i="1"/>
  <c r="K23" i="1"/>
  <c r="M24" i="1"/>
  <c r="T24" i="1"/>
  <c r="F25" i="1"/>
  <c r="I25" i="1"/>
  <c r="J25" i="1"/>
  <c r="G25" i="1"/>
  <c r="H25" i="1"/>
  <c r="K24" i="1"/>
  <c r="M25" i="1"/>
  <c r="T25" i="1"/>
  <c r="F26" i="1"/>
  <c r="I26" i="1"/>
  <c r="J26" i="1"/>
  <c r="G26" i="1"/>
  <c r="H26" i="1"/>
  <c r="K25" i="1"/>
  <c r="M26" i="1"/>
  <c r="T26" i="1"/>
  <c r="F27" i="1"/>
  <c r="I27" i="1"/>
  <c r="J27" i="1"/>
  <c r="G27" i="1"/>
  <c r="H27" i="1"/>
  <c r="K26" i="1"/>
  <c r="M27" i="1"/>
  <c r="T27" i="1"/>
  <c r="F28" i="1"/>
  <c r="I28" i="1"/>
  <c r="J28" i="1"/>
  <c r="G28" i="1"/>
  <c r="H28" i="1"/>
  <c r="K27" i="1"/>
  <c r="M28" i="1"/>
  <c r="T28" i="1"/>
  <c r="F29" i="1"/>
  <c r="I29" i="1"/>
  <c r="J29" i="1"/>
  <c r="G29" i="1"/>
  <c r="H29" i="1"/>
  <c r="K28" i="1"/>
  <c r="M29" i="1"/>
  <c r="T29" i="1"/>
  <c r="F30" i="1"/>
  <c r="I30" i="1"/>
  <c r="J30" i="1"/>
  <c r="G30" i="1"/>
  <c r="H30" i="1"/>
  <c r="K29" i="1"/>
  <c r="M30" i="1"/>
  <c r="T30" i="1"/>
  <c r="F31" i="1"/>
  <c r="I31" i="1"/>
  <c r="J31" i="1"/>
  <c r="G31" i="1"/>
  <c r="H31" i="1"/>
  <c r="K30" i="1"/>
  <c r="M31" i="1"/>
  <c r="T31" i="1"/>
  <c r="F32" i="1"/>
  <c r="I32" i="1"/>
  <c r="J32" i="1"/>
  <c r="G32" i="1"/>
  <c r="H32" i="1"/>
  <c r="K31" i="1"/>
  <c r="M32" i="1"/>
  <c r="T32" i="1"/>
  <c r="F33" i="1"/>
  <c r="I33" i="1"/>
  <c r="J33" i="1"/>
  <c r="G33" i="1"/>
  <c r="H33" i="1"/>
  <c r="K32" i="1"/>
  <c r="M33" i="1"/>
  <c r="T33" i="1"/>
  <c r="F34" i="1"/>
  <c r="I34" i="1"/>
  <c r="J34" i="1"/>
  <c r="G34" i="1"/>
  <c r="H34" i="1"/>
  <c r="K33" i="1"/>
  <c r="M34" i="1"/>
  <c r="T34" i="1"/>
  <c r="F35" i="1"/>
  <c r="I35" i="1"/>
  <c r="J35" i="1"/>
  <c r="G35" i="1"/>
  <c r="H35" i="1"/>
  <c r="K34" i="1"/>
  <c r="M35" i="1"/>
  <c r="T35" i="1"/>
  <c r="F36" i="1"/>
  <c r="I36" i="1"/>
  <c r="J36" i="1"/>
  <c r="G36" i="1"/>
  <c r="H36" i="1"/>
  <c r="K35" i="1"/>
  <c r="M36" i="1"/>
  <c r="T36" i="1"/>
  <c r="F37" i="1"/>
  <c r="I37" i="1"/>
  <c r="J37" i="1"/>
  <c r="G37" i="1"/>
  <c r="H37" i="1"/>
  <c r="K36" i="1"/>
  <c r="M37" i="1"/>
  <c r="T37" i="1"/>
  <c r="F38" i="1"/>
  <c r="I38" i="1"/>
  <c r="J38" i="1"/>
  <c r="G38" i="1"/>
  <c r="H38" i="1"/>
  <c r="K37" i="1"/>
  <c r="M38" i="1"/>
  <c r="T38" i="1"/>
  <c r="F39" i="1"/>
  <c r="I39" i="1"/>
  <c r="J39" i="1"/>
  <c r="G39" i="1"/>
  <c r="H39" i="1"/>
  <c r="K38" i="1"/>
  <c r="M39" i="1"/>
  <c r="T39" i="1"/>
  <c r="F40" i="1"/>
  <c r="I40" i="1"/>
  <c r="J40" i="1"/>
  <c r="G40" i="1"/>
  <c r="H40" i="1"/>
  <c r="K39" i="1"/>
  <c r="M40" i="1"/>
  <c r="T40" i="1"/>
  <c r="F41" i="1"/>
  <c r="I41" i="1"/>
  <c r="J41" i="1"/>
  <c r="G41" i="1"/>
  <c r="H41" i="1"/>
  <c r="K40" i="1"/>
  <c r="M41" i="1"/>
  <c r="T41" i="1"/>
  <c r="F42" i="1"/>
  <c r="I42" i="1"/>
  <c r="J42" i="1"/>
  <c r="G42" i="1"/>
  <c r="H42" i="1"/>
  <c r="K41" i="1"/>
  <c r="M42" i="1"/>
  <c r="T42" i="1"/>
  <c r="F43" i="1"/>
  <c r="I43" i="1"/>
  <c r="J43" i="1"/>
  <c r="G43" i="1"/>
  <c r="H43" i="1"/>
  <c r="K42" i="1"/>
  <c r="M43" i="1"/>
  <c r="T43" i="1"/>
  <c r="F44" i="1"/>
  <c r="I44" i="1"/>
  <c r="J44" i="1"/>
  <c r="G44" i="1"/>
  <c r="H44" i="1"/>
  <c r="K43" i="1"/>
  <c r="M44" i="1"/>
  <c r="T44" i="1"/>
  <c r="F45" i="1"/>
  <c r="I45" i="1"/>
  <c r="J45" i="1"/>
  <c r="G45" i="1"/>
  <c r="H45" i="1"/>
  <c r="K44" i="1"/>
  <c r="M45" i="1"/>
  <c r="T45" i="1"/>
  <c r="F46" i="1"/>
  <c r="I46" i="1"/>
  <c r="J46" i="1"/>
  <c r="G46" i="1"/>
  <c r="H46" i="1"/>
  <c r="K45" i="1"/>
  <c r="M46" i="1"/>
  <c r="T46" i="1"/>
  <c r="F47" i="1"/>
  <c r="I47" i="1"/>
  <c r="J47" i="1"/>
  <c r="G47" i="1"/>
  <c r="H47" i="1"/>
  <c r="K46" i="1"/>
  <c r="M47" i="1"/>
  <c r="T47" i="1"/>
  <c r="F48" i="1"/>
  <c r="I48" i="1"/>
  <c r="J48" i="1"/>
  <c r="G48" i="1"/>
  <c r="H48" i="1"/>
  <c r="K47" i="1"/>
  <c r="M48" i="1"/>
  <c r="T48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D10" i="1"/>
  <c r="E32" i="1"/>
  <c r="E33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E34" i="1"/>
  <c r="L33" i="1"/>
  <c r="E35" i="1"/>
  <c r="L34" i="1"/>
  <c r="E36" i="1"/>
  <c r="L35" i="1"/>
  <c r="E37" i="1"/>
  <c r="L36" i="1"/>
  <c r="E38" i="1"/>
  <c r="L37" i="1"/>
  <c r="E39" i="1"/>
  <c r="L38" i="1"/>
  <c r="E40" i="1"/>
  <c r="L39" i="1"/>
  <c r="E41" i="1"/>
  <c r="L40" i="1"/>
  <c r="E42" i="1"/>
  <c r="L41" i="1"/>
  <c r="E43" i="1"/>
  <c r="L42" i="1"/>
  <c r="E44" i="1"/>
  <c r="L43" i="1"/>
  <c r="E45" i="1"/>
  <c r="L44" i="1"/>
  <c r="E46" i="1"/>
  <c r="L45" i="1"/>
  <c r="E47" i="1"/>
  <c r="L46" i="1"/>
  <c r="E48" i="1"/>
  <c r="L47" i="1"/>
  <c r="K48" i="1"/>
  <c r="L48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B9" i="1"/>
  <c r="D8" i="1"/>
  <c r="T51" i="1"/>
  <c r="V13" i="1"/>
  <c r="T13" i="1"/>
  <c r="D13" i="1"/>
  <c r="F13" i="1"/>
  <c r="I13" i="1"/>
  <c r="G13" i="1"/>
  <c r="H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3" i="1"/>
  <c r="J13" i="1"/>
  <c r="O29" i="1"/>
  <c r="P29" i="1"/>
  <c r="O30" i="1"/>
  <c r="P30" i="1"/>
  <c r="O31" i="1"/>
  <c r="P31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P13" i="1"/>
</calcChain>
</file>

<file path=xl/sharedStrings.xml><?xml version="1.0" encoding="utf-8"?>
<sst xmlns="http://schemas.openxmlformats.org/spreadsheetml/2006/main" count="33" uniqueCount="31">
  <si>
    <t>GVF Worksheet -- Variable Step Method</t>
    <phoneticPr fontId="1" type="noConversion"/>
  </si>
  <si>
    <t>Section</t>
    <phoneticPr fontId="1" type="noConversion"/>
  </si>
  <si>
    <t>Depth</t>
    <phoneticPr fontId="1" type="noConversion"/>
  </si>
  <si>
    <t>Energy</t>
    <phoneticPr fontId="1" type="noConversion"/>
  </si>
  <si>
    <t>Friction Slope</t>
    <phoneticPr fontId="1" type="noConversion"/>
  </si>
  <si>
    <t>Bottom Slope</t>
    <phoneticPr fontId="1" type="noConversion"/>
  </si>
  <si>
    <t>Delta x</t>
    <phoneticPr fontId="1" type="noConversion"/>
  </si>
  <si>
    <t>Station</t>
    <phoneticPr fontId="1" type="noConversion"/>
  </si>
  <si>
    <t>Area</t>
    <phoneticPr fontId="1" type="noConversion"/>
  </si>
  <si>
    <t>Velocity</t>
    <phoneticPr fontId="1" type="noConversion"/>
  </si>
  <si>
    <t>n</t>
    <phoneticPr fontId="1" type="noConversion"/>
  </si>
  <si>
    <t>Pw</t>
    <phoneticPr fontId="1" type="noConversion"/>
  </si>
  <si>
    <t>Rh</t>
    <phoneticPr fontId="1" type="noConversion"/>
  </si>
  <si>
    <t>Width</t>
    <phoneticPr fontId="1" type="noConversion"/>
  </si>
  <si>
    <t>BottomElev</t>
    <phoneticPr fontId="1" type="noConversion"/>
  </si>
  <si>
    <t>WSE</t>
    <phoneticPr fontId="1" type="noConversion"/>
  </si>
  <si>
    <t>INPUT</t>
  </si>
  <si>
    <t>GLOBAL VALUES</t>
  </si>
  <si>
    <t>Normal Depth</t>
  </si>
  <si>
    <t>Critical Depth</t>
  </si>
  <si>
    <t>Q</t>
  </si>
  <si>
    <t>CFS</t>
  </si>
  <si>
    <t>FT</t>
  </si>
  <si>
    <t>B (Width)</t>
  </si>
  <si>
    <t xml:space="preserve">FT/FT </t>
  </si>
  <si>
    <t>S (Channel Slope)</t>
  </si>
  <si>
    <t>SECTION</t>
  </si>
  <si>
    <t>DEPTH</t>
  </si>
  <si>
    <t>STATION</t>
  </si>
  <si>
    <t>PGL</t>
  </si>
  <si>
    <t>WSE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</si>
</sst>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8"/>
      <name val="Verdana"/>
    </font>
    <font>
      <sz val="12"/>
      <color rgb="FF9C0006"/>
      <name val="Calibri"/>
      <family val="2"/>
      <scheme val="minor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0" fontId="2" fillId="0" borderId="0" xfId="1" applyFill="1"/>
  </cellXfs>
  <cellStyles count="6">
    <cellStyle name="Bad" xfId="1" builtinId="27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Sheet1!$U$12</c:f>
              <c:strCache>
                <c:ptCount val="1"/>
                <c:pt idx="0">
                  <c:v>PGL</c:v>
                </c:pt>
              </c:strCache>
            </c:strRef>
          </c:tx>
          <c:spPr>
            <a:ln w="47625">
              <a:solidFill>
                <a:srgbClr val="800000"/>
              </a:solidFill>
            </a:ln>
          </c:spPr>
          <c:marker>
            <c:symbol val="none"/>
          </c:marker>
          <c:xVal>
            <c:numRef>
              <c:f>Sheet1!$T$13:$T$48</c:f>
              <c:numCache>
                <c:formatCode>General</c:formatCode>
                <c:ptCount val="36"/>
                <c:pt idx="0">
                  <c:v>0.0</c:v>
                </c:pt>
                <c:pt idx="1">
                  <c:v>-22.88744977634695</c:v>
                </c:pt>
                <c:pt idx="2">
                  <c:v>-45.77346607418248</c:v>
                </c:pt>
                <c:pt idx="3">
                  <c:v>-68.6578911948076</c:v>
                </c:pt>
                <c:pt idx="4">
                  <c:v>-91.5405535346024</c:v>
                </c:pt>
                <c:pt idx="5">
                  <c:v>-114.4212663673212</c:v>
                </c:pt>
                <c:pt idx="6">
                  <c:v>-137.2998265294951</c:v>
                </c:pt>
                <c:pt idx="7">
                  <c:v>-160.1760130063428</c:v>
                </c:pt>
                <c:pt idx="8">
                  <c:v>-183.0495854178056</c:v>
                </c:pt>
                <c:pt idx="9">
                  <c:v>-205.9202824076603</c:v>
                </c:pt>
                <c:pt idx="10">
                  <c:v>-228.787819943627</c:v>
                </c:pt>
                <c:pt idx="11">
                  <c:v>-251.6518895435636</c:v>
                </c:pt>
                <c:pt idx="12">
                  <c:v>-274.5121564532589</c:v>
                </c:pt>
                <c:pt idx="13">
                  <c:v>-297.3682578162576</c:v>
                </c:pt>
                <c:pt idx="14">
                  <c:v>-320.2198008976116</c:v>
                </c:pt>
                <c:pt idx="15">
                  <c:v>-343.066361454264</c:v>
                </c:pt>
                <c:pt idx="16">
                  <c:v>-365.9074823892067</c:v>
                </c:pt>
                <c:pt idx="17">
                  <c:v>-388.7426728909645</c:v>
                </c:pt>
                <c:pt idx="18">
                  <c:v>-411.5714083540108</c:v>
                </c:pt>
                <c:pt idx="19">
                  <c:v>-434.3931315143574</c:v>
                </c:pt>
                <c:pt idx="20">
                  <c:v>-457.2072554412269</c:v>
                </c:pt>
                <c:pt idx="21">
                  <c:v>-480.0131693380144</c:v>
                </c:pt>
                <c:pt idx="22">
                  <c:v>-502.8102485852046</c:v>
                </c:pt>
                <c:pt idx="23">
                  <c:v>-525.59787120781</c:v>
                </c:pt>
                <c:pt idx="24">
                  <c:v>-548.3754441483562</c:v>
                </c:pt>
                <c:pt idx="25">
                  <c:v>-571.1424446903562</c:v>
                </c:pt>
                <c:pt idx="26">
                  <c:v>-593.8984856908246</c:v>
                </c:pt>
                <c:pt idx="27">
                  <c:v>-616.6434190650291</c:v>
                </c:pt>
                <c:pt idx="28">
                  <c:v>-639.3775024780901</c:v>
                </c:pt>
                <c:pt idx="29">
                  <c:v>-662.1016742281068</c:v>
                </c:pt>
                <c:pt idx="30">
                  <c:v>-684.8180217131356</c:v>
                </c:pt>
                <c:pt idx="31">
                  <c:v>-707.5306162539206</c:v>
                </c:pt>
                <c:pt idx="32">
                  <c:v>-730.2470930477712</c:v>
                </c:pt>
                <c:pt idx="33">
                  <c:v>-752.9818974482967</c:v>
                </c:pt>
                <c:pt idx="34">
                  <c:v>-775.763773366991</c:v>
                </c:pt>
                <c:pt idx="35">
                  <c:v>-798.65628409225</c:v>
                </c:pt>
              </c:numCache>
            </c:numRef>
          </c:xVal>
          <c:yVal>
            <c:numRef>
              <c:f>Sheet1!$O$13:$O$48</c:f>
              <c:numCache>
                <c:formatCode>General</c:formatCode>
                <c:ptCount val="36"/>
                <c:pt idx="0">
                  <c:v>0.0</c:v>
                </c:pt>
                <c:pt idx="1">
                  <c:v>0.0801060742172143</c:v>
                </c:pt>
                <c:pt idx="2">
                  <c:v>0.160207131259639</c:v>
                </c:pt>
                <c:pt idx="3">
                  <c:v>0.240302619181827</c:v>
                </c:pt>
                <c:pt idx="4">
                  <c:v>0.320391937371108</c:v>
                </c:pt>
                <c:pt idx="5">
                  <c:v>0.400474432285624</c:v>
                </c:pt>
                <c:pt idx="6">
                  <c:v>0.480549392853233</c:v>
                </c:pt>
                <c:pt idx="7">
                  <c:v>0.5606160455222</c:v>
                </c:pt>
                <c:pt idx="8">
                  <c:v>0.64067354896232</c:v>
                </c:pt>
                <c:pt idx="9">
                  <c:v>0.720720988426811</c:v>
                </c:pt>
                <c:pt idx="10">
                  <c:v>0.800757369802695</c:v>
                </c:pt>
                <c:pt idx="11">
                  <c:v>0.880781613402473</c:v>
                </c:pt>
                <c:pt idx="12">
                  <c:v>0.960792547586406</c:v>
                </c:pt>
                <c:pt idx="13">
                  <c:v>1.040788902356902</c:v>
                </c:pt>
                <c:pt idx="14">
                  <c:v>1.120769303141641</c:v>
                </c:pt>
                <c:pt idx="15">
                  <c:v>1.200732265089924</c:v>
                </c:pt>
                <c:pt idx="16">
                  <c:v>1.280676188362223</c:v>
                </c:pt>
                <c:pt idx="17">
                  <c:v>1.360599355118376</c:v>
                </c:pt>
                <c:pt idx="18">
                  <c:v>1.440499929239038</c:v>
                </c:pt>
                <c:pt idx="19">
                  <c:v>1.520375960300251</c:v>
                </c:pt>
                <c:pt idx="20">
                  <c:v>1.600225394044294</c:v>
                </c:pt>
                <c:pt idx="21">
                  <c:v>1.68004609268305</c:v>
                </c:pt>
                <c:pt idx="22">
                  <c:v>1.759835870048216</c:v>
                </c:pt>
                <c:pt idx="23">
                  <c:v>1.839592549227335</c:v>
                </c:pt>
                <c:pt idx="24">
                  <c:v>1.919314054519247</c:v>
                </c:pt>
                <c:pt idx="25">
                  <c:v>1.998998556416247</c:v>
                </c:pt>
                <c:pt idx="26">
                  <c:v>2.078644699917886</c:v>
                </c:pt>
                <c:pt idx="27">
                  <c:v>2.158251966727602</c:v>
                </c:pt>
                <c:pt idx="28">
                  <c:v>2.237821258673315</c:v>
                </c:pt>
                <c:pt idx="29">
                  <c:v>2.317355859798374</c:v>
                </c:pt>
                <c:pt idx="30">
                  <c:v>2.396863075995975</c:v>
                </c:pt>
                <c:pt idx="31">
                  <c:v>2.476357156888722</c:v>
                </c:pt>
                <c:pt idx="32">
                  <c:v>2.5558648256672</c:v>
                </c:pt>
                <c:pt idx="33">
                  <c:v>2.635436641069039</c:v>
                </c:pt>
                <c:pt idx="34">
                  <c:v>2.71517320678447</c:v>
                </c:pt>
                <c:pt idx="35">
                  <c:v>2.795296994322875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Sheet1!$V$12</c:f>
              <c:strCache>
                <c:ptCount val="1"/>
                <c:pt idx="0">
                  <c:v>WSE</c:v>
                </c:pt>
              </c:strCache>
            </c:strRef>
          </c:tx>
          <c:spPr>
            <a:ln w="4762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Sheet1!$T$13:$T$48</c:f>
              <c:numCache>
                <c:formatCode>General</c:formatCode>
                <c:ptCount val="36"/>
                <c:pt idx="0">
                  <c:v>0.0</c:v>
                </c:pt>
                <c:pt idx="1">
                  <c:v>-22.88744977634695</c:v>
                </c:pt>
                <c:pt idx="2">
                  <c:v>-45.77346607418248</c:v>
                </c:pt>
                <c:pt idx="3">
                  <c:v>-68.6578911948076</c:v>
                </c:pt>
                <c:pt idx="4">
                  <c:v>-91.5405535346024</c:v>
                </c:pt>
                <c:pt idx="5">
                  <c:v>-114.4212663673212</c:v>
                </c:pt>
                <c:pt idx="6">
                  <c:v>-137.2998265294951</c:v>
                </c:pt>
                <c:pt idx="7">
                  <c:v>-160.1760130063428</c:v>
                </c:pt>
                <c:pt idx="8">
                  <c:v>-183.0495854178056</c:v>
                </c:pt>
                <c:pt idx="9">
                  <c:v>-205.9202824076603</c:v>
                </c:pt>
                <c:pt idx="10">
                  <c:v>-228.787819943627</c:v>
                </c:pt>
                <c:pt idx="11">
                  <c:v>-251.6518895435636</c:v>
                </c:pt>
                <c:pt idx="12">
                  <c:v>-274.5121564532589</c:v>
                </c:pt>
                <c:pt idx="13">
                  <c:v>-297.3682578162576</c:v>
                </c:pt>
                <c:pt idx="14">
                  <c:v>-320.2198008976116</c:v>
                </c:pt>
                <c:pt idx="15">
                  <c:v>-343.066361454264</c:v>
                </c:pt>
                <c:pt idx="16">
                  <c:v>-365.9074823892067</c:v>
                </c:pt>
                <c:pt idx="17">
                  <c:v>-388.7426728909645</c:v>
                </c:pt>
                <c:pt idx="18">
                  <c:v>-411.5714083540108</c:v>
                </c:pt>
                <c:pt idx="19">
                  <c:v>-434.3931315143574</c:v>
                </c:pt>
                <c:pt idx="20">
                  <c:v>-457.2072554412269</c:v>
                </c:pt>
                <c:pt idx="21">
                  <c:v>-480.0131693380144</c:v>
                </c:pt>
                <c:pt idx="22">
                  <c:v>-502.8102485852046</c:v>
                </c:pt>
                <c:pt idx="23">
                  <c:v>-525.59787120781</c:v>
                </c:pt>
                <c:pt idx="24">
                  <c:v>-548.3754441483562</c:v>
                </c:pt>
                <c:pt idx="25">
                  <c:v>-571.1424446903562</c:v>
                </c:pt>
                <c:pt idx="26">
                  <c:v>-593.8984856908246</c:v>
                </c:pt>
                <c:pt idx="27">
                  <c:v>-616.6434190650291</c:v>
                </c:pt>
                <c:pt idx="28">
                  <c:v>-639.3775024780901</c:v>
                </c:pt>
                <c:pt idx="29">
                  <c:v>-662.1016742281068</c:v>
                </c:pt>
                <c:pt idx="30">
                  <c:v>-684.8180217131356</c:v>
                </c:pt>
                <c:pt idx="31">
                  <c:v>-707.5306162539206</c:v>
                </c:pt>
                <c:pt idx="32">
                  <c:v>-730.2470930477712</c:v>
                </c:pt>
                <c:pt idx="33">
                  <c:v>-752.9818974482967</c:v>
                </c:pt>
                <c:pt idx="34">
                  <c:v>-775.763773366991</c:v>
                </c:pt>
                <c:pt idx="35">
                  <c:v>-798.65628409225</c:v>
                </c:pt>
              </c:numCache>
            </c:numRef>
          </c:xVal>
          <c:yVal>
            <c:numRef>
              <c:f>Sheet1!$P$13:$P$48</c:f>
              <c:numCache>
                <c:formatCode>General</c:formatCode>
                <c:ptCount val="36"/>
                <c:pt idx="0">
                  <c:v>4.647538378872781</c:v>
                </c:pt>
                <c:pt idx="1">
                  <c:v>4.647644453089995</c:v>
                </c:pt>
                <c:pt idx="2">
                  <c:v>4.647745510132419</c:v>
                </c:pt>
                <c:pt idx="3">
                  <c:v>4.647840998054607</c:v>
                </c:pt>
                <c:pt idx="4">
                  <c:v>4.647930316243889</c:v>
                </c:pt>
                <c:pt idx="5">
                  <c:v>4.648012811158405</c:v>
                </c:pt>
                <c:pt idx="6">
                  <c:v>4.648087771726013</c:v>
                </c:pt>
                <c:pt idx="7">
                  <c:v>4.64815442439498</c:v>
                </c:pt>
                <c:pt idx="8">
                  <c:v>4.6482119278351</c:v>
                </c:pt>
                <c:pt idx="9">
                  <c:v>4.648259367299592</c:v>
                </c:pt>
                <c:pt idx="10">
                  <c:v>4.648295748675474</c:v>
                </c:pt>
                <c:pt idx="11">
                  <c:v>4.648319992275253</c:v>
                </c:pt>
                <c:pt idx="12">
                  <c:v>4.648330926459186</c:v>
                </c:pt>
                <c:pt idx="13">
                  <c:v>4.648327281229681</c:v>
                </c:pt>
                <c:pt idx="14">
                  <c:v>4.64830768201442</c:v>
                </c:pt>
                <c:pt idx="15">
                  <c:v>4.648270643962704</c:v>
                </c:pt>
                <c:pt idx="16">
                  <c:v>4.648214567235003</c:v>
                </c:pt>
                <c:pt idx="17">
                  <c:v>4.648137733991156</c:v>
                </c:pt>
                <c:pt idx="18">
                  <c:v>4.648038308111817</c:v>
                </c:pt>
                <c:pt idx="19">
                  <c:v>4.647914339173031</c:v>
                </c:pt>
                <c:pt idx="20">
                  <c:v>4.647763772917074</c:v>
                </c:pt>
                <c:pt idx="21">
                  <c:v>4.64758447155583</c:v>
                </c:pt>
                <c:pt idx="22">
                  <c:v>4.647374248920996</c:v>
                </c:pt>
                <c:pt idx="23">
                  <c:v>4.647130928100115</c:v>
                </c:pt>
                <c:pt idx="24">
                  <c:v>4.646852433392026</c:v>
                </c:pt>
                <c:pt idx="25">
                  <c:v>4.646536935289026</c:v>
                </c:pt>
                <c:pt idx="26">
                  <c:v>4.646183078790665</c:v>
                </c:pt>
                <c:pt idx="27">
                  <c:v>4.645790345600381</c:v>
                </c:pt>
                <c:pt idx="28">
                  <c:v>4.645359637546095</c:v>
                </c:pt>
                <c:pt idx="29">
                  <c:v>4.644894238671153</c:v>
                </c:pt>
                <c:pt idx="30">
                  <c:v>4.644401454868753</c:v>
                </c:pt>
                <c:pt idx="31">
                  <c:v>4.643895535761501</c:v>
                </c:pt>
                <c:pt idx="32">
                  <c:v>4.643403204539979</c:v>
                </c:pt>
                <c:pt idx="33">
                  <c:v>4.642975019941817</c:v>
                </c:pt>
                <c:pt idx="34">
                  <c:v>4.642711585657248</c:v>
                </c:pt>
                <c:pt idx="35">
                  <c:v>4.642835373195654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99160"/>
        <c:axId val="2145983928"/>
      </c:scatterChart>
      <c:valAx>
        <c:axId val="212569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Weir (feet)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983928"/>
        <c:crosses val="autoZero"/>
        <c:crossBetween val="midCat"/>
      </c:valAx>
      <c:valAx>
        <c:axId val="2145983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6991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393700</xdr:colOff>
      <xdr:row>14</xdr:row>
      <xdr:rowOff>139700</xdr:rowOff>
    </xdr:from>
    <xdr:to>
      <xdr:col>24</xdr:col>
      <xdr:colOff>635000</xdr:colOff>
      <xdr:row>44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workbookViewId="0">
      <selection activeCell="B6" sqref="B6"/>
    </sheetView>
  </sheetViews>
  <sheetFormatPr baseColWidth="10" defaultRowHeight="13" x14ac:dyDescent="0"/>
  <cols>
    <col min="1" max="1" width="16" customWidth="1"/>
    <col min="2" max="2" width="6.42578125" customWidth="1"/>
    <col min="3" max="3" width="4.42578125" customWidth="1"/>
    <col min="4" max="4" width="7.7109375" customWidth="1"/>
    <col min="5" max="5" width="6.140625" customWidth="1"/>
    <col min="6" max="6" width="4.28515625" customWidth="1"/>
    <col min="7" max="7" width="3.5703125" customWidth="1"/>
    <col min="8" max="8" width="5.85546875" customWidth="1"/>
    <col min="9" max="9" width="6.140625" customWidth="1"/>
    <col min="10" max="10" width="7.42578125" customWidth="1"/>
    <col min="11" max="11" width="5.7109375" customWidth="1"/>
    <col min="12" max="13" width="7.28515625" customWidth="1"/>
    <col min="14" max="14" width="6.42578125" customWidth="1"/>
    <col min="18" max="22" width="6.85546875" customWidth="1"/>
  </cols>
  <sheetData>
    <row r="1" spans="1:22">
      <c r="A1" t="s">
        <v>0</v>
      </c>
    </row>
    <row r="2" spans="1:22">
      <c r="A2" t="s">
        <v>16</v>
      </c>
    </row>
    <row r="3" spans="1:22">
      <c r="A3" t="s">
        <v>20</v>
      </c>
      <c r="B3">
        <v>192</v>
      </c>
      <c r="C3" t="s">
        <v>21</v>
      </c>
    </row>
    <row r="4" spans="1:22">
      <c r="A4" t="s">
        <v>10</v>
      </c>
      <c r="B4">
        <v>1.4999999999999999E-2</v>
      </c>
    </row>
    <row r="5" spans="1:22">
      <c r="A5" t="s">
        <v>23</v>
      </c>
      <c r="B5">
        <v>16</v>
      </c>
      <c r="C5" t="s">
        <v>22</v>
      </c>
    </row>
    <row r="6" spans="1:22">
      <c r="A6" t="s">
        <v>25</v>
      </c>
      <c r="B6">
        <v>3.5000000000000001E-3</v>
      </c>
      <c r="C6" t="s">
        <v>24</v>
      </c>
    </row>
    <row r="7" spans="1:22">
      <c r="A7" t="s">
        <v>17</v>
      </c>
    </row>
    <row r="8" spans="1:22">
      <c r="A8" t="s">
        <v>18</v>
      </c>
      <c r="B8">
        <v>1.6479999999999999</v>
      </c>
      <c r="C8" t="s">
        <v>22</v>
      </c>
      <c r="D8">
        <f>(1.49/B4)*(B8*B5)*SQRT(B6)*((B8*B5)/(2*B8+B5))^(2/3)</f>
        <v>190.81513601925417</v>
      </c>
    </row>
    <row r="9" spans="1:22">
      <c r="A9" t="s">
        <v>19</v>
      </c>
      <c r="B9">
        <f>((B3^2)/(32.2*B5^2))^(1/3)</f>
        <v>1.6475383788727809</v>
      </c>
      <c r="C9" t="s">
        <v>22</v>
      </c>
    </row>
    <row r="10" spans="1:22">
      <c r="D10">
        <f>1.648+0.1*B8</f>
        <v>1.8128</v>
      </c>
    </row>
    <row r="12" spans="1:22" ht="76">
      <c r="C12" s="1" t="s">
        <v>1</v>
      </c>
      <c r="D12" s="1" t="s">
        <v>2</v>
      </c>
      <c r="E12" s="1" t="s">
        <v>13</v>
      </c>
      <c r="F12" s="1" t="s">
        <v>8</v>
      </c>
      <c r="G12" s="1" t="s">
        <v>11</v>
      </c>
      <c r="H12" s="1" t="s">
        <v>12</v>
      </c>
      <c r="I12" s="1" t="s">
        <v>9</v>
      </c>
      <c r="J12" s="1" t="s">
        <v>3</v>
      </c>
      <c r="K12" s="1" t="s">
        <v>4</v>
      </c>
      <c r="L12" s="1" t="s">
        <v>5</v>
      </c>
      <c r="M12" s="1" t="s">
        <v>6</v>
      </c>
      <c r="N12" s="1" t="s">
        <v>7</v>
      </c>
      <c r="O12" s="1" t="s">
        <v>14</v>
      </c>
      <c r="P12" s="1" t="s">
        <v>15</v>
      </c>
      <c r="R12" s="1" t="s">
        <v>26</v>
      </c>
      <c r="S12" s="1" t="s">
        <v>27</v>
      </c>
      <c r="T12" s="1" t="s">
        <v>28</v>
      </c>
      <c r="U12" s="1" t="s">
        <v>29</v>
      </c>
      <c r="V12" s="1" t="s">
        <v>30</v>
      </c>
    </row>
    <row r="13" spans="1:22">
      <c r="C13">
        <v>1</v>
      </c>
      <c r="D13">
        <f>3+B9</f>
        <v>4.6475383788727811</v>
      </c>
      <c r="E13">
        <f>$B$5</f>
        <v>16</v>
      </c>
      <c r="F13">
        <f>E13*D13</f>
        <v>74.360614061964498</v>
      </c>
      <c r="G13">
        <f>2*D13+$B$5</f>
        <v>25.295076757745562</v>
      </c>
      <c r="H13">
        <f>F13/G13</f>
        <v>2.9397267608288504</v>
      </c>
      <c r="I13">
        <f>$B$3/F13</f>
        <v>2.5820120291100195</v>
      </c>
      <c r="J13">
        <f>D13+(I13^2)/(2*32.2)</f>
        <v>4.7510599024514901</v>
      </c>
      <c r="K13">
        <f>(AVERAGE(I13:I14)^2)/(AVERAGE(H13:H14)^(4/3) * (1.49/$B$4)^2)</f>
        <v>1.6446441231442172E-4</v>
      </c>
      <c r="L13">
        <f>B6</f>
        <v>3.5000000000000001E-3</v>
      </c>
      <c r="M13">
        <v>0</v>
      </c>
      <c r="N13">
        <v>0</v>
      </c>
      <c r="O13">
        <v>0</v>
      </c>
      <c r="P13">
        <f>O13+D13</f>
        <v>4.6475383788727811</v>
      </c>
      <c r="R13">
        <v>1</v>
      </c>
      <c r="S13">
        <v>4.6475383788727811</v>
      </c>
      <c r="T13">
        <f>0+M13</f>
        <v>0</v>
      </c>
      <c r="U13">
        <v>0</v>
      </c>
      <c r="V13">
        <f>U13+S13</f>
        <v>4.6475383788727811</v>
      </c>
    </row>
    <row r="14" spans="1:22">
      <c r="C14">
        <v>2</v>
      </c>
      <c r="D14">
        <f>D13-0.08</f>
        <v>4.567538378872781</v>
      </c>
      <c r="E14">
        <f t="shared" ref="E14:E48" si="0">$B$5</f>
        <v>16</v>
      </c>
      <c r="F14">
        <f t="shared" ref="F14:F28" si="1">E14*D14</f>
        <v>73.080614061964496</v>
      </c>
      <c r="G14">
        <f t="shared" ref="G14:G33" si="2">2*D14+$B$5</f>
        <v>25.135076757745562</v>
      </c>
      <c r="H14">
        <f>F14/G14</f>
        <v>2.9075150542137953</v>
      </c>
      <c r="I14">
        <f>$B$3/F14</f>
        <v>2.6272357240622619</v>
      </c>
      <c r="J14">
        <f t="shared" ref="J14:J33" si="3">D14+(I14^2)/(2*32.2)</f>
        <v>4.6747179992111185</v>
      </c>
      <c r="K14">
        <f>(AVERAGE(I14:I15)^2)/(AVERAGE(H14:H15)^(4/3) * (1.49/$B$4)^2)</f>
        <v>1.7287992931907048E-4</v>
      </c>
      <c r="L14">
        <f>L13</f>
        <v>3.5000000000000001E-3</v>
      </c>
      <c r="M14">
        <f t="shared" ref="M14:M28" si="4">(J14-J13)/(L13-K13)</f>
        <v>-22.887449776346955</v>
      </c>
      <c r="N14">
        <f>N13+M14</f>
        <v>-22.887449776346955</v>
      </c>
      <c r="O14">
        <f>N14*(-L14)</f>
        <v>8.0106074217214343E-2</v>
      </c>
      <c r="P14">
        <f t="shared" ref="P14:P28" si="5">O14+D14</f>
        <v>4.6476444530899954</v>
      </c>
      <c r="R14">
        <v>2</v>
      </c>
      <c r="S14">
        <v>4.4151614599291422</v>
      </c>
      <c r="T14">
        <f>T13+M14</f>
        <v>-22.887449776346955</v>
      </c>
      <c r="U14">
        <f>(L14*(T13-T14))+U13</f>
        <v>8.0106074217214343E-2</v>
      </c>
      <c r="V14">
        <f t="shared" ref="V14:V48" si="6">U14+S14</f>
        <v>4.4952675341463566</v>
      </c>
    </row>
    <row r="15" spans="1:22">
      <c r="C15">
        <v>3</v>
      </c>
      <c r="D15">
        <f t="shared" ref="D15:D48" si="7">D14-0.08</f>
        <v>4.487538378872781</v>
      </c>
      <c r="E15">
        <f t="shared" si="0"/>
        <v>16</v>
      </c>
      <c r="F15">
        <f t="shared" si="1"/>
        <v>71.800614061964495</v>
      </c>
      <c r="G15">
        <f t="shared" si="2"/>
        <v>24.975076757745562</v>
      </c>
      <c r="H15">
        <f t="shared" ref="H15:H21" si="8">F15/G15</f>
        <v>2.8748906262999512</v>
      </c>
      <c r="I15">
        <f t="shared" ref="I15:I21" si="9">$B$3/F15</f>
        <v>2.674071837802146</v>
      </c>
      <c r="J15">
        <f t="shared" si="3"/>
        <v>4.5985734750486591</v>
      </c>
      <c r="K15">
        <f t="shared" ref="K15:K33" si="10">(AVERAGE(I15:I16)^2)/(AVERAGE(H15:H16)^(4/3) * (1.49/$B$4)^2)</f>
        <v>1.8190548372040618E-4</v>
      </c>
      <c r="L15">
        <f t="shared" ref="L15:L48" si="11">L14</f>
        <v>3.5000000000000001E-3</v>
      </c>
      <c r="M15">
        <f t="shared" si="4"/>
        <v>-22.886016297835521</v>
      </c>
      <c r="N15">
        <f t="shared" ref="N15:N23" si="12">N14+M15</f>
        <v>-45.77346607418248</v>
      </c>
      <c r="O15">
        <f t="shared" ref="O15:O28" si="13">N15*(-L15)</f>
        <v>0.16020713125963867</v>
      </c>
      <c r="P15">
        <f t="shared" si="5"/>
        <v>4.6477455101324194</v>
      </c>
      <c r="R15">
        <v>3</v>
      </c>
      <c r="S15">
        <v>4.1944033869326853</v>
      </c>
      <c r="T15">
        <f t="shared" ref="T15:T48" si="14">T14+M15</f>
        <v>-45.77346607418248</v>
      </c>
      <c r="U15">
        <f t="shared" ref="U15:U48" si="15">(L15*(T14-T15))+U14</f>
        <v>0.1602071312596387</v>
      </c>
      <c r="V15">
        <f t="shared" si="6"/>
        <v>4.3546105181923238</v>
      </c>
    </row>
    <row r="16" spans="1:22">
      <c r="C16">
        <v>4</v>
      </c>
      <c r="D16">
        <f t="shared" si="7"/>
        <v>4.4075383788727809</v>
      </c>
      <c r="E16">
        <f t="shared" si="0"/>
        <v>16</v>
      </c>
      <c r="F16">
        <f t="shared" si="1"/>
        <v>70.520614061964494</v>
      </c>
      <c r="G16">
        <f t="shared" si="2"/>
        <v>24.815076757745562</v>
      </c>
      <c r="H16">
        <f t="shared" si="8"/>
        <v>2.8418454937864661</v>
      </c>
      <c r="I16">
        <f t="shared" si="9"/>
        <v>2.7226081700209668</v>
      </c>
      <c r="J16">
        <f t="shared" si="3"/>
        <v>4.5226407895477019</v>
      </c>
      <c r="K16">
        <f t="shared" si="10"/>
        <v>1.9159832150962786E-4</v>
      </c>
      <c r="L16">
        <f t="shared" si="11"/>
        <v>3.5000000000000001E-3</v>
      </c>
      <c r="M16">
        <f t="shared" si="4"/>
        <v>-22.884425120625128</v>
      </c>
      <c r="N16">
        <f t="shared" si="12"/>
        <v>-68.657891194807604</v>
      </c>
      <c r="O16">
        <f t="shared" si="13"/>
        <v>0.24030261918182663</v>
      </c>
      <c r="P16">
        <f t="shared" si="5"/>
        <v>4.6478409980546074</v>
      </c>
      <c r="R16">
        <v>4</v>
      </c>
      <c r="S16">
        <v>3.9846832175860509</v>
      </c>
      <c r="T16">
        <f t="shared" si="14"/>
        <v>-68.657891194807604</v>
      </c>
      <c r="U16">
        <f t="shared" si="15"/>
        <v>0.24030261918182663</v>
      </c>
      <c r="V16">
        <f t="shared" si="6"/>
        <v>4.2249858367678774</v>
      </c>
    </row>
    <row r="17" spans="1:22">
      <c r="C17">
        <v>5</v>
      </c>
      <c r="D17">
        <f t="shared" si="7"/>
        <v>4.3275383788727808</v>
      </c>
      <c r="E17">
        <f t="shared" si="0"/>
        <v>16</v>
      </c>
      <c r="F17">
        <f t="shared" si="1"/>
        <v>69.240614061964493</v>
      </c>
      <c r="G17">
        <f t="shared" si="2"/>
        <v>24.655076757745562</v>
      </c>
      <c r="H17">
        <f t="shared" si="8"/>
        <v>2.8083714661408257</v>
      </c>
      <c r="I17">
        <f t="shared" si="9"/>
        <v>2.772939012761733</v>
      </c>
      <c r="J17">
        <f t="shared" si="3"/>
        <v>4.4469357510543963</v>
      </c>
      <c r="K17">
        <f t="shared" si="10"/>
        <v>2.0202230624410673E-4</v>
      </c>
      <c r="L17">
        <f t="shared" si="11"/>
        <v>3.5000000000000001E-3</v>
      </c>
      <c r="M17">
        <f t="shared" si="4"/>
        <v>-22.882662339794805</v>
      </c>
      <c r="N17">
        <f t="shared" si="12"/>
        <v>-91.54055353460241</v>
      </c>
      <c r="O17">
        <f t="shared" si="13"/>
        <v>0.32039193737110844</v>
      </c>
      <c r="P17">
        <f t="shared" si="5"/>
        <v>4.6479303162438894</v>
      </c>
      <c r="R17">
        <v>5</v>
      </c>
      <c r="S17">
        <v>3.785449056706748</v>
      </c>
      <c r="T17">
        <f t="shared" si="14"/>
        <v>-91.54055353460241</v>
      </c>
      <c r="U17">
        <f t="shared" si="15"/>
        <v>0.32039193737110844</v>
      </c>
      <c r="V17">
        <f t="shared" si="6"/>
        <v>4.1058409940778562</v>
      </c>
    </row>
    <row r="18" spans="1:22">
      <c r="C18">
        <v>6</v>
      </c>
      <c r="D18">
        <f t="shared" si="7"/>
        <v>4.2475383788727807</v>
      </c>
      <c r="E18">
        <f t="shared" si="0"/>
        <v>16</v>
      </c>
      <c r="F18">
        <f t="shared" si="1"/>
        <v>67.960614061964492</v>
      </c>
      <c r="G18">
        <f t="shared" si="2"/>
        <v>24.495076757745561</v>
      </c>
      <c r="H18">
        <f t="shared" si="8"/>
        <v>2.7744601388307446</v>
      </c>
      <c r="I18">
        <f t="shared" si="9"/>
        <v>2.825165761818162</v>
      </c>
      <c r="J18">
        <f t="shared" si="3"/>
        <v>4.3714756705148554</v>
      </c>
      <c r="K18">
        <f t="shared" si="10"/>
        <v>2.1324883198898533E-4</v>
      </c>
      <c r="L18">
        <f t="shared" si="11"/>
        <v>3.5000000000000001E-3</v>
      </c>
      <c r="M18">
        <f t="shared" si="4"/>
        <v>-22.880712832718821</v>
      </c>
      <c r="N18">
        <f t="shared" si="12"/>
        <v>-114.42126636732124</v>
      </c>
      <c r="O18">
        <f t="shared" si="13"/>
        <v>0.40047443228562435</v>
      </c>
      <c r="P18">
        <f t="shared" si="5"/>
        <v>4.6480128111584049</v>
      </c>
      <c r="R18">
        <v>6</v>
      </c>
      <c r="S18">
        <v>3.5961766038714105</v>
      </c>
      <c r="T18">
        <f t="shared" si="14"/>
        <v>-114.42126636732124</v>
      </c>
      <c r="U18">
        <f t="shared" si="15"/>
        <v>0.40047443228562435</v>
      </c>
      <c r="V18">
        <f t="shared" si="6"/>
        <v>3.9966510361570347</v>
      </c>
    </row>
    <row r="19" spans="1:22">
      <c r="C19">
        <v>7</v>
      </c>
      <c r="D19">
        <f t="shared" si="7"/>
        <v>4.1675383788727807</v>
      </c>
      <c r="E19">
        <f t="shared" si="0"/>
        <v>16</v>
      </c>
      <c r="F19">
        <f t="shared" si="1"/>
        <v>66.680614061964491</v>
      </c>
      <c r="G19">
        <f t="shared" si="2"/>
        <v>24.335076757745561</v>
      </c>
      <c r="H19">
        <f t="shared" si="8"/>
        <v>2.7401028862890624</v>
      </c>
      <c r="I19">
        <f t="shared" si="9"/>
        <v>2.8793975985521008</v>
      </c>
      <c r="J19">
        <f t="shared" si="3"/>
        <v>4.2962795361794202</v>
      </c>
      <c r="K19">
        <f t="shared" si="10"/>
        <v>2.2535788327842174E-4</v>
      </c>
      <c r="L19">
        <f t="shared" si="11"/>
        <v>3.5000000000000001E-3</v>
      </c>
      <c r="M19">
        <f t="shared" si="4"/>
        <v>-22.878560162173876</v>
      </c>
      <c r="N19">
        <f t="shared" si="12"/>
        <v>-137.29982652949511</v>
      </c>
      <c r="O19">
        <f t="shared" si="13"/>
        <v>0.48054939285323289</v>
      </c>
      <c r="P19">
        <f t="shared" si="5"/>
        <v>4.6480877717260132</v>
      </c>
      <c r="R19">
        <v>7</v>
      </c>
      <c r="S19">
        <v>3.4163677736778397</v>
      </c>
      <c r="T19">
        <f t="shared" si="14"/>
        <v>-137.29982652949511</v>
      </c>
      <c r="U19">
        <f t="shared" si="15"/>
        <v>0.48054939285323289</v>
      </c>
      <c r="V19">
        <f t="shared" si="6"/>
        <v>3.8969171665310727</v>
      </c>
    </row>
    <row r="20" spans="1:22">
      <c r="C20">
        <v>8</v>
      </c>
      <c r="D20">
        <f t="shared" si="7"/>
        <v>4.0875383788727806</v>
      </c>
      <c r="E20">
        <f t="shared" si="0"/>
        <v>16</v>
      </c>
      <c r="F20">
        <f t="shared" si="1"/>
        <v>65.40061406196449</v>
      </c>
      <c r="G20">
        <f t="shared" si="2"/>
        <v>24.175076757745561</v>
      </c>
      <c r="H20">
        <f t="shared" si="8"/>
        <v>2.705290854599272</v>
      </c>
      <c r="I20">
        <f t="shared" si="9"/>
        <v>2.9357522517768353</v>
      </c>
      <c r="J20">
        <f t="shared" si="3"/>
        <v>4.2213682124723579</v>
      </c>
      <c r="K20">
        <f t="shared" si="10"/>
        <v>2.3843926928637178E-4</v>
      </c>
      <c r="L20">
        <f t="shared" si="11"/>
        <v>3.5000000000000001E-3</v>
      </c>
      <c r="M20">
        <f t="shared" si="4"/>
        <v>-22.876186476847735</v>
      </c>
      <c r="N20">
        <f t="shared" si="12"/>
        <v>-160.17601300634283</v>
      </c>
      <c r="O20">
        <f t="shared" si="13"/>
        <v>0.5606160455221999</v>
      </c>
      <c r="P20">
        <f t="shared" si="5"/>
        <v>4.6481544243949804</v>
      </c>
      <c r="R20">
        <v>8</v>
      </c>
      <c r="S20">
        <v>3.2455493849939474</v>
      </c>
      <c r="T20">
        <f t="shared" si="14"/>
        <v>-160.17601300634283</v>
      </c>
      <c r="U20">
        <f t="shared" si="15"/>
        <v>0.5606160455221999</v>
      </c>
      <c r="V20">
        <f t="shared" si="6"/>
        <v>3.8061654305161472</v>
      </c>
    </row>
    <row r="21" spans="1:22">
      <c r="C21">
        <v>9</v>
      </c>
      <c r="D21">
        <f t="shared" si="7"/>
        <v>4.0075383788727805</v>
      </c>
      <c r="E21">
        <f t="shared" si="0"/>
        <v>16</v>
      </c>
      <c r="F21">
        <f t="shared" si="1"/>
        <v>64.120614061964488</v>
      </c>
      <c r="G21">
        <f t="shared" si="2"/>
        <v>24.015076757745561</v>
      </c>
      <c r="H21">
        <f t="shared" si="8"/>
        <v>2.6700149538886535</v>
      </c>
      <c r="I21">
        <f t="shared" si="9"/>
        <v>2.9943568508944129</v>
      </c>
      <c r="J21">
        <f t="shared" si="3"/>
        <v>4.1467646669239961</v>
      </c>
      <c r="K21">
        <f t="shared" si="10"/>
        <v>2.5259406509969281E-4</v>
      </c>
      <c r="L21">
        <f t="shared" si="11"/>
        <v>3.5000000000000001E-3</v>
      </c>
      <c r="M21">
        <f t="shared" si="4"/>
        <v>-22.873572411462831</v>
      </c>
      <c r="N21">
        <f t="shared" si="12"/>
        <v>-183.04958541780564</v>
      </c>
      <c r="O21">
        <f t="shared" si="13"/>
        <v>0.64067354896231976</v>
      </c>
      <c r="P21">
        <f t="shared" si="5"/>
        <v>4.6482119278351002</v>
      </c>
      <c r="R21">
        <v>9</v>
      </c>
      <c r="S21">
        <v>3.0832719157442501</v>
      </c>
      <c r="T21">
        <f t="shared" si="14"/>
        <v>-183.04958541780564</v>
      </c>
      <c r="U21">
        <f t="shared" si="15"/>
        <v>0.64067354896231976</v>
      </c>
      <c r="V21">
        <f t="shared" si="6"/>
        <v>3.7239454647065697</v>
      </c>
    </row>
    <row r="22" spans="1:22">
      <c r="C22">
        <v>10</v>
      </c>
      <c r="D22">
        <f t="shared" si="7"/>
        <v>3.9275383788727805</v>
      </c>
      <c r="E22">
        <f t="shared" si="0"/>
        <v>16</v>
      </c>
      <c r="F22">
        <f t="shared" si="1"/>
        <v>62.840614061964487</v>
      </c>
      <c r="G22">
        <f t="shared" si="2"/>
        <v>23.855076757745561</v>
      </c>
      <c r="H22">
        <f t="shared" ref="H22:H28" si="16">F22/G22</f>
        <v>2.634265850415284</v>
      </c>
      <c r="I22">
        <f t="shared" ref="I22:I28" si="17">$B$3/F22</f>
        <v>3.055348883298258</v>
      </c>
      <c r="J22">
        <f t="shared" si="3"/>
        <v>4.0724942297838354</v>
      </c>
      <c r="K22">
        <f t="shared" si="10"/>
        <v>2.6793630003243588E-4</v>
      </c>
      <c r="L22">
        <f t="shared" si="11"/>
        <v>3.5000000000000001E-3</v>
      </c>
      <c r="M22">
        <f t="shared" si="4"/>
        <v>-22.870696989854714</v>
      </c>
      <c r="N22">
        <f t="shared" si="12"/>
        <v>-205.92028240766035</v>
      </c>
      <c r="O22">
        <f t="shared" si="13"/>
        <v>0.7207209884268112</v>
      </c>
      <c r="P22">
        <f t="shared" si="5"/>
        <v>4.648259367299592</v>
      </c>
      <c r="R22">
        <v>10</v>
      </c>
      <c r="S22">
        <v>2.9291083199570376</v>
      </c>
      <c r="T22">
        <f t="shared" si="14"/>
        <v>-205.92028240766035</v>
      </c>
      <c r="U22">
        <f t="shared" si="15"/>
        <v>0.7207209884268112</v>
      </c>
      <c r="V22">
        <f t="shared" si="6"/>
        <v>3.6498293083838487</v>
      </c>
    </row>
    <row r="23" spans="1:22">
      <c r="C23">
        <v>11</v>
      </c>
      <c r="D23">
        <f t="shared" si="7"/>
        <v>3.8475383788727804</v>
      </c>
      <c r="E23">
        <f t="shared" si="0"/>
        <v>16</v>
      </c>
      <c r="F23">
        <f t="shared" si="1"/>
        <v>61.560614061964486</v>
      </c>
      <c r="G23">
        <f t="shared" si="2"/>
        <v>23.695076757745561</v>
      </c>
      <c r="H23">
        <f t="shared" si="16"/>
        <v>2.5980339583344567</v>
      </c>
      <c r="I23">
        <f t="shared" si="17"/>
        <v>3.1188772712166317</v>
      </c>
      <c r="J23">
        <f t="shared" si="3"/>
        <v>3.9985848918061917</v>
      </c>
      <c r="K23">
        <f t="shared" si="10"/>
        <v>2.8459494166185872E-4</v>
      </c>
      <c r="L23">
        <f t="shared" si="11"/>
        <v>3.5000000000000001E-3</v>
      </c>
      <c r="M23">
        <f t="shared" si="4"/>
        <v>-22.86753753596669</v>
      </c>
      <c r="N23">
        <f t="shared" si="12"/>
        <v>-228.78781994362703</v>
      </c>
      <c r="O23">
        <f t="shared" si="13"/>
        <v>0.80075736980269463</v>
      </c>
      <c r="P23">
        <f t="shared" si="5"/>
        <v>4.6482957486754746</v>
      </c>
      <c r="R23">
        <v>11</v>
      </c>
      <c r="S23">
        <v>2.7826529039591854</v>
      </c>
      <c r="T23">
        <f t="shared" si="14"/>
        <v>-228.78781994362703</v>
      </c>
      <c r="U23">
        <f t="shared" si="15"/>
        <v>0.80075736980269463</v>
      </c>
      <c r="V23">
        <f t="shared" si="6"/>
        <v>3.58341027376188</v>
      </c>
    </row>
    <row r="24" spans="1:22">
      <c r="C24">
        <v>12</v>
      </c>
      <c r="D24">
        <f t="shared" si="7"/>
        <v>3.7675383788727803</v>
      </c>
      <c r="E24">
        <f t="shared" si="0"/>
        <v>16</v>
      </c>
      <c r="F24">
        <f t="shared" si="1"/>
        <v>60.280614061964485</v>
      </c>
      <c r="G24">
        <f t="shared" si="2"/>
        <v>23.535076757745561</v>
      </c>
      <c r="H24">
        <f t="shared" si="16"/>
        <v>2.5613094311292488</v>
      </c>
      <c r="I24">
        <f t="shared" si="17"/>
        <v>3.1851035857504155</v>
      </c>
      <c r="J24">
        <f t="shared" si="3"/>
        <v>3.9250676467603602</v>
      </c>
      <c r="K24">
        <f t="shared" si="10"/>
        <v>3.027162351586744E-4</v>
      </c>
      <c r="L24">
        <f t="shared" si="11"/>
        <v>3.5000000000000001E-3</v>
      </c>
      <c r="M24">
        <f t="shared" si="4"/>
        <v>-22.864069599936599</v>
      </c>
      <c r="N24">
        <f t="shared" ref="N24:N33" si="18">N23+M24</f>
        <v>-251.65188954356364</v>
      </c>
      <c r="O24">
        <f t="shared" si="13"/>
        <v>0.88078161340247274</v>
      </c>
      <c r="P24">
        <f t="shared" si="5"/>
        <v>4.6483199922752529</v>
      </c>
      <c r="R24">
        <v>12</v>
      </c>
      <c r="S24">
        <v>2.6435202587612259</v>
      </c>
      <c r="T24">
        <f t="shared" si="14"/>
        <v>-251.65188954356364</v>
      </c>
      <c r="U24">
        <f t="shared" si="15"/>
        <v>0.88078161340247274</v>
      </c>
      <c r="V24">
        <f t="shared" si="6"/>
        <v>3.5243018721636985</v>
      </c>
    </row>
    <row r="25" spans="1:22">
      <c r="C25">
        <v>13</v>
      </c>
      <c r="D25">
        <f t="shared" si="7"/>
        <v>3.6875383788727802</v>
      </c>
      <c r="E25">
        <f t="shared" si="0"/>
        <v>16</v>
      </c>
      <c r="F25">
        <f t="shared" si="1"/>
        <v>59.000614061964484</v>
      </c>
      <c r="G25">
        <f t="shared" si="2"/>
        <v>23.37507675774556</v>
      </c>
      <c r="H25">
        <f t="shared" si="16"/>
        <v>2.5240821526891479</v>
      </c>
      <c r="I25">
        <f t="shared" si="17"/>
        <v>3.2542034189399276</v>
      </c>
      <c r="J25">
        <f t="shared" si="3"/>
        <v>3.8519768865100521</v>
      </c>
      <c r="K25">
        <f t="shared" si="10"/>
        <v>3.2246647111609035E-4</v>
      </c>
      <c r="L25">
        <f t="shared" si="11"/>
        <v>3.5000000000000001E-3</v>
      </c>
      <c r="M25">
        <f t="shared" si="4"/>
        <v>-22.860266909695291</v>
      </c>
      <c r="N25">
        <f t="shared" si="18"/>
        <v>-274.51215645325891</v>
      </c>
      <c r="O25">
        <f t="shared" si="13"/>
        <v>0.9607925475864062</v>
      </c>
      <c r="P25">
        <f t="shared" si="5"/>
        <v>4.6483309264591863</v>
      </c>
      <c r="R25">
        <v>13</v>
      </c>
      <c r="S25">
        <v>2.5113442458231643</v>
      </c>
      <c r="T25">
        <f t="shared" si="14"/>
        <v>-274.51215645325891</v>
      </c>
      <c r="U25">
        <f t="shared" si="15"/>
        <v>0.9607925475864062</v>
      </c>
      <c r="V25">
        <f t="shared" si="6"/>
        <v>3.4721367934095704</v>
      </c>
    </row>
    <row r="26" spans="1:22">
      <c r="C26">
        <v>14</v>
      </c>
      <c r="D26">
        <f t="shared" si="7"/>
        <v>3.6075383788727802</v>
      </c>
      <c r="E26">
        <f t="shared" si="0"/>
        <v>16</v>
      </c>
      <c r="F26">
        <f t="shared" si="1"/>
        <v>57.720614061964483</v>
      </c>
      <c r="G26">
        <f t="shared" si="2"/>
        <v>23.21507675774556</v>
      </c>
      <c r="H26">
        <f t="shared" si="16"/>
        <v>2.4863417280197608</v>
      </c>
      <c r="I26">
        <f t="shared" si="17"/>
        <v>3.3263679383917042</v>
      </c>
      <c r="J26">
        <f t="shared" si="3"/>
        <v>3.7793508580895545</v>
      </c>
      <c r="K26">
        <f t="shared" si="10"/>
        <v>3.44035272223198E-4</v>
      </c>
      <c r="L26">
        <f t="shared" si="11"/>
        <v>3.5000000000000001E-3</v>
      </c>
      <c r="M26">
        <f t="shared" si="4"/>
        <v>-22.8561013629987</v>
      </c>
      <c r="N26">
        <f t="shared" si="18"/>
        <v>-297.3682578162576</v>
      </c>
      <c r="O26">
        <f t="shared" si="13"/>
        <v>1.0407889023569017</v>
      </c>
      <c r="P26">
        <f t="shared" si="5"/>
        <v>4.6483272812296814</v>
      </c>
      <c r="R26">
        <v>14</v>
      </c>
      <c r="S26">
        <v>2.3857770335320061</v>
      </c>
      <c r="T26">
        <f t="shared" si="14"/>
        <v>-297.3682578162576</v>
      </c>
      <c r="U26">
        <f t="shared" si="15"/>
        <v>1.0407889023569017</v>
      </c>
      <c r="V26">
        <f t="shared" si="6"/>
        <v>3.4265659358889078</v>
      </c>
    </row>
    <row r="27" spans="1:22">
      <c r="C27">
        <v>15</v>
      </c>
      <c r="D27">
        <f t="shared" si="7"/>
        <v>3.5275383788727801</v>
      </c>
      <c r="E27">
        <f t="shared" si="0"/>
        <v>16</v>
      </c>
      <c r="F27">
        <f t="shared" si="1"/>
        <v>56.440614061964482</v>
      </c>
      <c r="G27">
        <f t="shared" si="2"/>
        <v>23.05507675774556</v>
      </c>
      <c r="H27">
        <f t="shared" si="16"/>
        <v>2.4480774735656756</v>
      </c>
      <c r="I27">
        <f t="shared" si="17"/>
        <v>3.4018056534468046</v>
      </c>
      <c r="J27">
        <f t="shared" si="3"/>
        <v>3.7072321941495292</v>
      </c>
      <c r="K27">
        <f t="shared" si="10"/>
        <v>3.6763951078625271E-4</v>
      </c>
      <c r="L27">
        <f t="shared" si="11"/>
        <v>3.5000000000000001E-3</v>
      </c>
      <c r="M27">
        <f t="shared" si="4"/>
        <v>-22.85154308135402</v>
      </c>
      <c r="N27">
        <f t="shared" si="18"/>
        <v>-320.21980089761161</v>
      </c>
      <c r="O27">
        <f t="shared" si="13"/>
        <v>1.1207693031416406</v>
      </c>
      <c r="P27">
        <f t="shared" si="5"/>
        <v>4.6483076820144209</v>
      </c>
      <c r="R27">
        <v>15</v>
      </c>
      <c r="S27">
        <v>2.2664881818554057</v>
      </c>
      <c r="T27">
        <f t="shared" si="14"/>
        <v>-320.21980089761161</v>
      </c>
      <c r="U27">
        <f t="shared" si="15"/>
        <v>1.1207693031416408</v>
      </c>
      <c r="V27">
        <f t="shared" si="6"/>
        <v>3.3872574849970465</v>
      </c>
    </row>
    <row r="28" spans="1:22">
      <c r="C28">
        <v>16</v>
      </c>
      <c r="D28">
        <f t="shared" si="7"/>
        <v>3.44753837887278</v>
      </c>
      <c r="E28">
        <f t="shared" si="0"/>
        <v>16</v>
      </c>
      <c r="F28">
        <f t="shared" si="1"/>
        <v>55.16061406196448</v>
      </c>
      <c r="G28">
        <f t="shared" si="2"/>
        <v>22.89507675774556</v>
      </c>
      <c r="H28">
        <f t="shared" si="16"/>
        <v>2.4092784071275615</v>
      </c>
      <c r="I28">
        <f t="shared" si="17"/>
        <v>3.4807444272523411</v>
      </c>
      <c r="J28">
        <f t="shared" si="3"/>
        <v>3.6356685305474419</v>
      </c>
      <c r="K28">
        <f t="shared" si="10"/>
        <v>3.9352799660546608E-4</v>
      </c>
      <c r="L28">
        <f t="shared" si="11"/>
        <v>3.5000000000000001E-3</v>
      </c>
      <c r="M28">
        <f t="shared" si="4"/>
        <v>-22.846560556652435</v>
      </c>
      <c r="N28">
        <f t="shared" si="18"/>
        <v>-343.06636145426404</v>
      </c>
      <c r="O28">
        <f t="shared" si="13"/>
        <v>1.2007322650899241</v>
      </c>
      <c r="P28">
        <f t="shared" si="5"/>
        <v>4.6482706439627037</v>
      </c>
      <c r="R28">
        <v>16</v>
      </c>
      <c r="S28">
        <v>2.1531637727626354</v>
      </c>
      <c r="T28">
        <f t="shared" si="14"/>
        <v>-343.06636145426404</v>
      </c>
      <c r="U28">
        <f t="shared" si="15"/>
        <v>1.2007322650899244</v>
      </c>
      <c r="V28">
        <f t="shared" si="6"/>
        <v>3.35389603785256</v>
      </c>
    </row>
    <row r="29" spans="1:22">
      <c r="C29">
        <v>17</v>
      </c>
      <c r="D29">
        <f t="shared" si="7"/>
        <v>3.36753837887278</v>
      </c>
      <c r="E29">
        <f t="shared" si="0"/>
        <v>16</v>
      </c>
      <c r="F29">
        <f>E29*D29</f>
        <v>53.880614061964479</v>
      </c>
      <c r="G29">
        <f t="shared" si="2"/>
        <v>22.73507675774556</v>
      </c>
      <c r="H29">
        <f>F29/G29</f>
        <v>2.3699332373535102</v>
      </c>
      <c r="I29">
        <f>$B$3/F29</f>
        <v>3.563433775628349</v>
      </c>
      <c r="J29">
        <f t="shared" si="3"/>
        <v>3.5647132278368936</v>
      </c>
      <c r="K29">
        <f t="shared" si="10"/>
        <v>4.2198710982807477E-4</v>
      </c>
      <c r="L29">
        <f t="shared" si="11"/>
        <v>3.5000000000000001E-3</v>
      </c>
      <c r="M29">
        <f>(J29-J28)/(L28-K28)</f>
        <v>-22.841120934942701</v>
      </c>
      <c r="N29">
        <f t="shared" si="18"/>
        <v>-365.90748238920673</v>
      </c>
      <c r="O29">
        <f>N29*(-L29)</f>
        <v>1.2806761883622235</v>
      </c>
      <c r="P29">
        <f>O29+D29</f>
        <v>4.6482145672350033</v>
      </c>
      <c r="R29">
        <v>17</v>
      </c>
      <c r="S29">
        <v>2.0455055841245033</v>
      </c>
      <c r="T29">
        <f t="shared" si="14"/>
        <v>-365.90748238920673</v>
      </c>
      <c r="U29">
        <f t="shared" si="15"/>
        <v>1.2806761883622237</v>
      </c>
      <c r="V29">
        <f t="shared" si="6"/>
        <v>3.3261817724867271</v>
      </c>
    </row>
    <row r="30" spans="1:22">
      <c r="C30">
        <v>18</v>
      </c>
      <c r="D30">
        <f t="shared" si="7"/>
        <v>3.2875383788727799</v>
      </c>
      <c r="E30">
        <f t="shared" si="0"/>
        <v>16</v>
      </c>
      <c r="F30">
        <f>E30*D30</f>
        <v>52.600614061964478</v>
      </c>
      <c r="G30">
        <f t="shared" si="2"/>
        <v>22.57507675774556</v>
      </c>
      <c r="H30">
        <f>F30/G30</f>
        <v>2.3300303527835</v>
      </c>
      <c r="I30">
        <f>$B$3/F30</f>
        <v>3.650147501582786</v>
      </c>
      <c r="J30">
        <f t="shared" si="3"/>
        <v>3.4944262171229514</v>
      </c>
      <c r="K30">
        <f t="shared" si="10"/>
        <v>4.5334759847387391E-4</v>
      </c>
      <c r="L30">
        <f t="shared" si="11"/>
        <v>3.5000000000000001E-3</v>
      </c>
      <c r="M30">
        <f>(J30-J29)/(L29-K29)</f>
        <v>-22.835190501757843</v>
      </c>
      <c r="N30">
        <f t="shared" si="18"/>
        <v>-388.74267289096457</v>
      </c>
      <c r="O30">
        <f>N30*(-L30)</f>
        <v>1.3605993551183759</v>
      </c>
      <c r="P30">
        <f>O30+D30</f>
        <v>4.648137733991156</v>
      </c>
      <c r="R30">
        <v>18</v>
      </c>
      <c r="S30">
        <v>1.943230304918278</v>
      </c>
      <c r="T30">
        <f t="shared" si="14"/>
        <v>-388.74267289096457</v>
      </c>
      <c r="U30">
        <f t="shared" si="15"/>
        <v>1.3605993551183762</v>
      </c>
      <c r="V30">
        <f t="shared" si="6"/>
        <v>3.3038296600366541</v>
      </c>
    </row>
    <row r="31" spans="1:22">
      <c r="C31">
        <v>19</v>
      </c>
      <c r="D31">
        <f t="shared" si="7"/>
        <v>3.2075383788727798</v>
      </c>
      <c r="E31">
        <f t="shared" si="0"/>
        <v>16</v>
      </c>
      <c r="F31">
        <f>E31*D31</f>
        <v>51.320614061964477</v>
      </c>
      <c r="G31">
        <f t="shared" si="2"/>
        <v>22.41507675774556</v>
      </c>
      <c r="H31">
        <f>F31/G31</f>
        <v>2.2895578104246539</v>
      </c>
      <c r="I31">
        <f>$B$3/F31</f>
        <v>3.7411867240750341</v>
      </c>
      <c r="J31">
        <f t="shared" si="3"/>
        <v>3.424874995400657</v>
      </c>
      <c r="K31">
        <f t="shared" si="10"/>
        <v>4.8799281852856917E-4</v>
      </c>
      <c r="L31">
        <f t="shared" si="11"/>
        <v>3.5000000000000001E-3</v>
      </c>
      <c r="M31">
        <f>(J31-J30)/(L30-K30)</f>
        <v>-22.828735463046232</v>
      </c>
      <c r="N31">
        <f t="shared" si="18"/>
        <v>-411.57140835401083</v>
      </c>
      <c r="O31">
        <f>N31*(-L31)</f>
        <v>1.4404999292390379</v>
      </c>
      <c r="P31">
        <f>O31+D31</f>
        <v>4.6480383081118175</v>
      </c>
      <c r="R31">
        <v>19</v>
      </c>
      <c r="S31">
        <v>1.846068789672364</v>
      </c>
      <c r="T31">
        <f t="shared" si="14"/>
        <v>-411.57140835401083</v>
      </c>
      <c r="U31">
        <f t="shared" si="15"/>
        <v>1.4404999292390381</v>
      </c>
      <c r="V31">
        <f t="shared" si="6"/>
        <v>3.2865687189114023</v>
      </c>
    </row>
    <row r="32" spans="1:22" ht="15">
      <c r="A32" s="2"/>
      <c r="B32" s="2"/>
      <c r="C32" s="2">
        <v>20</v>
      </c>
      <c r="D32">
        <f t="shared" si="7"/>
        <v>3.1275383788727797</v>
      </c>
      <c r="E32">
        <f t="shared" si="0"/>
        <v>16</v>
      </c>
      <c r="F32">
        <f t="shared" ref="F32:F48" si="19">E32*D32</f>
        <v>50.040614061964476</v>
      </c>
      <c r="G32">
        <f t="shared" ref="G32:G48" si="20">2*D32+$B$5</f>
        <v>22.255076757745559</v>
      </c>
      <c r="H32">
        <f t="shared" ref="H32:H48" si="21">F32/G32</f>
        <v>2.2485033238336758</v>
      </c>
      <c r="I32">
        <f t="shared" ref="I32:I48" si="22">$B$3/F32</f>
        <v>3.8368833716198911</v>
      </c>
      <c r="J32">
        <f t="shared" ref="J32:J48" si="23">D32+(I32^2)/(2*32.2)</f>
        <v>3.3561358013481404</v>
      </c>
      <c r="K32">
        <f t="shared" ref="K32:K48" si="24">(AVERAGE(I32:I33)^2)/(AVERAGE(H32:H33)^(4/3) * (1.49/$B$4)^2)</f>
        <v>5.2636877009993959E-4</v>
      </c>
      <c r="L32">
        <f t="shared" ref="L32:L48" si="25">L31</f>
        <v>3.5000000000000001E-3</v>
      </c>
      <c r="M32">
        <f t="shared" ref="M32:M48" si="26">(J32-J31)/(L31-K31)</f>
        <v>-22.821723160346522</v>
      </c>
      <c r="N32">
        <f t="shared" ref="N32:N48" si="27">N31+M32</f>
        <v>-434.39313151435738</v>
      </c>
      <c r="O32">
        <f t="shared" ref="O32:O48" si="28">N32*(-L32)</f>
        <v>1.5203759603002509</v>
      </c>
      <c r="P32">
        <f t="shared" ref="P32:P48" si="29">O32+D32</f>
        <v>4.6479143391730311</v>
      </c>
      <c r="R32">
        <v>20</v>
      </c>
      <c r="S32">
        <v>1.7537653501887458</v>
      </c>
      <c r="T32">
        <f t="shared" si="14"/>
        <v>-434.39313151435738</v>
      </c>
      <c r="U32">
        <f t="shared" si="15"/>
        <v>1.5203759603002511</v>
      </c>
      <c r="V32">
        <f t="shared" si="6"/>
        <v>3.2741413104889969</v>
      </c>
    </row>
    <row r="33" spans="3:22">
      <c r="C33">
        <v>21</v>
      </c>
      <c r="D33">
        <f t="shared" si="7"/>
        <v>3.0475383788727797</v>
      </c>
      <c r="E33">
        <f t="shared" si="0"/>
        <v>16</v>
      </c>
      <c r="F33">
        <f t="shared" si="19"/>
        <v>48.760614061964475</v>
      </c>
      <c r="G33">
        <f t="shared" si="20"/>
        <v>22.095076757745559</v>
      </c>
      <c r="H33">
        <f t="shared" si="21"/>
        <v>2.2068542506814852</v>
      </c>
      <c r="I33">
        <f t="shared" si="22"/>
        <v>3.9376042261487605</v>
      </c>
      <c r="J33">
        <f t="shared" si="23"/>
        <v>3.288295009956391</v>
      </c>
      <c r="K33">
        <f t="shared" si="24"/>
        <v>5.6899638195859637E-4</v>
      </c>
      <c r="L33">
        <f t="shared" si="25"/>
        <v>3.5000000000000001E-3</v>
      </c>
      <c r="M33">
        <f t="shared" si="26"/>
        <v>-22.814123926869506</v>
      </c>
      <c r="N33">
        <f t="shared" si="27"/>
        <v>-457.20725544122689</v>
      </c>
      <c r="O33">
        <f t="shared" si="28"/>
        <v>1.6002253940442941</v>
      </c>
      <c r="P33">
        <f t="shared" si="29"/>
        <v>4.6477637729170738</v>
      </c>
      <c r="R33">
        <v>21</v>
      </c>
      <c r="S33">
        <v>1.6660770826793083</v>
      </c>
      <c r="T33">
        <f t="shared" si="14"/>
        <v>-457.20725544122689</v>
      </c>
      <c r="U33">
        <f t="shared" si="15"/>
        <v>1.6002253940442945</v>
      </c>
      <c r="V33">
        <f t="shared" si="6"/>
        <v>3.2663024767236029</v>
      </c>
    </row>
    <row r="34" spans="3:22">
      <c r="C34">
        <v>22</v>
      </c>
      <c r="D34">
        <f t="shared" si="7"/>
        <v>2.9675383788727796</v>
      </c>
      <c r="E34">
        <f t="shared" si="0"/>
        <v>16</v>
      </c>
      <c r="F34">
        <f t="shared" si="19"/>
        <v>47.480614061964474</v>
      </c>
      <c r="G34">
        <f t="shared" si="20"/>
        <v>21.935076757745559</v>
      </c>
      <c r="H34">
        <f t="shared" si="21"/>
        <v>2.1645975797736132</v>
      </c>
      <c r="I34">
        <f t="shared" si="22"/>
        <v>4.0437556209662917</v>
      </c>
      <c r="J34">
        <f t="shared" si="23"/>
        <v>3.2214507938121661</v>
      </c>
      <c r="K34">
        <f t="shared" si="24"/>
        <v>6.1648662683753865E-4</v>
      </c>
      <c r="L34">
        <f t="shared" si="25"/>
        <v>3.5000000000000001E-3</v>
      </c>
      <c r="M34">
        <f t="shared" si="26"/>
        <v>-22.805913896787491</v>
      </c>
      <c r="N34">
        <f t="shared" si="27"/>
        <v>-480.01316933801439</v>
      </c>
      <c r="O34">
        <f t="shared" si="28"/>
        <v>1.6800460926830505</v>
      </c>
      <c r="P34">
        <f t="shared" si="29"/>
        <v>4.6475844715558301</v>
      </c>
      <c r="R34">
        <v>22</v>
      </c>
      <c r="S34">
        <v>1.5827732285453429</v>
      </c>
      <c r="T34">
        <f t="shared" si="14"/>
        <v>-480.01316933801439</v>
      </c>
      <c r="U34">
        <f t="shared" si="15"/>
        <v>1.6800460926830507</v>
      </c>
      <c r="V34">
        <f t="shared" si="6"/>
        <v>3.2628193212283936</v>
      </c>
    </row>
    <row r="35" spans="3:22">
      <c r="C35">
        <v>23</v>
      </c>
      <c r="D35">
        <f t="shared" si="7"/>
        <v>2.8875383788727795</v>
      </c>
      <c r="E35">
        <f t="shared" si="0"/>
        <v>16</v>
      </c>
      <c r="F35">
        <f t="shared" si="19"/>
        <v>46.200614061964473</v>
      </c>
      <c r="G35">
        <f t="shared" si="20"/>
        <v>21.775076757745559</v>
      </c>
      <c r="H35">
        <f t="shared" si="21"/>
        <v>2.121719917498365</v>
      </c>
      <c r="I35">
        <f t="shared" si="22"/>
        <v>4.1557889196556728</v>
      </c>
      <c r="J35">
        <f t="shared" si="23"/>
        <v>3.1557151109338486</v>
      </c>
      <c r="K35">
        <f t="shared" si="24"/>
        <v>6.6955922220915821E-4</v>
      </c>
      <c r="L35">
        <f t="shared" si="25"/>
        <v>3.5000000000000001E-3</v>
      </c>
      <c r="M35">
        <f t="shared" si="26"/>
        <v>-22.797079247190265</v>
      </c>
      <c r="N35">
        <f t="shared" si="27"/>
        <v>-502.81024858520465</v>
      </c>
      <c r="O35">
        <f t="shared" si="28"/>
        <v>1.7598358700482164</v>
      </c>
      <c r="P35">
        <f t="shared" si="29"/>
        <v>4.6473742489209959</v>
      </c>
      <c r="R35">
        <v>23</v>
      </c>
      <c r="S35">
        <v>1.5036345671180757</v>
      </c>
      <c r="T35">
        <f t="shared" si="14"/>
        <v>-502.81024858520465</v>
      </c>
      <c r="U35">
        <f t="shared" si="15"/>
        <v>1.7598358700482166</v>
      </c>
      <c r="V35">
        <f t="shared" si="6"/>
        <v>3.2634704371662924</v>
      </c>
    </row>
    <row r="36" spans="3:22">
      <c r="C36">
        <v>24</v>
      </c>
      <c r="D36">
        <f t="shared" si="7"/>
        <v>2.8075383788727795</v>
      </c>
      <c r="E36">
        <f t="shared" si="0"/>
        <v>16</v>
      </c>
      <c r="F36">
        <f t="shared" si="19"/>
        <v>44.920614061964471</v>
      </c>
      <c r="G36">
        <f t="shared" si="20"/>
        <v>21.615076757745559</v>
      </c>
      <c r="H36">
        <f t="shared" si="21"/>
        <v>2.0782074736730967</v>
      </c>
      <c r="I36">
        <f t="shared" si="22"/>
        <v>4.2742069317029152</v>
      </c>
      <c r="J36">
        <f t="shared" si="23"/>
        <v>3.0912160946339169</v>
      </c>
      <c r="K36">
        <f t="shared" si="24"/>
        <v>7.2906590133343561E-4</v>
      </c>
      <c r="L36">
        <f t="shared" si="25"/>
        <v>3.5000000000000001E-3</v>
      </c>
      <c r="M36">
        <f t="shared" si="26"/>
        <v>-22.787622622605507</v>
      </c>
      <c r="N36">
        <f t="shared" si="27"/>
        <v>-525.59787120781016</v>
      </c>
      <c r="O36">
        <f t="shared" si="28"/>
        <v>1.8395925492273355</v>
      </c>
      <c r="P36">
        <f t="shared" si="29"/>
        <v>4.6471309281001147</v>
      </c>
      <c r="R36">
        <v>24</v>
      </c>
      <c r="S36">
        <v>1.428452838762172</v>
      </c>
      <c r="T36">
        <f t="shared" si="14"/>
        <v>-525.59787120781016</v>
      </c>
      <c r="U36">
        <f t="shared" si="15"/>
        <v>1.8395925492273359</v>
      </c>
      <c r="V36">
        <f t="shared" si="6"/>
        <v>3.2680453879895079</v>
      </c>
    </row>
    <row r="37" spans="3:22">
      <c r="C37">
        <v>25</v>
      </c>
      <c r="D37">
        <f t="shared" si="7"/>
        <v>2.7275383788727794</v>
      </c>
      <c r="E37">
        <f t="shared" si="0"/>
        <v>16</v>
      </c>
      <c r="F37">
        <f t="shared" si="19"/>
        <v>43.64061406196447</v>
      </c>
      <c r="G37">
        <f t="shared" si="20"/>
        <v>21.455076757745559</v>
      </c>
      <c r="H37">
        <f t="shared" si="21"/>
        <v>2.0340460467571924</v>
      </c>
      <c r="I37">
        <f t="shared" si="22"/>
        <v>4.3995714571610494</v>
      </c>
      <c r="J37">
        <f t="shared" si="23"/>
        <v>3.028100941088093</v>
      </c>
      <c r="K37">
        <f t="shared" si="24"/>
        <v>7.9601954890354005E-4</v>
      </c>
      <c r="L37">
        <f t="shared" si="25"/>
        <v>3.5000000000000001E-3</v>
      </c>
      <c r="M37">
        <f t="shared" si="26"/>
        <v>-22.777572940546037</v>
      </c>
      <c r="N37">
        <f t="shared" si="27"/>
        <v>-548.37544414835622</v>
      </c>
      <c r="O37">
        <f t="shared" si="28"/>
        <v>1.9193140545192469</v>
      </c>
      <c r="P37">
        <f t="shared" si="29"/>
        <v>4.6468524333920262</v>
      </c>
      <c r="R37">
        <v>25</v>
      </c>
      <c r="S37">
        <v>1.3570301968240632</v>
      </c>
      <c r="T37">
        <f t="shared" si="14"/>
        <v>-548.37544414835622</v>
      </c>
      <c r="U37">
        <f t="shared" si="15"/>
        <v>1.9193140545192471</v>
      </c>
      <c r="V37">
        <f t="shared" si="6"/>
        <v>3.2763442513433105</v>
      </c>
    </row>
    <row r="38" spans="3:22">
      <c r="C38">
        <v>26</v>
      </c>
      <c r="D38">
        <f t="shared" si="7"/>
        <v>2.6475383788727793</v>
      </c>
      <c r="E38">
        <f t="shared" si="0"/>
        <v>16</v>
      </c>
      <c r="F38">
        <f t="shared" si="19"/>
        <v>42.360614061964469</v>
      </c>
      <c r="G38">
        <f t="shared" si="20"/>
        <v>21.295076757745559</v>
      </c>
      <c r="H38">
        <f t="shared" si="21"/>
        <v>1.9892210083984243</v>
      </c>
      <c r="I38">
        <f t="shared" si="22"/>
        <v>4.5325121991656045</v>
      </c>
      <c r="J38">
        <f t="shared" si="23"/>
        <v>2.9665394166924224</v>
      </c>
      <c r="K38">
        <f t="shared" si="24"/>
        <v>8.7163091546327417E-4</v>
      </c>
      <c r="L38">
        <f t="shared" si="25"/>
        <v>3.5000000000000001E-3</v>
      </c>
      <c r="M38">
        <f t="shared" si="26"/>
        <v>-22.767000542000048</v>
      </c>
      <c r="N38">
        <f t="shared" si="27"/>
        <v>-571.14244469035623</v>
      </c>
      <c r="O38">
        <f t="shared" si="28"/>
        <v>1.9989985564162469</v>
      </c>
      <c r="P38">
        <f t="shared" si="29"/>
        <v>4.646536935289026</v>
      </c>
      <c r="R38">
        <v>26</v>
      </c>
      <c r="S38">
        <v>1.2891786869828601</v>
      </c>
      <c r="T38">
        <f t="shared" si="14"/>
        <v>-571.14244469035623</v>
      </c>
      <c r="U38">
        <f t="shared" si="15"/>
        <v>1.9989985564162471</v>
      </c>
      <c r="V38">
        <f t="shared" si="6"/>
        <v>3.2881772433991072</v>
      </c>
    </row>
    <row r="39" spans="3:22">
      <c r="C39">
        <v>27</v>
      </c>
      <c r="D39">
        <f t="shared" si="7"/>
        <v>2.5675383788727792</v>
      </c>
      <c r="E39">
        <f t="shared" si="0"/>
        <v>16</v>
      </c>
      <c r="F39">
        <f t="shared" si="19"/>
        <v>41.080614061964468</v>
      </c>
      <c r="G39">
        <f t="shared" si="20"/>
        <v>21.135076757745558</v>
      </c>
      <c r="H39">
        <f t="shared" si="21"/>
        <v>1.9437172872773831</v>
      </c>
      <c r="I39">
        <f t="shared" si="22"/>
        <v>4.6737373426403597</v>
      </c>
      <c r="J39">
        <f t="shared" si="23"/>
        <v>2.906728142040341</v>
      </c>
      <c r="K39">
        <f t="shared" si="24"/>
        <v>9.5735519918979065E-4</v>
      </c>
      <c r="L39">
        <f t="shared" si="25"/>
        <v>3.5000000000000001E-3</v>
      </c>
      <c r="M39">
        <f t="shared" si="26"/>
        <v>-22.756041000468411</v>
      </c>
      <c r="N39">
        <f t="shared" si="27"/>
        <v>-593.8984856908246</v>
      </c>
      <c r="O39">
        <f t="shared" si="28"/>
        <v>2.078644699917886</v>
      </c>
      <c r="P39">
        <f t="shared" si="29"/>
        <v>4.6461830787906653</v>
      </c>
      <c r="R39">
        <v>27</v>
      </c>
      <c r="S39">
        <v>1.224719752633717</v>
      </c>
      <c r="T39">
        <f t="shared" si="14"/>
        <v>-593.8984856908246</v>
      </c>
      <c r="U39">
        <f t="shared" si="15"/>
        <v>2.0786446999178865</v>
      </c>
      <c r="V39">
        <f t="shared" si="6"/>
        <v>3.3033644525516035</v>
      </c>
    </row>
    <row r="40" spans="3:22">
      <c r="C40">
        <v>28</v>
      </c>
      <c r="D40">
        <f t="shared" si="7"/>
        <v>2.4875383788727792</v>
      </c>
      <c r="E40">
        <f t="shared" si="0"/>
        <v>16</v>
      </c>
      <c r="F40">
        <f t="shared" si="19"/>
        <v>39.800614061964467</v>
      </c>
      <c r="G40">
        <f t="shared" si="20"/>
        <v>20.975076757745558</v>
      </c>
      <c r="H40">
        <f t="shared" si="21"/>
        <v>1.8975193522124834</v>
      </c>
      <c r="I40">
        <f t="shared" si="22"/>
        <v>4.8240461742896867</v>
      </c>
      <c r="J40">
        <f t="shared" si="23"/>
        <v>2.8488958554516453</v>
      </c>
      <c r="K40">
        <f t="shared" si="24"/>
        <v>1.0549515767465916E-3</v>
      </c>
      <c r="L40">
        <f t="shared" si="25"/>
        <v>3.5000000000000001E-3</v>
      </c>
      <c r="M40">
        <f t="shared" si="26"/>
        <v>-22.744933374204532</v>
      </c>
      <c r="N40">
        <f t="shared" si="27"/>
        <v>-616.64341906502909</v>
      </c>
      <c r="O40">
        <f t="shared" si="28"/>
        <v>2.1582519667276019</v>
      </c>
      <c r="P40">
        <f t="shared" si="29"/>
        <v>4.6457903456003811</v>
      </c>
      <c r="R40">
        <v>28</v>
      </c>
      <c r="S40">
        <v>1.1634837650020311</v>
      </c>
      <c r="T40">
        <f t="shared" si="14"/>
        <v>-616.64341906502909</v>
      </c>
      <c r="U40">
        <f t="shared" si="15"/>
        <v>2.1582519667276023</v>
      </c>
      <c r="V40">
        <f t="shared" si="6"/>
        <v>3.3217357317296337</v>
      </c>
    </row>
    <row r="41" spans="3:22">
      <c r="C41">
        <v>29</v>
      </c>
      <c r="D41">
        <f t="shared" si="7"/>
        <v>2.4075383788727791</v>
      </c>
      <c r="E41">
        <f t="shared" si="0"/>
        <v>16</v>
      </c>
      <c r="F41">
        <f t="shared" si="19"/>
        <v>38.520614061964466</v>
      </c>
      <c r="G41">
        <f t="shared" si="20"/>
        <v>20.815076757745558</v>
      </c>
      <c r="H41">
        <f t="shared" si="21"/>
        <v>1.8506111944857686</v>
      </c>
      <c r="I41">
        <f t="shared" si="22"/>
        <v>4.9843442186863314</v>
      </c>
      <c r="J41">
        <f t="shared" si="23"/>
        <v>2.7933099206484289</v>
      </c>
      <c r="K41">
        <f t="shared" si="24"/>
        <v>1.1665598706371248E-3</v>
      </c>
      <c r="L41">
        <f t="shared" si="25"/>
        <v>3.5000000000000001E-3</v>
      </c>
      <c r="M41">
        <f t="shared" si="26"/>
        <v>-22.73408341306105</v>
      </c>
      <c r="N41">
        <f t="shared" si="27"/>
        <v>-639.37750247809015</v>
      </c>
      <c r="O41">
        <f t="shared" si="28"/>
        <v>2.2378212586733155</v>
      </c>
      <c r="P41">
        <f t="shared" si="29"/>
        <v>4.645359637546095</v>
      </c>
      <c r="R41">
        <v>29</v>
      </c>
      <c r="S41">
        <v>1.1053095767519294</v>
      </c>
      <c r="T41">
        <f t="shared" si="14"/>
        <v>-639.37750247809015</v>
      </c>
      <c r="U41">
        <f t="shared" si="15"/>
        <v>2.2378212586733159</v>
      </c>
      <c r="V41">
        <f t="shared" si="6"/>
        <v>3.3431308354252454</v>
      </c>
    </row>
    <row r="42" spans="3:22">
      <c r="C42">
        <v>30</v>
      </c>
      <c r="D42">
        <f t="shared" si="7"/>
        <v>2.327538378872779</v>
      </c>
      <c r="E42">
        <f t="shared" si="0"/>
        <v>16</v>
      </c>
      <c r="F42">
        <f t="shared" si="19"/>
        <v>37.240614061964465</v>
      </c>
      <c r="G42">
        <f t="shared" si="20"/>
        <v>20.655076757745558</v>
      </c>
      <c r="H42">
        <f t="shared" si="21"/>
        <v>1.8029763093472604</v>
      </c>
      <c r="I42">
        <f t="shared" si="22"/>
        <v>5.1556614958209925</v>
      </c>
      <c r="J42">
        <f t="shared" si="23"/>
        <v>2.7402844263804056</v>
      </c>
      <c r="K42">
        <f t="shared" si="24"/>
        <v>1.2948000979906193E-3</v>
      </c>
      <c r="L42">
        <f t="shared" si="25"/>
        <v>3.5000000000000001E-3</v>
      </c>
      <c r="M42">
        <f t="shared" si="26"/>
        <v>-22.724171750016747</v>
      </c>
      <c r="N42">
        <f t="shared" si="27"/>
        <v>-662.10167422810684</v>
      </c>
      <c r="O42">
        <f t="shared" si="28"/>
        <v>2.3173558597983739</v>
      </c>
      <c r="P42">
        <f t="shared" si="29"/>
        <v>4.6448942386711529</v>
      </c>
      <c r="R42">
        <v>30</v>
      </c>
      <c r="S42">
        <v>1.0500440979143328</v>
      </c>
      <c r="T42">
        <f t="shared" si="14"/>
        <v>-662.10167422810684</v>
      </c>
      <c r="U42">
        <f t="shared" si="15"/>
        <v>2.3173558597983743</v>
      </c>
      <c r="V42">
        <f t="shared" si="6"/>
        <v>3.3673999577127072</v>
      </c>
    </row>
    <row r="43" spans="3:22">
      <c r="C43">
        <v>31</v>
      </c>
      <c r="D43">
        <f t="shared" si="7"/>
        <v>2.247538378872779</v>
      </c>
      <c r="E43">
        <f t="shared" si="0"/>
        <v>16</v>
      </c>
      <c r="F43">
        <f t="shared" si="19"/>
        <v>35.960614061964463</v>
      </c>
      <c r="G43">
        <f t="shared" si="20"/>
        <v>20.495076757745558</v>
      </c>
      <c r="H43">
        <f t="shared" si="21"/>
        <v>1.7545976766529614</v>
      </c>
      <c r="I43">
        <f t="shared" si="22"/>
        <v>5.339174677861755</v>
      </c>
      <c r="J43">
        <f t="shared" si="23"/>
        <v>2.6901903391324091</v>
      </c>
      <c r="K43">
        <f t="shared" si="24"/>
        <v>1.4429028637235454E-3</v>
      </c>
      <c r="L43">
        <f t="shared" si="25"/>
        <v>3.5000000000000001E-3</v>
      </c>
      <c r="M43">
        <f t="shared" si="26"/>
        <v>-22.716347485028759</v>
      </c>
      <c r="N43">
        <f t="shared" si="27"/>
        <v>-684.81802171313564</v>
      </c>
      <c r="O43">
        <f t="shared" si="28"/>
        <v>2.3968630759959746</v>
      </c>
      <c r="P43">
        <f t="shared" si="29"/>
        <v>4.6444014548687536</v>
      </c>
      <c r="R43">
        <v>31</v>
      </c>
      <c r="S43">
        <v>0.99754189301861618</v>
      </c>
      <c r="T43">
        <f t="shared" si="14"/>
        <v>-684.81802171313564</v>
      </c>
      <c r="U43">
        <f t="shared" si="15"/>
        <v>2.396863075995975</v>
      </c>
      <c r="V43">
        <f t="shared" si="6"/>
        <v>3.394404969014591</v>
      </c>
    </row>
    <row r="44" spans="3:22">
      <c r="C44">
        <v>32</v>
      </c>
      <c r="D44">
        <f t="shared" si="7"/>
        <v>2.1675383788727789</v>
      </c>
      <c r="E44">
        <f t="shared" si="0"/>
        <v>16</v>
      </c>
      <c r="F44">
        <f t="shared" si="19"/>
        <v>34.680614061964462</v>
      </c>
      <c r="G44">
        <f t="shared" si="20"/>
        <v>20.335076757745558</v>
      </c>
      <c r="H44">
        <f t="shared" si="21"/>
        <v>1.7054577405887952</v>
      </c>
      <c r="I44">
        <f t="shared" si="22"/>
        <v>5.5362341525138579</v>
      </c>
      <c r="J44">
        <f t="shared" si="23"/>
        <v>2.6434683259451521</v>
      </c>
      <c r="K44">
        <f t="shared" si="24"/>
        <v>1.6148817567354778E-3</v>
      </c>
      <c r="L44">
        <f t="shared" si="25"/>
        <v>3.5000000000000001E-3</v>
      </c>
      <c r="M44">
        <f t="shared" si="26"/>
        <v>-22.71259454078497</v>
      </c>
      <c r="N44">
        <f t="shared" si="27"/>
        <v>-707.53061625392058</v>
      </c>
      <c r="O44">
        <f t="shared" si="28"/>
        <v>2.4763571568887222</v>
      </c>
      <c r="P44">
        <f t="shared" si="29"/>
        <v>4.6438955357615015</v>
      </c>
      <c r="R44">
        <v>32</v>
      </c>
      <c r="S44">
        <v>0.94766479836768536</v>
      </c>
      <c r="T44">
        <f t="shared" si="14"/>
        <v>-707.53061625392058</v>
      </c>
      <c r="U44">
        <f t="shared" si="15"/>
        <v>2.4763571568887222</v>
      </c>
      <c r="V44">
        <f t="shared" si="6"/>
        <v>3.4240219552564075</v>
      </c>
    </row>
    <row r="45" spans="3:22">
      <c r="C45">
        <v>33</v>
      </c>
      <c r="D45">
        <f t="shared" si="7"/>
        <v>2.0875383788727788</v>
      </c>
      <c r="E45">
        <f t="shared" si="0"/>
        <v>16</v>
      </c>
      <c r="F45">
        <f t="shared" si="19"/>
        <v>33.400614061964461</v>
      </c>
      <c r="G45">
        <f t="shared" si="20"/>
        <v>20.175076757745558</v>
      </c>
      <c r="H45">
        <f t="shared" si="21"/>
        <v>1.6555383884297439</v>
      </c>
      <c r="I45">
        <f t="shared" si="22"/>
        <v>5.7483973092172391</v>
      </c>
      <c r="J45">
        <f t="shared" si="23"/>
        <v>2.600645081118369</v>
      </c>
      <c r="K45">
        <f t="shared" si="24"/>
        <v>1.8157635699715298E-3</v>
      </c>
      <c r="L45">
        <f t="shared" si="25"/>
        <v>3.5000000000000001E-3</v>
      </c>
      <c r="M45">
        <f t="shared" si="26"/>
        <v>-22.716476793850703</v>
      </c>
      <c r="N45">
        <f t="shared" si="27"/>
        <v>-730.24709304777127</v>
      </c>
      <c r="O45">
        <f t="shared" si="28"/>
        <v>2.5558648256671996</v>
      </c>
      <c r="P45">
        <f t="shared" si="29"/>
        <v>4.6434032045399789</v>
      </c>
      <c r="R45">
        <v>33</v>
      </c>
      <c r="S45">
        <v>0.90028155844930102</v>
      </c>
      <c r="T45">
        <f t="shared" si="14"/>
        <v>-730.24709304777127</v>
      </c>
      <c r="U45">
        <f t="shared" si="15"/>
        <v>2.5558648256671996</v>
      </c>
      <c r="V45">
        <f t="shared" si="6"/>
        <v>3.4561463841165008</v>
      </c>
    </row>
    <row r="46" spans="3:22">
      <c r="C46">
        <v>34</v>
      </c>
      <c r="D46">
        <f t="shared" si="7"/>
        <v>2.0075383788727788</v>
      </c>
      <c r="E46">
        <f t="shared" si="0"/>
        <v>16</v>
      </c>
      <c r="F46">
        <f t="shared" si="19"/>
        <v>32.12061406196446</v>
      </c>
      <c r="G46">
        <f t="shared" si="20"/>
        <v>20.015076757745558</v>
      </c>
      <c r="H46">
        <f t="shared" si="21"/>
        <v>1.6048209282801889</v>
      </c>
      <c r="I46">
        <f t="shared" si="22"/>
        <v>5.9774697840336835</v>
      </c>
      <c r="J46">
        <f t="shared" si="23"/>
        <v>2.5623542953174323</v>
      </c>
      <c r="K46">
        <f t="shared" si="24"/>
        <v>2.0518990582008554E-3</v>
      </c>
      <c r="L46">
        <f t="shared" si="25"/>
        <v>3.5000000000000001E-3</v>
      </c>
      <c r="M46">
        <f t="shared" si="26"/>
        <v>-22.734804400525544</v>
      </c>
      <c r="N46">
        <f t="shared" si="27"/>
        <v>-752.98189744829676</v>
      </c>
      <c r="O46">
        <f t="shared" si="28"/>
        <v>2.6354366410690386</v>
      </c>
      <c r="P46">
        <f t="shared" si="29"/>
        <v>4.6429750199418169</v>
      </c>
      <c r="R46">
        <v>34</v>
      </c>
      <c r="S46">
        <v>0.85526748052683588</v>
      </c>
      <c r="T46">
        <f t="shared" si="14"/>
        <v>-752.98189744829676</v>
      </c>
      <c r="U46">
        <f t="shared" si="15"/>
        <v>2.6354366410690391</v>
      </c>
      <c r="V46">
        <f t="shared" si="6"/>
        <v>3.4907041215958747</v>
      </c>
    </row>
    <row r="47" spans="3:22">
      <c r="C47">
        <v>35</v>
      </c>
      <c r="D47">
        <f t="shared" si="7"/>
        <v>1.9275383788727787</v>
      </c>
      <c r="E47">
        <f t="shared" si="0"/>
        <v>16</v>
      </c>
      <c r="F47">
        <f t="shared" si="19"/>
        <v>30.840614061964459</v>
      </c>
      <c r="G47">
        <f t="shared" si="20"/>
        <v>19.855076757745557</v>
      </c>
      <c r="H47">
        <f t="shared" si="21"/>
        <v>1.5532860657379928</v>
      </c>
      <c r="I47">
        <f t="shared" si="22"/>
        <v>6.2255569754297602</v>
      </c>
      <c r="J47">
        <f t="shared" si="23"/>
        <v>2.5293638393436195</v>
      </c>
      <c r="K47">
        <f t="shared" si="24"/>
        <v>2.3313872858820093E-3</v>
      </c>
      <c r="L47">
        <f t="shared" si="25"/>
        <v>3.5000000000000001E-3</v>
      </c>
      <c r="M47">
        <f t="shared" si="26"/>
        <v>-22.781875918694517</v>
      </c>
      <c r="N47">
        <f t="shared" si="27"/>
        <v>-775.76377336699124</v>
      </c>
      <c r="O47">
        <f t="shared" si="28"/>
        <v>2.7151732067844696</v>
      </c>
      <c r="P47">
        <f t="shared" si="29"/>
        <v>4.6427115856572483</v>
      </c>
      <c r="R47">
        <v>35</v>
      </c>
      <c r="S47">
        <v>0.81250410650049409</v>
      </c>
      <c r="T47">
        <f t="shared" si="14"/>
        <v>-775.76377336699124</v>
      </c>
      <c r="U47">
        <f t="shared" si="15"/>
        <v>2.7151732067844696</v>
      </c>
      <c r="V47">
        <f t="shared" si="6"/>
        <v>3.5276773132849639</v>
      </c>
    </row>
    <row r="48" spans="3:22">
      <c r="C48">
        <v>36</v>
      </c>
      <c r="D48">
        <f t="shared" si="7"/>
        <v>1.8475383788727786</v>
      </c>
      <c r="E48">
        <f t="shared" si="0"/>
        <v>16</v>
      </c>
      <c r="F48">
        <f t="shared" si="19"/>
        <v>29.560614061964458</v>
      </c>
      <c r="G48">
        <f t="shared" si="20"/>
        <v>19.695076757745557</v>
      </c>
      <c r="H48">
        <f t="shared" si="21"/>
        <v>1.5009138794211119</v>
      </c>
      <c r="I48">
        <f t="shared" si="22"/>
        <v>6.4951289441258853</v>
      </c>
      <c r="J48">
        <f t="shared" si="23"/>
        <v>2.5026113602519997</v>
      </c>
      <c r="K48">
        <f t="shared" si="24"/>
        <v>2.487966362197753E-3</v>
      </c>
      <c r="L48">
        <f t="shared" si="25"/>
        <v>3.5000000000000001E-3</v>
      </c>
      <c r="M48">
        <f t="shared" si="26"/>
        <v>-22.892510725258731</v>
      </c>
      <c r="N48">
        <f t="shared" si="27"/>
        <v>-798.65628409224996</v>
      </c>
      <c r="O48">
        <f t="shared" si="28"/>
        <v>2.7952969943228747</v>
      </c>
      <c r="P48">
        <f t="shared" si="29"/>
        <v>4.6428353731956538</v>
      </c>
      <c r="R48">
        <v>36</v>
      </c>
      <c r="S48">
        <v>0.77187890117546931</v>
      </c>
      <c r="T48">
        <f t="shared" si="14"/>
        <v>-798.65628409224996</v>
      </c>
      <c r="U48">
        <f t="shared" si="15"/>
        <v>2.7952969943228752</v>
      </c>
      <c r="V48">
        <f t="shared" si="6"/>
        <v>3.5671758954983446</v>
      </c>
    </row>
    <row r="51" spans="20:20">
      <c r="T51">
        <f>240/35</f>
        <v>6.8571428571428568</v>
      </c>
    </row>
  </sheetData>
  <phoneticPr fontId="1" type="noConversion"/>
  <printOptions headings="1" gridLines="1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Cleveland</cp:lastModifiedBy>
  <cp:lastPrinted>2010-11-22T16:04:42Z</cp:lastPrinted>
  <dcterms:created xsi:type="dcterms:W3CDTF">2009-11-03T20:05:41Z</dcterms:created>
  <dcterms:modified xsi:type="dcterms:W3CDTF">2016-04-27T02:44:33Z</dcterms:modified>
</cp:coreProperties>
</file>