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3920" yWindow="0" windowWidth="23120" windowHeight="17260"/>
  </bookViews>
  <sheets>
    <sheet name="ES7-Network" sheetId="14" r:id="rId1"/>
  </sheets>
  <calcPr calcId="140001" calcMode="manual" iterate="1" iterateCount="1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4" l="1"/>
  <c r="C9" i="14"/>
  <c r="C15" i="14"/>
  <c r="D42" i="14"/>
  <c r="E42" i="14"/>
  <c r="F42" i="14"/>
  <c r="G42" i="14"/>
  <c r="H42" i="14"/>
  <c r="I29" i="14" a="1"/>
  <c r="I29" i="14"/>
  <c r="I42" i="14"/>
  <c r="J29" i="14"/>
  <c r="J42" i="14"/>
  <c r="K29" i="14"/>
  <c r="K42" i="14"/>
  <c r="L29" i="14"/>
  <c r="L42" i="14"/>
  <c r="C43" i="14"/>
  <c r="D8" i="14"/>
  <c r="D9" i="14"/>
  <c r="D15" i="14"/>
  <c r="E43" i="14"/>
  <c r="F43" i="14"/>
  <c r="G43" i="14"/>
  <c r="H43" i="14"/>
  <c r="I30" i="14"/>
  <c r="I43" i="14"/>
  <c r="J30" i="14"/>
  <c r="J43" i="14"/>
  <c r="K30" i="14"/>
  <c r="K43" i="14"/>
  <c r="L30" i="14"/>
  <c r="L43" i="14"/>
  <c r="C44" i="14"/>
  <c r="D44" i="14"/>
  <c r="E8" i="14"/>
  <c r="E9" i="14"/>
  <c r="E15" i="14"/>
  <c r="F44" i="14"/>
  <c r="G44" i="14"/>
  <c r="H44" i="14"/>
  <c r="I31" i="14"/>
  <c r="I44" i="14"/>
  <c r="J31" i="14"/>
  <c r="J44" i="14"/>
  <c r="K31" i="14"/>
  <c r="K44" i="14"/>
  <c r="L31" i="14"/>
  <c r="L44" i="14"/>
  <c r="C45" i="14"/>
  <c r="D45" i="14"/>
  <c r="E45" i="14"/>
  <c r="F8" i="14"/>
  <c r="F9" i="14"/>
  <c r="F15" i="14"/>
  <c r="G45" i="14"/>
  <c r="H45" i="14"/>
  <c r="I32" i="14"/>
  <c r="I45" i="14"/>
  <c r="J32" i="14"/>
  <c r="J45" i="14"/>
  <c r="K32" i="14"/>
  <c r="K45" i="14"/>
  <c r="L32" i="14"/>
  <c r="L45" i="14"/>
  <c r="C46" i="14"/>
  <c r="D46" i="14"/>
  <c r="E46" i="14"/>
  <c r="F46" i="14"/>
  <c r="G8" i="14"/>
  <c r="G9" i="14"/>
  <c r="G15" i="14"/>
  <c r="H46" i="14"/>
  <c r="I33" i="14"/>
  <c r="I46" i="14"/>
  <c r="J33" i="14"/>
  <c r="J46" i="14"/>
  <c r="K33" i="14"/>
  <c r="K46" i="14"/>
  <c r="L33" i="14"/>
  <c r="L46" i="14"/>
  <c r="C47" i="14"/>
  <c r="D47" i="14"/>
  <c r="E47" i="14"/>
  <c r="F47" i="14"/>
  <c r="G47" i="14"/>
  <c r="H8" i="14"/>
  <c r="H9" i="14"/>
  <c r="H15" i="14"/>
  <c r="I34" i="14"/>
  <c r="I47" i="14"/>
  <c r="J34" i="14"/>
  <c r="J47" i="14"/>
  <c r="K34" i="14"/>
  <c r="K47" i="14"/>
  <c r="L34" i="14"/>
  <c r="L47" i="14"/>
  <c r="B3" i="14"/>
  <c r="C14" i="14"/>
  <c r="D14" i="14"/>
  <c r="E14" i="14"/>
  <c r="F14" i="14"/>
  <c r="G14" i="14"/>
  <c r="H14" i="14"/>
  <c r="I14" i="14"/>
  <c r="J14" i="14"/>
  <c r="K14" i="14"/>
  <c r="L14" i="14"/>
  <c r="I15" i="14"/>
  <c r="J15" i="14"/>
  <c r="K15" i="14"/>
  <c r="L15" i="14"/>
  <c r="C16" i="14"/>
  <c r="D16" i="14"/>
  <c r="E16" i="14"/>
  <c r="F16" i="14"/>
  <c r="G16" i="14"/>
  <c r="H16" i="14"/>
  <c r="I16" i="14"/>
  <c r="J16" i="14"/>
  <c r="K16" i="14"/>
  <c r="L16" i="14"/>
  <c r="C17" i="14"/>
  <c r="D17" i="14"/>
  <c r="E17" i="14"/>
  <c r="F17" i="14"/>
  <c r="G17" i="14"/>
  <c r="H17" i="14"/>
  <c r="C18" i="14"/>
  <c r="D18" i="14"/>
  <c r="E18" i="14"/>
  <c r="F18" i="14"/>
  <c r="G18" i="14"/>
  <c r="H18" i="14"/>
  <c r="C19" i="14"/>
  <c r="D19" i="14"/>
  <c r="E19" i="14"/>
  <c r="F19" i="14"/>
  <c r="G19" i="14"/>
  <c r="H19" i="14"/>
  <c r="N25" i="14" a="1"/>
  <c r="N25" i="14"/>
  <c r="O25" i="14" a="1"/>
  <c r="O25" i="14"/>
  <c r="P25" i="14"/>
  <c r="N26" i="14"/>
  <c r="O26" i="14"/>
  <c r="P26" i="14"/>
  <c r="N27" i="14"/>
  <c r="O27" i="14"/>
  <c r="P27" i="14"/>
  <c r="N28" i="14"/>
  <c r="O28" i="14"/>
  <c r="P28" i="14"/>
  <c r="C29" i="14"/>
  <c r="N29" i="14"/>
  <c r="O29" i="14"/>
  <c r="P29" i="14"/>
  <c r="D30" i="14"/>
  <c r="N30" i="14"/>
  <c r="O30" i="14"/>
  <c r="P30" i="14"/>
  <c r="E31" i="14"/>
  <c r="N31" i="14"/>
  <c r="O31" i="14"/>
  <c r="P31" i="14"/>
  <c r="F32" i="14"/>
  <c r="N32" i="14"/>
  <c r="O32" i="14"/>
  <c r="P32" i="14"/>
  <c r="G33" i="14"/>
  <c r="N33" i="14"/>
  <c r="O33" i="14"/>
  <c r="P33" i="14"/>
  <c r="H34" i="14"/>
  <c r="N34" i="14"/>
  <c r="O34" i="14"/>
  <c r="P34" i="14"/>
  <c r="M38" i="14" a="1"/>
  <c r="M38" i="14"/>
  <c r="N38" i="14"/>
  <c r="M39" i="14"/>
  <c r="N39" i="14"/>
  <c r="M40" i="14"/>
  <c r="N40" i="14"/>
  <c r="M41" i="14"/>
  <c r="N41" i="14"/>
  <c r="C42" i="14"/>
  <c r="M42" i="14"/>
  <c r="N42" i="14"/>
  <c r="D43" i="14"/>
  <c r="M43" i="14"/>
  <c r="N43" i="14"/>
  <c r="E44" i="14"/>
  <c r="M44" i="14"/>
  <c r="N44" i="14"/>
  <c r="F45" i="14"/>
  <c r="M45" i="14"/>
  <c r="N45" i="14"/>
  <c r="G46" i="14"/>
  <c r="M46" i="14"/>
  <c r="N46" i="14"/>
  <c r="H47" i="14"/>
  <c r="M47" i="14"/>
  <c r="N47" i="14"/>
  <c r="C50" i="14" a="1"/>
  <c r="C50" i="14"/>
  <c r="D50" i="14"/>
  <c r="E50" i="14"/>
  <c r="F50" i="14"/>
  <c r="G50" i="14"/>
  <c r="H50" i="14"/>
  <c r="I50" i="14"/>
  <c r="J50" i="14"/>
  <c r="K50" i="14"/>
  <c r="L50" i="14"/>
</calcChain>
</file>

<file path=xl/sharedStrings.xml><?xml version="1.0" encoding="utf-8"?>
<sst xmlns="http://schemas.openxmlformats.org/spreadsheetml/2006/main" count="79" uniqueCount="55">
  <si>
    <t>Reset</t>
  </si>
  <si>
    <t>Iterations</t>
  </si>
  <si>
    <t>Pipes</t>
  </si>
  <si>
    <t>K-factors</t>
  </si>
  <si>
    <t>f-factors</t>
  </si>
  <si>
    <t>Q-initial</t>
  </si>
  <si>
    <t>Q-k</t>
  </si>
  <si>
    <t>Re-guess</t>
  </si>
  <si>
    <t>fK|Q|</t>
  </si>
  <si>
    <t>Q1</t>
  </si>
  <si>
    <t>Q2</t>
  </si>
  <si>
    <t>Q3</t>
  </si>
  <si>
    <t>Q4</t>
  </si>
  <si>
    <t>Q5</t>
  </si>
  <si>
    <t>Nodes</t>
  </si>
  <si>
    <t>Diameter (inches)</t>
  </si>
  <si>
    <t>Diameter (feet)</t>
  </si>
  <si>
    <t>Length (feet)</t>
  </si>
  <si>
    <t>Roughness (feet)</t>
  </si>
  <si>
    <t>Viscosity</t>
  </si>
  <si>
    <t>Area (ft^2)</t>
  </si>
  <si>
    <t>V-guess</t>
  </si>
  <si>
    <t>FUNCION(Q)</t>
  </si>
  <si>
    <t>N1</t>
  </si>
  <si>
    <t>N2</t>
  </si>
  <si>
    <t>N3</t>
  </si>
  <si>
    <t>N4</t>
  </si>
  <si>
    <t>&lt;= Set to 0 to reset; set to 1 to iterate; Need to activate iterations/manual control</t>
  </si>
  <si>
    <t>Pipe Network Model - Hybrid - Pipe+Node Method</t>
  </si>
  <si>
    <t>P1</t>
  </si>
  <si>
    <t>P2</t>
  </si>
  <si>
    <t>P3</t>
  </si>
  <si>
    <t>P4</t>
  </si>
  <si>
    <t>P5</t>
  </si>
  <si>
    <t>H1</t>
  </si>
  <si>
    <t>H2</t>
  </si>
  <si>
    <t>H3</t>
  </si>
  <si>
    <t>H4</t>
  </si>
  <si>
    <t>Q6</t>
  </si>
  <si>
    <t>P6</t>
  </si>
  <si>
    <t>DEMAND</t>
  </si>
  <si>
    <t>FJACOBIAN(Q)</t>
  </si>
  <si>
    <t>f(Q:H)</t>
  </si>
  <si>
    <t>NODES</t>
  </si>
  <si>
    <t>PIPES</t>
  </si>
  <si>
    <t>&lt;=Elevations</t>
  </si>
  <si>
    <t>&lt;=Head Initial</t>
  </si>
  <si>
    <t>H-k</t>
  </si>
  <si>
    <t>A(Q:H)</t>
  </si>
  <si>
    <t>dQ:H</t>
  </si>
  <si>
    <t>Q:H-k</t>
  </si>
  <si>
    <t>Q:H-k+1</t>
  </si>
  <si>
    <t>Pressure Head</t>
  </si>
  <si>
    <t>Pressure psi</t>
  </si>
  <si>
    <t>&lt;= Q:H-k+1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</si>
</sst>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textRotation="90"/>
    </xf>
    <xf numFmtId="164" fontId="1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textRotation="90"/>
    </xf>
    <xf numFmtId="2" fontId="1" fillId="0" borderId="0" xfId="0" applyNumberFormat="1" applyFont="1" applyBorder="1" applyAlignment="1">
      <alignment textRotation="90"/>
    </xf>
    <xf numFmtId="2" fontId="1" fillId="0" borderId="5" xfId="0" applyNumberFormat="1" applyFont="1" applyBorder="1" applyAlignment="1">
      <alignment textRotation="90"/>
    </xf>
    <xf numFmtId="2" fontId="1" fillId="3" borderId="0" xfId="0" applyNumberFormat="1" applyFont="1" applyFill="1" applyBorder="1"/>
    <xf numFmtId="2" fontId="1" fillId="3" borderId="6" xfId="0" applyNumberFormat="1" applyFont="1" applyFill="1" applyBorder="1"/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2" fontId="1" fillId="3" borderId="1" xfId="0" applyNumberFormat="1" applyFont="1" applyFill="1" applyBorder="1"/>
    <xf numFmtId="2" fontId="1" fillId="3" borderId="2" xfId="0" applyNumberFormat="1" applyFont="1" applyFill="1" applyBorder="1"/>
    <xf numFmtId="2" fontId="1" fillId="3" borderId="3" xfId="0" applyNumberFormat="1" applyFont="1" applyFill="1" applyBorder="1"/>
    <xf numFmtId="2" fontId="1" fillId="3" borderId="4" xfId="0" applyNumberFormat="1" applyFont="1" applyFill="1" applyBorder="1"/>
    <xf numFmtId="2" fontId="1" fillId="3" borderId="5" xfId="0" applyNumberFormat="1" applyFont="1" applyFill="1" applyBorder="1"/>
    <xf numFmtId="2" fontId="1" fillId="3" borderId="11" xfId="0" applyNumberFormat="1" applyFont="1" applyFill="1" applyBorder="1"/>
    <xf numFmtId="2" fontId="1" fillId="3" borderId="12" xfId="0" applyNumberFormat="1" applyFont="1" applyFill="1" applyBorder="1"/>
    <xf numFmtId="2" fontId="1" fillId="3" borderId="13" xfId="0" applyNumberFormat="1" applyFont="1" applyFill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4" xfId="0" applyNumberFormat="1" applyFont="1" applyBorder="1"/>
    <xf numFmtId="1" fontId="1" fillId="0" borderId="9" xfId="0" applyNumberFormat="1" applyFont="1" applyBorder="1" applyAlignment="1">
      <alignment horizontal="center"/>
    </xf>
    <xf numFmtId="2" fontId="4" fillId="0" borderId="0" xfId="0" applyNumberFormat="1" applyFont="1"/>
    <xf numFmtId="2" fontId="4" fillId="2" borderId="9" xfId="0" applyNumberFormat="1" applyFont="1" applyFill="1" applyBorder="1"/>
    <xf numFmtId="2" fontId="4" fillId="2" borderId="10" xfId="0" applyNumberFormat="1" applyFont="1" applyFill="1" applyBorder="1"/>
    <xf numFmtId="2" fontId="4" fillId="2" borderId="11" xfId="0" applyNumberFormat="1" applyFont="1" applyFill="1" applyBorder="1"/>
    <xf numFmtId="2" fontId="4" fillId="2" borderId="12" xfId="0" applyNumberFormat="1" applyFont="1" applyFill="1" applyBorder="1"/>
    <xf numFmtId="2" fontId="4" fillId="2" borderId="13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63500</xdr:colOff>
      <xdr:row>0</xdr:row>
      <xdr:rowOff>0</xdr:rowOff>
    </xdr:from>
    <xdr:to>
      <xdr:col>18</xdr:col>
      <xdr:colOff>558799</xdr:colOff>
      <xdr:row>20</xdr:row>
      <xdr:rowOff>59681</xdr:rowOff>
    </xdr:to>
    <xdr:pic>
      <xdr:nvPicPr>
        <xdr:cNvPr id="7" name="Picture 6" descr="PipeNe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00" y="0"/>
          <a:ext cx="3987799" cy="266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P50"/>
  <sheetViews>
    <sheetView tabSelected="1" workbookViewId="0">
      <selection activeCell="G55" sqref="G55"/>
    </sheetView>
  </sheetViews>
  <sheetFormatPr baseColWidth="10" defaultColWidth="9.1640625" defaultRowHeight="10" x14ac:dyDescent="0"/>
  <cols>
    <col min="1" max="1" width="11.1640625" style="1" customWidth="1"/>
    <col min="2" max="2" width="4.33203125" style="1" customWidth="1"/>
    <col min="3" max="8" width="10.33203125" style="1" customWidth="1"/>
    <col min="9" max="11" width="10.1640625" style="1" customWidth="1"/>
    <col min="12" max="16384" width="9.1640625" style="1"/>
  </cols>
  <sheetData>
    <row r="1" spans="1:13">
      <c r="B1" s="1" t="s">
        <v>28</v>
      </c>
    </row>
    <row r="2" spans="1:13">
      <c r="A2" s="1" t="s">
        <v>0</v>
      </c>
      <c r="B2" s="1">
        <v>1</v>
      </c>
      <c r="C2" s="1" t="s">
        <v>27</v>
      </c>
    </row>
    <row r="3" spans="1:13">
      <c r="A3" s="1" t="s">
        <v>1</v>
      </c>
      <c r="B3" s="1">
        <f ca="1">IF(B2=0,0,B3+1)</f>
        <v>25</v>
      </c>
    </row>
    <row r="5" spans="1:13" ht="11" thickBot="1">
      <c r="A5" s="7"/>
      <c r="B5" s="8"/>
      <c r="C5" s="8"/>
      <c r="D5" s="8" t="s">
        <v>44</v>
      </c>
      <c r="E5" s="8"/>
      <c r="F5" s="8"/>
      <c r="J5" s="1" t="s">
        <v>43</v>
      </c>
    </row>
    <row r="6" spans="1:13" ht="11" thickBot="1">
      <c r="A6" s="15" t="s">
        <v>2</v>
      </c>
      <c r="B6" s="16"/>
      <c r="C6" s="17">
        <v>1</v>
      </c>
      <c r="D6" s="17">
        <v>2</v>
      </c>
      <c r="E6" s="17">
        <v>3</v>
      </c>
      <c r="F6" s="17">
        <v>4</v>
      </c>
      <c r="G6" s="17">
        <v>5</v>
      </c>
      <c r="H6" s="18">
        <v>6</v>
      </c>
      <c r="I6" s="38">
        <v>1</v>
      </c>
      <c r="J6" s="17">
        <v>2</v>
      </c>
      <c r="K6" s="17">
        <v>3</v>
      </c>
      <c r="L6" s="18">
        <v>4</v>
      </c>
      <c r="M6" s="15" t="s">
        <v>14</v>
      </c>
    </row>
    <row r="7" spans="1:13">
      <c r="A7" s="7" t="s">
        <v>15</v>
      </c>
      <c r="B7" s="8"/>
      <c r="C7" s="8">
        <v>12</v>
      </c>
      <c r="D7" s="8">
        <v>8</v>
      </c>
      <c r="E7" s="8">
        <v>8</v>
      </c>
      <c r="F7" s="8">
        <v>8</v>
      </c>
      <c r="G7" s="8">
        <v>8</v>
      </c>
      <c r="H7" s="8">
        <v>6</v>
      </c>
      <c r="I7" s="4">
        <v>0</v>
      </c>
      <c r="J7" s="5">
        <v>0</v>
      </c>
      <c r="K7" s="5">
        <v>0</v>
      </c>
      <c r="L7" s="6">
        <v>0</v>
      </c>
      <c r="M7" s="10" t="s">
        <v>45</v>
      </c>
    </row>
    <row r="8" spans="1:13">
      <c r="A8" s="7" t="s">
        <v>16</v>
      </c>
      <c r="B8" s="8"/>
      <c r="C8" s="8">
        <f>C7/12</f>
        <v>1</v>
      </c>
      <c r="D8" s="8">
        <f t="shared" ref="D8:H8" si="0">D7/12</f>
        <v>0.66666666666666663</v>
      </c>
      <c r="E8" s="8">
        <f t="shared" si="0"/>
        <v>0.66666666666666663</v>
      </c>
      <c r="F8" s="8">
        <f t="shared" si="0"/>
        <v>0.66666666666666663</v>
      </c>
      <c r="G8" s="8">
        <f t="shared" si="0"/>
        <v>0.66666666666666663</v>
      </c>
      <c r="H8" s="8">
        <f t="shared" si="0"/>
        <v>0.5</v>
      </c>
      <c r="I8" s="7"/>
      <c r="J8" s="8"/>
      <c r="K8" s="8"/>
      <c r="L8" s="9"/>
      <c r="M8" s="11"/>
    </row>
    <row r="9" spans="1:13">
      <c r="A9" s="7" t="s">
        <v>20</v>
      </c>
      <c r="B9" s="8"/>
      <c r="C9" s="8">
        <f>0.25*PI()*C8^2</f>
        <v>0.78539816339744828</v>
      </c>
      <c r="D9" s="8">
        <f t="shared" ref="D9:H9" si="1">0.25*PI()*D8^2</f>
        <v>0.3490658503988659</v>
      </c>
      <c r="E9" s="8">
        <f t="shared" si="1"/>
        <v>0.3490658503988659</v>
      </c>
      <c r="F9" s="8">
        <f t="shared" si="1"/>
        <v>0.3490658503988659</v>
      </c>
      <c r="G9" s="8">
        <f t="shared" si="1"/>
        <v>0.3490658503988659</v>
      </c>
      <c r="H9" s="8">
        <f t="shared" si="1"/>
        <v>0.19634954084936207</v>
      </c>
      <c r="I9" s="7"/>
      <c r="J9" s="8"/>
      <c r="K9" s="8"/>
      <c r="L9" s="9"/>
      <c r="M9" s="11"/>
    </row>
    <row r="10" spans="1:13">
      <c r="A10" s="7" t="s">
        <v>17</v>
      </c>
      <c r="B10" s="8"/>
      <c r="C10" s="8">
        <v>800</v>
      </c>
      <c r="D10" s="8">
        <v>800</v>
      </c>
      <c r="E10" s="8">
        <v>700</v>
      </c>
      <c r="F10" s="8">
        <v>700</v>
      </c>
      <c r="G10" s="8">
        <v>800</v>
      </c>
      <c r="H10" s="8">
        <v>600</v>
      </c>
      <c r="I10" s="7"/>
      <c r="J10" s="8"/>
      <c r="K10" s="8"/>
      <c r="L10" s="9"/>
      <c r="M10" s="11"/>
    </row>
    <row r="11" spans="1:13">
      <c r="A11" s="7" t="s">
        <v>18</v>
      </c>
      <c r="B11" s="8"/>
      <c r="C11" s="8">
        <v>1.0000000000000001E-5</v>
      </c>
      <c r="D11" s="8">
        <v>1.0000000000000001E-5</v>
      </c>
      <c r="E11" s="8">
        <v>1.0000000000000001E-5</v>
      </c>
      <c r="F11" s="8">
        <v>1.0000000000000001E-5</v>
      </c>
      <c r="G11" s="8">
        <v>1.0000000000000001E-5</v>
      </c>
      <c r="H11" s="8">
        <v>1.0000000000000001E-5</v>
      </c>
      <c r="I11" s="7"/>
      <c r="J11" s="8"/>
      <c r="K11" s="8"/>
      <c r="L11" s="9"/>
      <c r="M11" s="11"/>
    </row>
    <row r="12" spans="1:13" ht="11" thickBot="1">
      <c r="A12" s="13" t="s">
        <v>19</v>
      </c>
      <c r="B12" s="14"/>
      <c r="C12" s="14">
        <v>1.1E-5</v>
      </c>
      <c r="D12" s="14">
        <v>1.1E-5</v>
      </c>
      <c r="E12" s="14">
        <v>1.1E-5</v>
      </c>
      <c r="F12" s="14">
        <v>1.1E-5</v>
      </c>
      <c r="G12" s="14">
        <v>1.1E-5</v>
      </c>
      <c r="H12" s="14">
        <v>1.1E-5</v>
      </c>
      <c r="I12" s="7"/>
      <c r="J12" s="8"/>
      <c r="K12" s="8"/>
      <c r="L12" s="9"/>
      <c r="M12" s="12"/>
    </row>
    <row r="13" spans="1:13" ht="11" thickBot="1">
      <c r="A13" s="4" t="s">
        <v>5</v>
      </c>
      <c r="B13" s="5"/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35">
        <v>100</v>
      </c>
      <c r="J13" s="36">
        <v>100</v>
      </c>
      <c r="K13" s="36">
        <v>100</v>
      </c>
      <c r="L13" s="37">
        <v>100</v>
      </c>
      <c r="M13" s="10" t="s">
        <v>46</v>
      </c>
    </row>
    <row r="14" spans="1:13" ht="11" thickBot="1">
      <c r="A14" s="13" t="s">
        <v>6</v>
      </c>
      <c r="B14" s="14"/>
      <c r="C14" s="40">
        <f ca="1">IF($B$3=0,C13,C50)</f>
        <v>8.0000000000000018</v>
      </c>
      <c r="D14" s="41">
        <f ca="1">IF($B$3=0,D13,D50)</f>
        <v>3.9002868354674636</v>
      </c>
      <c r="E14" s="41">
        <f ca="1">IF($B$3=0,E13,E50)</f>
        <v>0.26653036331839047</v>
      </c>
      <c r="F14" s="41">
        <f ca="1">IF($B$3=0,F13,F50)</f>
        <v>4.0997131645325382</v>
      </c>
      <c r="G14" s="41">
        <f ca="1">IF($B$3=0,G13,G50)</f>
        <v>0.7334696366816098</v>
      </c>
      <c r="H14" s="41">
        <f ca="1">IF($B$3=0,H13,H50)</f>
        <v>0.36624352785092551</v>
      </c>
      <c r="I14" s="42">
        <f ca="1">IF($B$3=0,I13,I50)</f>
        <v>84.541958331842338</v>
      </c>
      <c r="J14" s="43">
        <f ca="1">IF($B$3=0,J13,J50)</f>
        <v>55.373036765641984</v>
      </c>
      <c r="K14" s="43">
        <f ca="1">IF($B$3=0,K13,K50)</f>
        <v>56.573890023563969</v>
      </c>
      <c r="L14" s="44">
        <f ca="1">IF($B$3=0,L13,L50)</f>
        <v>55.171955079713932</v>
      </c>
      <c r="M14" s="12" t="s">
        <v>47</v>
      </c>
    </row>
    <row r="15" spans="1:13">
      <c r="A15" s="1" t="s">
        <v>3</v>
      </c>
      <c r="C15" s="1">
        <f t="shared" ref="C15:H15" si="2">16*C10/(2*32.2*PI()*PI()*C8^5)</f>
        <v>20.138371904067135</v>
      </c>
      <c r="D15" s="1">
        <f t="shared" si="2"/>
        <v>152.92576164650984</v>
      </c>
      <c r="E15" s="1">
        <f t="shared" si="2"/>
        <v>133.81004144069612</v>
      </c>
      <c r="F15" s="1">
        <f t="shared" si="2"/>
        <v>133.81004144069612</v>
      </c>
      <c r="G15" s="1">
        <f t="shared" si="2"/>
        <v>152.92576164650984</v>
      </c>
      <c r="H15" s="1">
        <f t="shared" si="2"/>
        <v>483.3209256976113</v>
      </c>
      <c r="I15" s="1">
        <f ca="1">I14-I7</f>
        <v>84.541958331842338</v>
      </c>
      <c r="J15" s="1">
        <f t="shared" ref="J15:L15" ca="1" si="3">J14-J7</f>
        <v>55.373036765641984</v>
      </c>
      <c r="K15" s="1">
        <f t="shared" ca="1" si="3"/>
        <v>56.573890023563969</v>
      </c>
      <c r="L15" s="1">
        <f t="shared" ca="1" si="3"/>
        <v>55.171955079713932</v>
      </c>
      <c r="M15" s="1" t="s">
        <v>52</v>
      </c>
    </row>
    <row r="16" spans="1:13">
      <c r="A16" s="1" t="s">
        <v>21</v>
      </c>
      <c r="C16" s="3">
        <f t="shared" ref="C16:H16" ca="1" si="4">C14/C9</f>
        <v>10.185916357881304</v>
      </c>
      <c r="D16" s="3">
        <f t="shared" ca="1" si="4"/>
        <v>11.173498728136069</v>
      </c>
      <c r="E16" s="3">
        <f t="shared" ca="1" si="4"/>
        <v>0.76355324651161127</v>
      </c>
      <c r="F16" s="3">
        <f t="shared" ca="1" si="4"/>
        <v>11.744813077096865</v>
      </c>
      <c r="G16" s="3">
        <f t="shared" ca="1" si="4"/>
        <v>2.1012357291425059</v>
      </c>
      <c r="H16" s="3">
        <f t="shared" ca="1" si="4"/>
        <v>1.8652629706524491</v>
      </c>
      <c r="I16" s="1">
        <f ca="1">14.7*I15/32.3</f>
        <v>38.475751934305954</v>
      </c>
      <c r="J16" s="1">
        <f t="shared" ref="J16:L16" ca="1" si="5">14.7*J15/32.3</f>
        <v>25.200731902629634</v>
      </c>
      <c r="K16" s="1">
        <f t="shared" ca="1" si="5"/>
        <v>25.747250258402179</v>
      </c>
      <c r="L16" s="1">
        <f t="shared" ca="1" si="5"/>
        <v>25.109217946495196</v>
      </c>
      <c r="M16" s="1" t="s">
        <v>53</v>
      </c>
    </row>
    <row r="17" spans="1:16">
      <c r="A17" s="1" t="s">
        <v>7</v>
      </c>
      <c r="C17" s="3">
        <f ca="1">1+ABS(C16)*C8/C12</f>
        <v>925993.39617102768</v>
      </c>
      <c r="D17" s="3">
        <f t="shared" ref="D17:H17" ca="1" si="6">1+ABS(D16)*D8/D12</f>
        <v>677182.74109915562</v>
      </c>
      <c r="E17" s="3">
        <f t="shared" ca="1" si="6"/>
        <v>46276.954334037044</v>
      </c>
      <c r="F17" s="3">
        <f t="shared" ca="1" si="6"/>
        <v>711807.85315738572</v>
      </c>
      <c r="G17" s="3">
        <f t="shared" ca="1" si="6"/>
        <v>127348.61994803065</v>
      </c>
      <c r="H17" s="3">
        <f t="shared" ca="1" si="6"/>
        <v>84785.680484202239</v>
      </c>
    </row>
    <row r="18" spans="1:16">
      <c r="A18" s="1" t="s">
        <v>4</v>
      </c>
      <c r="C18" s="1">
        <f t="shared" ref="C18:H18" ca="1" si="7">0.25/(LOG10((C11/3.7*C8) + (5.74/C17^(0.9)) ))^2</f>
        <v>1.1993616078576033E-2</v>
      </c>
      <c r="D18" s="1">
        <f t="shared" ca="1" si="7"/>
        <v>1.2538538182426541E-2</v>
      </c>
      <c r="E18" s="1">
        <f t="shared" ca="1" si="7"/>
        <v>2.1153739468592343E-2</v>
      </c>
      <c r="F18" s="1">
        <f t="shared" ca="1" si="7"/>
        <v>1.2435594571010934E-2</v>
      </c>
      <c r="G18" s="1">
        <f t="shared" ca="1" si="7"/>
        <v>1.7040573854409422E-2</v>
      </c>
      <c r="H18" s="1">
        <f t="shared" ca="1" si="7"/>
        <v>1.8522897174998991E-2</v>
      </c>
    </row>
    <row r="19" spans="1:16">
      <c r="A19" s="1" t="s">
        <v>8</v>
      </c>
      <c r="C19" s="1">
        <f t="shared" ref="C19:H19" ca="1" si="8">C18*C15*ABS(C14)</f>
        <v>1.932255208519708</v>
      </c>
      <c r="D19" s="1">
        <f t="shared" ca="1" si="8"/>
        <v>7.4786654528910157</v>
      </c>
      <c r="E19" s="1">
        <f t="shared" ca="1" si="8"/>
        <v>0.75443625007107329</v>
      </c>
      <c r="F19" s="1">
        <f t="shared" ca="1" si="8"/>
        <v>6.8219531456877647</v>
      </c>
      <c r="G19" s="1">
        <f t="shared" ca="1" si="8"/>
        <v>1.9113798714783288</v>
      </c>
      <c r="H19" s="1">
        <f t="shared" ca="1" si="8"/>
        <v>3.2787965781883806</v>
      </c>
    </row>
    <row r="21" spans="1:16" ht="11" thickBot="1"/>
    <row r="22" spans="1:16">
      <c r="A22" s="4"/>
      <c r="B22" s="5"/>
      <c r="C22" s="19" t="s">
        <v>22</v>
      </c>
      <c r="D22" s="19"/>
      <c r="E22" s="19"/>
      <c r="F22" s="19"/>
      <c r="G22" s="19"/>
      <c r="H22" s="19"/>
      <c r="I22" s="5"/>
      <c r="J22" s="5"/>
      <c r="K22" s="5"/>
      <c r="L22" s="6"/>
    </row>
    <row r="23" spans="1:16" s="2" customFormat="1" ht="42">
      <c r="A23" s="20"/>
      <c r="B23" s="21"/>
      <c r="C23" s="21" t="s">
        <v>9</v>
      </c>
      <c r="D23" s="21" t="s">
        <v>10</v>
      </c>
      <c r="E23" s="21" t="s">
        <v>11</v>
      </c>
      <c r="F23" s="21" t="s">
        <v>12</v>
      </c>
      <c r="G23" s="21" t="s">
        <v>13</v>
      </c>
      <c r="H23" s="21" t="s">
        <v>38</v>
      </c>
      <c r="I23" s="21" t="s">
        <v>34</v>
      </c>
      <c r="J23" s="21" t="s">
        <v>35</v>
      </c>
      <c r="K23" s="21" t="s">
        <v>36</v>
      </c>
      <c r="L23" s="22" t="s">
        <v>37</v>
      </c>
      <c r="M23" s="2" t="s">
        <v>40</v>
      </c>
      <c r="N23" s="2" t="s">
        <v>50</v>
      </c>
      <c r="O23" s="2" t="s">
        <v>48</v>
      </c>
      <c r="P23" s="2" t="s">
        <v>42</v>
      </c>
    </row>
    <row r="24" spans="1:16" ht="11" thickBot="1">
      <c r="A24" s="13"/>
      <c r="B24" s="14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6">
      <c r="A25" s="11" t="s">
        <v>14</v>
      </c>
      <c r="B25" s="7" t="s">
        <v>23</v>
      </c>
      <c r="C25" s="4">
        <v>1</v>
      </c>
      <c r="D25" s="5">
        <v>-1</v>
      </c>
      <c r="E25" s="5">
        <v>0</v>
      </c>
      <c r="F25" s="5">
        <v>-1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6">
        <v>0</v>
      </c>
      <c r="M25" s="1">
        <v>0</v>
      </c>
      <c r="N25" s="1">
        <f t="array" aca="1" ref="N25:N34" ca="1">TRANSPOSE(C14:L14)</f>
        <v>8.0000000000000018</v>
      </c>
      <c r="O25" s="1">
        <f t="array" aca="1" ref="O25:O34" ca="1">MMULT(C25:L34,TRANSPOSE(C14:L14))</f>
        <v>0</v>
      </c>
      <c r="P25" s="39">
        <f ca="1">O25-M25</f>
        <v>0</v>
      </c>
    </row>
    <row r="26" spans="1:16">
      <c r="A26" s="11"/>
      <c r="B26" s="7" t="s">
        <v>24</v>
      </c>
      <c r="C26" s="7">
        <v>0</v>
      </c>
      <c r="D26" s="8">
        <v>1</v>
      </c>
      <c r="E26" s="8">
        <v>-1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9">
        <v>0</v>
      </c>
      <c r="M26" s="1">
        <v>4</v>
      </c>
      <c r="N26" s="1">
        <f ca="1"/>
        <v>3.9002868354674636</v>
      </c>
      <c r="O26" s="1">
        <f ca="1"/>
        <v>3.9999999999999987</v>
      </c>
      <c r="P26" s="39">
        <f ca="1">O26-M26</f>
        <v>0</v>
      </c>
    </row>
    <row r="27" spans="1:16">
      <c r="A27" s="11"/>
      <c r="B27" s="7" t="s">
        <v>25</v>
      </c>
      <c r="C27" s="7">
        <v>0</v>
      </c>
      <c r="D27" s="8">
        <v>0</v>
      </c>
      <c r="E27" s="8">
        <v>0</v>
      </c>
      <c r="F27" s="8">
        <v>1</v>
      </c>
      <c r="G27" s="8">
        <v>-1</v>
      </c>
      <c r="H27" s="8">
        <v>-1</v>
      </c>
      <c r="I27" s="8">
        <v>0</v>
      </c>
      <c r="J27" s="8">
        <v>0</v>
      </c>
      <c r="K27" s="8">
        <v>0</v>
      </c>
      <c r="L27" s="9">
        <v>0</v>
      </c>
      <c r="M27" s="1">
        <v>3</v>
      </c>
      <c r="N27" s="1">
        <f ca="1"/>
        <v>0.26653036331839047</v>
      </c>
      <c r="O27" s="1">
        <f ca="1"/>
        <v>3.0000000000000027</v>
      </c>
      <c r="P27" s="39">
        <f ca="1">O27-M27</f>
        <v>0</v>
      </c>
    </row>
    <row r="28" spans="1:16" ht="11" thickBot="1">
      <c r="A28" s="11"/>
      <c r="B28" s="7" t="s">
        <v>26</v>
      </c>
      <c r="C28" s="7">
        <v>0</v>
      </c>
      <c r="D28" s="8">
        <v>0</v>
      </c>
      <c r="E28" s="8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9">
        <v>0</v>
      </c>
      <c r="M28" s="1">
        <v>1</v>
      </c>
      <c r="N28" s="1">
        <f ca="1"/>
        <v>4.0997131645325382</v>
      </c>
      <c r="O28" s="1">
        <f ca="1"/>
        <v>1.0000000000000002</v>
      </c>
      <c r="P28" s="39">
        <f ca="1">O28-M28</f>
        <v>0</v>
      </c>
    </row>
    <row r="29" spans="1:16">
      <c r="A29" s="24" t="s">
        <v>2</v>
      </c>
      <c r="B29" s="24" t="s">
        <v>29</v>
      </c>
      <c r="C29" s="27">
        <f ca="1">-C19</f>
        <v>-1.932255208519708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f t="array" ref="I29:L34">-1*TRANSPOSE(C25:H28)</f>
        <v>-1</v>
      </c>
      <c r="J29" s="28">
        <v>0</v>
      </c>
      <c r="K29" s="28">
        <v>0</v>
      </c>
      <c r="L29" s="29">
        <v>0</v>
      </c>
      <c r="M29" s="1">
        <v>-100</v>
      </c>
      <c r="N29" s="1">
        <f ca="1"/>
        <v>0.7334696366816098</v>
      </c>
      <c r="O29" s="1">
        <f ca="1"/>
        <v>-100</v>
      </c>
      <c r="P29" s="39">
        <f ca="1">O29-M29</f>
        <v>0</v>
      </c>
    </row>
    <row r="30" spans="1:16">
      <c r="A30" s="25"/>
      <c r="B30" s="25" t="s">
        <v>30</v>
      </c>
      <c r="C30" s="30">
        <v>0</v>
      </c>
      <c r="D30" s="23">
        <f ca="1">-D19</f>
        <v>-7.4786654528910157</v>
      </c>
      <c r="E30" s="23">
        <v>0</v>
      </c>
      <c r="F30" s="23">
        <v>0</v>
      </c>
      <c r="G30" s="23">
        <v>0</v>
      </c>
      <c r="H30" s="23">
        <v>0</v>
      </c>
      <c r="I30" s="23">
        <v>1</v>
      </c>
      <c r="J30" s="23">
        <v>-1</v>
      </c>
      <c r="K30" s="23">
        <v>0</v>
      </c>
      <c r="L30" s="31">
        <v>0</v>
      </c>
      <c r="M30" s="1">
        <v>0</v>
      </c>
      <c r="N30" s="1">
        <f ca="1"/>
        <v>0.36624352785092551</v>
      </c>
      <c r="O30" s="1">
        <f ca="1"/>
        <v>-3.6368146240306487E-5</v>
      </c>
      <c r="P30" s="39">
        <f ca="1">O30-M30</f>
        <v>-3.6368146240306487E-5</v>
      </c>
    </row>
    <row r="31" spans="1:16">
      <c r="A31" s="25"/>
      <c r="B31" s="25" t="s">
        <v>31</v>
      </c>
      <c r="C31" s="30">
        <v>0</v>
      </c>
      <c r="D31" s="23">
        <v>0</v>
      </c>
      <c r="E31" s="23">
        <f ca="1">-E19</f>
        <v>-0.75443625007107329</v>
      </c>
      <c r="F31" s="23">
        <v>0</v>
      </c>
      <c r="G31" s="23">
        <v>0</v>
      </c>
      <c r="H31" s="23">
        <v>0</v>
      </c>
      <c r="I31" s="23">
        <v>0</v>
      </c>
      <c r="J31" s="23">
        <v>1</v>
      </c>
      <c r="K31" s="23">
        <v>0</v>
      </c>
      <c r="L31" s="31">
        <v>-1</v>
      </c>
      <c r="M31" s="1">
        <v>0</v>
      </c>
      <c r="N31" s="1">
        <f ca="1"/>
        <v>84.541958331842338</v>
      </c>
      <c r="O31" s="1">
        <f ca="1"/>
        <v>-2.7479648423422987E-7</v>
      </c>
      <c r="P31" s="39">
        <f ca="1">O31-M31</f>
        <v>-2.7479648423422987E-7</v>
      </c>
    </row>
    <row r="32" spans="1:16">
      <c r="A32" s="25"/>
      <c r="B32" s="25" t="s">
        <v>32</v>
      </c>
      <c r="C32" s="30">
        <v>0</v>
      </c>
      <c r="D32" s="23">
        <v>0</v>
      </c>
      <c r="E32" s="23">
        <v>0</v>
      </c>
      <c r="F32" s="23">
        <f ca="1">-F19</f>
        <v>-6.8219531456877647</v>
      </c>
      <c r="G32" s="23">
        <v>0</v>
      </c>
      <c r="H32" s="23">
        <v>0</v>
      </c>
      <c r="I32" s="23">
        <v>1</v>
      </c>
      <c r="J32" s="23">
        <v>0</v>
      </c>
      <c r="K32" s="23">
        <v>-1</v>
      </c>
      <c r="L32" s="31">
        <v>0</v>
      </c>
      <c r="M32" s="1">
        <v>0</v>
      </c>
      <c r="N32" s="1">
        <f ca="1"/>
        <v>55.373036765641984</v>
      </c>
      <c r="O32" s="1">
        <f ca="1"/>
        <v>3.3192751878630133E-5</v>
      </c>
      <c r="P32" s="39">
        <f ca="1">O32-M32</f>
        <v>3.3192751878630133E-5</v>
      </c>
    </row>
    <row r="33" spans="1:16">
      <c r="A33" s="25"/>
      <c r="B33" s="25" t="s">
        <v>33</v>
      </c>
      <c r="C33" s="30">
        <v>0</v>
      </c>
      <c r="D33" s="23">
        <v>0</v>
      </c>
      <c r="E33" s="23">
        <v>0</v>
      </c>
      <c r="F33" s="23">
        <v>0</v>
      </c>
      <c r="G33" s="23">
        <f ca="1">-G19</f>
        <v>-1.9113798714783288</v>
      </c>
      <c r="H33" s="23">
        <v>0</v>
      </c>
      <c r="I33" s="23">
        <v>0</v>
      </c>
      <c r="J33" s="23">
        <v>0</v>
      </c>
      <c r="K33" s="23">
        <v>1</v>
      </c>
      <c r="L33" s="31">
        <v>-1</v>
      </c>
      <c r="M33" s="1">
        <v>0</v>
      </c>
      <c r="N33" s="1">
        <f ca="1"/>
        <v>56.573890023563969</v>
      </c>
      <c r="O33" s="1">
        <f ca="1"/>
        <v>5.3108207254126683E-7</v>
      </c>
      <c r="P33" s="39">
        <f ca="1">O33-M33</f>
        <v>5.3108207254126683E-7</v>
      </c>
    </row>
    <row r="34" spans="1:16" ht="11" thickBot="1">
      <c r="A34" s="26"/>
      <c r="B34" s="26" t="s">
        <v>39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f ca="1">-H19</f>
        <v>-3.2787965781883806</v>
      </c>
      <c r="I34" s="33">
        <v>0</v>
      </c>
      <c r="J34" s="33">
        <v>-1</v>
      </c>
      <c r="K34" s="33">
        <v>1</v>
      </c>
      <c r="L34" s="34">
        <v>0</v>
      </c>
      <c r="M34" s="1">
        <v>0</v>
      </c>
      <c r="N34" s="1">
        <f ca="1"/>
        <v>55.171955079713932</v>
      </c>
      <c r="O34" s="1">
        <f ca="1"/>
        <v>1.4552788961452734E-5</v>
      </c>
      <c r="P34" s="39">
        <f ca="1">O34-M34</f>
        <v>1.4552788961452734E-5</v>
      </c>
    </row>
    <row r="35" spans="1:16">
      <c r="A35" s="4"/>
      <c r="B35" s="5"/>
      <c r="C35" s="19" t="s">
        <v>41</v>
      </c>
      <c r="D35" s="19"/>
      <c r="E35" s="19"/>
      <c r="F35" s="19"/>
      <c r="G35" s="19"/>
      <c r="H35" s="19"/>
      <c r="I35" s="5"/>
      <c r="J35" s="5"/>
      <c r="K35" s="5"/>
      <c r="L35" s="6"/>
    </row>
    <row r="36" spans="1:16" ht="18">
      <c r="A36" s="20"/>
      <c r="B36" s="21"/>
      <c r="C36" s="21" t="s">
        <v>9</v>
      </c>
      <c r="D36" s="21" t="s">
        <v>10</v>
      </c>
      <c r="E36" s="21" t="s">
        <v>11</v>
      </c>
      <c r="F36" s="21" t="s">
        <v>12</v>
      </c>
      <c r="G36" s="21" t="s">
        <v>13</v>
      </c>
      <c r="H36" s="21" t="s">
        <v>38</v>
      </c>
      <c r="I36" s="21" t="s">
        <v>34</v>
      </c>
      <c r="J36" s="21" t="s">
        <v>35</v>
      </c>
      <c r="K36" s="21" t="s">
        <v>36</v>
      </c>
      <c r="L36" s="22" t="s">
        <v>37</v>
      </c>
      <c r="M36" s="1" t="s">
        <v>49</v>
      </c>
      <c r="N36" s="1" t="s">
        <v>51</v>
      </c>
    </row>
    <row r="37" spans="1:16" ht="11" thickBot="1">
      <c r="A37" s="13"/>
      <c r="B37" s="14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6">
      <c r="A38" s="11" t="s">
        <v>14</v>
      </c>
      <c r="B38" s="7" t="s">
        <v>23</v>
      </c>
      <c r="C38" s="4">
        <v>1</v>
      </c>
      <c r="D38" s="5">
        <v>-1</v>
      </c>
      <c r="E38" s="5">
        <v>0</v>
      </c>
      <c r="F38" s="5">
        <v>-1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6">
        <v>0</v>
      </c>
      <c r="M38" s="1">
        <f t="array" aca="1" ref="M38:M47" ca="1">MMULT(MINVERSE(C38:L47),P25:P34)</f>
        <v>2.4872047099147312E-22</v>
      </c>
      <c r="N38" s="39">
        <f ca="1">N25-M38</f>
        <v>8.0000000000000018</v>
      </c>
    </row>
    <row r="39" spans="1:16">
      <c r="A39" s="11"/>
      <c r="B39" s="7" t="s">
        <v>24</v>
      </c>
      <c r="C39" s="7">
        <v>0</v>
      </c>
      <c r="D39" s="8">
        <v>1</v>
      </c>
      <c r="E39" s="8">
        <v>-1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9">
        <v>0</v>
      </c>
      <c r="M39" s="1">
        <f ca="1"/>
        <v>2.4263399012050804E-6</v>
      </c>
      <c r="N39" s="39">
        <f t="shared" ref="N39:N47" ca="1" si="9">N26-M39</f>
        <v>3.9002844091275626</v>
      </c>
    </row>
    <row r="40" spans="1:16">
      <c r="A40" s="11"/>
      <c r="B40" s="7" t="s">
        <v>25</v>
      </c>
      <c r="C40" s="7">
        <v>0</v>
      </c>
      <c r="D40" s="8">
        <v>0</v>
      </c>
      <c r="E40" s="8">
        <v>0</v>
      </c>
      <c r="F40" s="8">
        <v>1</v>
      </c>
      <c r="G40" s="8">
        <v>-1</v>
      </c>
      <c r="H40" s="8">
        <v>-1</v>
      </c>
      <c r="I40" s="8">
        <v>0</v>
      </c>
      <c r="J40" s="8">
        <v>0</v>
      </c>
      <c r="K40" s="8">
        <v>0</v>
      </c>
      <c r="L40" s="9">
        <v>0</v>
      </c>
      <c r="M40" s="1">
        <f ca="1"/>
        <v>1.8201755420728363E-7</v>
      </c>
      <c r="N40" s="39">
        <f t="shared" ca="1" si="9"/>
        <v>0.26653018130083628</v>
      </c>
    </row>
    <row r="41" spans="1:16" ht="11" thickBot="1">
      <c r="A41" s="11"/>
      <c r="B41" s="7" t="s">
        <v>26</v>
      </c>
      <c r="C41" s="7">
        <v>0</v>
      </c>
      <c r="D41" s="8">
        <v>0</v>
      </c>
      <c r="E41" s="8">
        <v>1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1">
        <f ca="1"/>
        <v>-2.4263399012050808E-6</v>
      </c>
      <c r="N41" s="39">
        <f t="shared" ca="1" si="9"/>
        <v>4.0997155908724396</v>
      </c>
    </row>
    <row r="42" spans="1:16">
      <c r="A42" s="24" t="s">
        <v>2</v>
      </c>
      <c r="B42" s="24" t="s">
        <v>29</v>
      </c>
      <c r="C42" s="27">
        <f ca="1">2*C29</f>
        <v>-3.864510417039416</v>
      </c>
      <c r="D42" s="28">
        <f>2*D29</f>
        <v>0</v>
      </c>
      <c r="E42" s="28">
        <f t="shared" ref="E42:H42" si="10">2*E29</f>
        <v>0</v>
      </c>
      <c r="F42" s="28">
        <f t="shared" si="10"/>
        <v>0</v>
      </c>
      <c r="G42" s="28">
        <f t="shared" si="10"/>
        <v>0</v>
      </c>
      <c r="H42" s="28">
        <f t="shared" si="10"/>
        <v>0</v>
      </c>
      <c r="I42" s="28">
        <f>I29</f>
        <v>-1</v>
      </c>
      <c r="J42" s="28">
        <f t="shared" ref="J42:L42" si="11">J29</f>
        <v>0</v>
      </c>
      <c r="K42" s="28">
        <f t="shared" si="11"/>
        <v>0</v>
      </c>
      <c r="L42" s="29">
        <f t="shared" si="11"/>
        <v>0</v>
      </c>
      <c r="M42" s="1">
        <f ca="1"/>
        <v>-1.8201755420728448E-7</v>
      </c>
      <c r="N42" s="39">
        <f t="shared" ca="1" si="9"/>
        <v>0.73346981869916406</v>
      </c>
    </row>
    <row r="43" spans="1:16">
      <c r="A43" s="25"/>
      <c r="B43" s="25" t="s">
        <v>30</v>
      </c>
      <c r="C43" s="30">
        <f>2*C30</f>
        <v>0</v>
      </c>
      <c r="D43" s="23">
        <f ca="1">2*D30</f>
        <v>-14.957330905782031</v>
      </c>
      <c r="E43" s="23">
        <f t="shared" ref="E43:H43" si="12">2*E30</f>
        <v>0</v>
      </c>
      <c r="F43" s="23">
        <f t="shared" si="12"/>
        <v>0</v>
      </c>
      <c r="G43" s="23">
        <f t="shared" si="12"/>
        <v>0</v>
      </c>
      <c r="H43" s="23">
        <f t="shared" si="12"/>
        <v>0</v>
      </c>
      <c r="I43" s="23">
        <f>I30</f>
        <v>1</v>
      </c>
      <c r="J43" s="23">
        <f t="shared" ref="J43:L43" si="13">J30</f>
        <v>-1</v>
      </c>
      <c r="K43" s="23">
        <f t="shared" si="13"/>
        <v>0</v>
      </c>
      <c r="L43" s="31">
        <f t="shared" si="13"/>
        <v>0</v>
      </c>
      <c r="M43" s="1">
        <f ca="1"/>
        <v>-2.2443223469977961E-6</v>
      </c>
      <c r="N43" s="39">
        <f t="shared" ca="1" si="9"/>
        <v>0.36624577217327253</v>
      </c>
    </row>
    <row r="44" spans="1:16">
      <c r="A44" s="25"/>
      <c r="B44" s="25" t="s">
        <v>31</v>
      </c>
      <c r="C44" s="30">
        <f t="shared" ref="C44:D46" si="14">2*C31</f>
        <v>0</v>
      </c>
      <c r="D44" s="23">
        <f t="shared" si="14"/>
        <v>0</v>
      </c>
      <c r="E44" s="23">
        <f t="shared" ref="E44:H44" ca="1" si="15">2*E31</f>
        <v>-1.5088725001421466</v>
      </c>
      <c r="F44" s="23">
        <f t="shared" si="15"/>
        <v>0</v>
      </c>
      <c r="G44" s="23">
        <f t="shared" si="15"/>
        <v>0</v>
      </c>
      <c r="H44" s="23">
        <f t="shared" si="15"/>
        <v>0</v>
      </c>
      <c r="I44" s="23">
        <f t="shared" ref="I44:L47" si="16">I31</f>
        <v>0</v>
      </c>
      <c r="J44" s="23">
        <f t="shared" si="16"/>
        <v>1</v>
      </c>
      <c r="K44" s="23">
        <f t="shared" si="16"/>
        <v>0</v>
      </c>
      <c r="L44" s="31">
        <f t="shared" si="16"/>
        <v>-1</v>
      </c>
      <c r="M44" s="1">
        <f ca="1"/>
        <v>-9.6118285107749692E-22</v>
      </c>
      <c r="N44" s="39">
        <f t="shared" ca="1" si="9"/>
        <v>84.541958331842338</v>
      </c>
    </row>
    <row r="45" spans="1:16">
      <c r="A45" s="25"/>
      <c r="B45" s="25" t="s">
        <v>32</v>
      </c>
      <c r="C45" s="30">
        <f t="shared" si="14"/>
        <v>0</v>
      </c>
      <c r="D45" s="23">
        <f t="shared" si="14"/>
        <v>0</v>
      </c>
      <c r="E45" s="23">
        <f t="shared" ref="E45:H45" si="17">2*E32</f>
        <v>0</v>
      </c>
      <c r="F45" s="23">
        <f t="shared" ca="1" si="17"/>
        <v>-13.643906291375529</v>
      </c>
      <c r="G45" s="23">
        <f t="shared" si="17"/>
        <v>0</v>
      </c>
      <c r="H45" s="23">
        <f t="shared" si="17"/>
        <v>0</v>
      </c>
      <c r="I45" s="23">
        <f t="shared" si="16"/>
        <v>1</v>
      </c>
      <c r="J45" s="23">
        <f t="shared" si="16"/>
        <v>0</v>
      </c>
      <c r="K45" s="23">
        <f t="shared" si="16"/>
        <v>-1</v>
      </c>
      <c r="L45" s="31">
        <f t="shared" si="16"/>
        <v>0</v>
      </c>
      <c r="M45" s="1">
        <f ca="1"/>
        <v>7.6555647998079228E-8</v>
      </c>
      <c r="N45" s="39">
        <f t="shared" ca="1" si="9"/>
        <v>55.373036689086334</v>
      </c>
    </row>
    <row r="46" spans="1:16">
      <c r="A46" s="25"/>
      <c r="B46" s="25" t="s">
        <v>33</v>
      </c>
      <c r="C46" s="30">
        <f t="shared" si="14"/>
        <v>0</v>
      </c>
      <c r="D46" s="23">
        <f t="shared" si="14"/>
        <v>0</v>
      </c>
      <c r="E46" s="23">
        <f t="shared" ref="E46:H46" si="18">2*E33</f>
        <v>0</v>
      </c>
      <c r="F46" s="23">
        <f t="shared" si="18"/>
        <v>0</v>
      </c>
      <c r="G46" s="23">
        <f t="shared" ca="1" si="18"/>
        <v>-3.8227597429566575</v>
      </c>
      <c r="H46" s="23">
        <f t="shared" si="18"/>
        <v>0</v>
      </c>
      <c r="I46" s="23">
        <f t="shared" si="16"/>
        <v>0</v>
      </c>
      <c r="J46" s="23">
        <f t="shared" si="16"/>
        <v>0</v>
      </c>
      <c r="K46" s="23">
        <f t="shared" si="16"/>
        <v>1</v>
      </c>
      <c r="L46" s="31">
        <f t="shared" si="16"/>
        <v>-1</v>
      </c>
      <c r="M46" s="1">
        <f ca="1"/>
        <v>-8.8016578523172909E-8</v>
      </c>
      <c r="N46" s="39">
        <f t="shared" ca="1" si="9"/>
        <v>56.573890111580546</v>
      </c>
    </row>
    <row r="47" spans="1:16" ht="11" thickBot="1">
      <c r="A47" s="26"/>
      <c r="B47" s="26" t="s">
        <v>39</v>
      </c>
      <c r="C47" s="32">
        <f>2*C34</f>
        <v>0</v>
      </c>
      <c r="D47" s="33">
        <f>2*D34</f>
        <v>0</v>
      </c>
      <c r="E47" s="33">
        <f t="shared" ref="E47:H47" si="19">2*E34</f>
        <v>0</v>
      </c>
      <c r="F47" s="33">
        <f t="shared" si="19"/>
        <v>0</v>
      </c>
      <c r="G47" s="33">
        <f t="shared" si="19"/>
        <v>0</v>
      </c>
      <c r="H47" s="33">
        <f t="shared" ca="1" si="19"/>
        <v>-6.5575931563767611</v>
      </c>
      <c r="I47" s="33">
        <f t="shared" si="16"/>
        <v>0</v>
      </c>
      <c r="J47" s="33">
        <f t="shared" si="16"/>
        <v>-1</v>
      </c>
      <c r="K47" s="33">
        <f t="shared" si="16"/>
        <v>1</v>
      </c>
      <c r="L47" s="34">
        <f t="shared" si="16"/>
        <v>0</v>
      </c>
      <c r="M47" s="1">
        <f ca="1"/>
        <v>7.6708401359791141E-8</v>
      </c>
      <c r="N47" s="39">
        <f t="shared" ca="1" si="9"/>
        <v>55.171955003005529</v>
      </c>
    </row>
    <row r="50" spans="3:13">
      <c r="C50" s="39">
        <f t="array" aca="1" ref="C50:L50" ca="1">TRANSPOSE(N38:N47)</f>
        <v>8.0000000000000018</v>
      </c>
      <c r="D50" s="39">
        <f ca="1"/>
        <v>3.9002844091275626</v>
      </c>
      <c r="E50" s="39">
        <f ca="1"/>
        <v>0.26653018130083628</v>
      </c>
      <c r="F50" s="39">
        <f ca="1"/>
        <v>4.0997155908724396</v>
      </c>
      <c r="G50" s="39">
        <f ca="1"/>
        <v>0.73346981869916406</v>
      </c>
      <c r="H50" s="39">
        <f ca="1"/>
        <v>0.36624577217327253</v>
      </c>
      <c r="I50" s="39">
        <f ca="1"/>
        <v>84.541958331842338</v>
      </c>
      <c r="J50" s="39">
        <f ca="1"/>
        <v>55.373036689086334</v>
      </c>
      <c r="K50" s="39">
        <f ca="1"/>
        <v>56.573890111580546</v>
      </c>
      <c r="L50" s="39">
        <f ca="1"/>
        <v>55.171955003005529</v>
      </c>
      <c r="M50" s="1" t="s">
        <v>54</v>
      </c>
    </row>
  </sheetData>
  <phoneticPr fontId="0" type="noConversion"/>
  <printOptions gridLines="1" gridLinesSet="0"/>
  <pageMargins left="0.75" right="0.75" top="1" bottom="1" header="0.5" footer="0.5"/>
  <pageSetup scale="70" orientation="landscape" horizontalDpi="300" verticalDpi="300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ES7-Network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</dc:creator>
  <cp:lastModifiedBy>Theodore Cleveland</cp:lastModifiedBy>
  <cp:lastPrinted>2000-11-13T17:32:01Z</cp:lastPrinted>
  <dcterms:created xsi:type="dcterms:W3CDTF">2010-01-28T02:45:30Z</dcterms:created>
  <dcterms:modified xsi:type="dcterms:W3CDTF">2017-05-08T15:48:05Z</dcterms:modified>
</cp:coreProperties>
</file>