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60" yWindow="20" windowWidth="28140" windowHeight="164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Q147" i="1" l="1"/>
  <c r="Q148" i="1"/>
  <c r="Q149" i="1"/>
  <c r="Q150" i="1"/>
  <c r="Q151" i="1"/>
  <c r="Q152" i="1"/>
  <c r="Q153" i="1"/>
  <c r="Q154" i="1"/>
  <c r="Q155" i="1"/>
  <c r="Q156" i="1"/>
  <c r="Q157" i="1"/>
  <c r="Q158" i="1"/>
  <c r="Q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46" i="1"/>
  <c r="J153" i="1"/>
  <c r="J154" i="1"/>
  <c r="J155" i="1"/>
  <c r="J157" i="1"/>
  <c r="L157" i="1"/>
  <c r="J158" i="1"/>
  <c r="L158" i="1"/>
  <c r="J146" i="1"/>
  <c r="J132" i="1"/>
  <c r="J133" i="1"/>
  <c r="J134" i="1"/>
  <c r="J135" i="1"/>
  <c r="J136" i="1"/>
  <c r="J137" i="1"/>
  <c r="J138" i="1"/>
  <c r="J140" i="1"/>
  <c r="J141" i="1"/>
  <c r="L138" i="1"/>
  <c r="L137" i="1"/>
  <c r="L135" i="1"/>
  <c r="L134" i="1"/>
  <c r="L132" i="1"/>
  <c r="L131" i="1"/>
  <c r="J131" i="1"/>
  <c r="L130" i="1"/>
  <c r="J130" i="1"/>
  <c r="J147" i="1"/>
  <c r="J148" i="1"/>
  <c r="J149" i="1"/>
  <c r="L133" i="1"/>
  <c r="J150" i="1"/>
  <c r="J151" i="1"/>
  <c r="J152" i="1"/>
  <c r="L136" i="1"/>
  <c r="L139" i="1"/>
  <c r="J139" i="1"/>
  <c r="J156" i="1"/>
  <c r="L140" i="1"/>
  <c r="L129" i="1"/>
  <c r="J129" i="1"/>
  <c r="L155" i="1"/>
  <c r="L156" i="1"/>
  <c r="L154" i="1"/>
  <c r="L152" i="1"/>
  <c r="L153" i="1"/>
  <c r="L151" i="1"/>
  <c r="L150" i="1"/>
  <c r="L149" i="1"/>
  <c r="L148" i="1"/>
  <c r="L147" i="1"/>
  <c r="L146" i="1"/>
  <c r="Q140" i="1"/>
  <c r="Q138" i="1"/>
  <c r="Q139" i="1"/>
  <c r="Q137" i="1"/>
  <c r="Q135" i="1"/>
  <c r="Q136" i="1"/>
  <c r="Q134" i="1"/>
  <c r="Q133" i="1"/>
  <c r="Q132" i="1"/>
  <c r="Q131" i="1"/>
  <c r="Q130" i="1"/>
  <c r="Q129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M120" i="1"/>
  <c r="M119" i="1"/>
  <c r="L120" i="1"/>
  <c r="L119" i="1"/>
  <c r="K120" i="1"/>
  <c r="K119" i="1"/>
  <c r="J120" i="1"/>
  <c r="J119" i="1"/>
  <c r="F120" i="1"/>
  <c r="F119" i="1"/>
  <c r="H118" i="1"/>
  <c r="I118" i="1"/>
  <c r="J118" i="1"/>
  <c r="J123" i="1"/>
  <c r="O123" i="1"/>
  <c r="R123" i="1"/>
  <c r="S123" i="1"/>
  <c r="P123" i="1"/>
  <c r="M123" i="1"/>
  <c r="F123" i="1"/>
  <c r="O118" i="1"/>
  <c r="R118" i="1"/>
  <c r="S118" i="1"/>
  <c r="P118" i="1"/>
  <c r="M104" i="1"/>
  <c r="J104" i="1"/>
  <c r="J103" i="1"/>
  <c r="F104" i="1"/>
  <c r="F103" i="1"/>
  <c r="H110" i="1"/>
  <c r="I110" i="1"/>
  <c r="J110" i="1"/>
  <c r="H94" i="1"/>
  <c r="I94" i="1"/>
  <c r="J94" i="1"/>
  <c r="J99" i="1"/>
  <c r="H102" i="1"/>
  <c r="I102" i="1"/>
  <c r="J102" i="1"/>
  <c r="J107" i="1"/>
  <c r="J115" i="1"/>
  <c r="O115" i="1"/>
  <c r="R115" i="1"/>
  <c r="S115" i="1"/>
  <c r="P115" i="1"/>
  <c r="M115" i="1"/>
  <c r="F99" i="1"/>
  <c r="F107" i="1"/>
  <c r="F115" i="1"/>
  <c r="O110" i="1"/>
  <c r="R110" i="1"/>
  <c r="S110" i="1"/>
  <c r="P110" i="1"/>
  <c r="O107" i="1"/>
  <c r="R107" i="1"/>
  <c r="S107" i="1"/>
  <c r="P107" i="1"/>
  <c r="M103" i="1"/>
  <c r="M107" i="1"/>
  <c r="O102" i="1"/>
  <c r="R102" i="1"/>
  <c r="S102" i="1"/>
  <c r="P102" i="1"/>
  <c r="O99" i="1"/>
  <c r="R99" i="1"/>
  <c r="S99" i="1"/>
  <c r="P99" i="1"/>
  <c r="M99" i="1"/>
  <c r="O94" i="1"/>
  <c r="R94" i="1"/>
  <c r="S94" i="1"/>
  <c r="P94" i="1"/>
  <c r="F87" i="1"/>
  <c r="H86" i="1"/>
  <c r="I86" i="1"/>
  <c r="J86" i="1"/>
  <c r="J87" i="1"/>
  <c r="J91" i="1"/>
  <c r="O91" i="1"/>
  <c r="R91" i="1"/>
  <c r="S91" i="1"/>
  <c r="P91" i="1"/>
  <c r="M87" i="1"/>
  <c r="M91" i="1"/>
  <c r="F91" i="1"/>
  <c r="O86" i="1"/>
  <c r="R86" i="1"/>
  <c r="S86" i="1"/>
  <c r="P86" i="1"/>
  <c r="F75" i="1"/>
  <c r="F80" i="1"/>
  <c r="F59" i="1"/>
  <c r="F63" i="1"/>
  <c r="F35" i="1"/>
  <c r="F27" i="1"/>
  <c r="F43" i="1"/>
  <c r="F51" i="1"/>
  <c r="F64" i="1"/>
  <c r="F67" i="1"/>
  <c r="F79" i="1"/>
  <c r="H78" i="1"/>
  <c r="I78" i="1"/>
  <c r="J78" i="1"/>
  <c r="H70" i="1"/>
  <c r="I70" i="1"/>
  <c r="J70" i="1"/>
  <c r="J75" i="1"/>
  <c r="J79" i="1"/>
  <c r="H62" i="1"/>
  <c r="I62" i="1"/>
  <c r="J62" i="1"/>
  <c r="H54" i="1"/>
  <c r="I54" i="1"/>
  <c r="J54" i="1"/>
  <c r="J59" i="1"/>
  <c r="J63" i="1"/>
  <c r="H46" i="1"/>
  <c r="I46" i="1"/>
  <c r="J46" i="1"/>
  <c r="H38" i="1"/>
  <c r="I38" i="1"/>
  <c r="J38" i="1"/>
  <c r="H30" i="1"/>
  <c r="I30" i="1"/>
  <c r="J30" i="1"/>
  <c r="J35" i="1"/>
  <c r="H22" i="1"/>
  <c r="I22" i="1"/>
  <c r="J22" i="1"/>
  <c r="J27" i="1"/>
  <c r="J43" i="1"/>
  <c r="J51" i="1"/>
  <c r="J64" i="1"/>
  <c r="J67" i="1"/>
  <c r="J80" i="1"/>
  <c r="J83" i="1"/>
  <c r="O83" i="1"/>
  <c r="R83" i="1"/>
  <c r="S83" i="1"/>
  <c r="P83" i="1"/>
  <c r="M79" i="1"/>
  <c r="M80" i="1"/>
  <c r="M83" i="1"/>
  <c r="F83" i="1"/>
  <c r="O78" i="1"/>
  <c r="R78" i="1"/>
  <c r="S78" i="1"/>
  <c r="P78" i="1"/>
  <c r="O75" i="1"/>
  <c r="R75" i="1"/>
  <c r="S75" i="1"/>
  <c r="P75" i="1"/>
  <c r="M75" i="1"/>
  <c r="O70" i="1"/>
  <c r="R70" i="1"/>
  <c r="S70" i="1"/>
  <c r="P70" i="1"/>
  <c r="M64" i="1"/>
  <c r="M63" i="1"/>
  <c r="O67" i="1"/>
  <c r="R67" i="1"/>
  <c r="S67" i="1"/>
  <c r="P67" i="1"/>
  <c r="M67" i="1"/>
  <c r="O62" i="1"/>
  <c r="R62" i="1"/>
  <c r="S62" i="1"/>
  <c r="P62" i="1"/>
  <c r="M59" i="1"/>
  <c r="O59" i="1"/>
  <c r="R59" i="1"/>
  <c r="S59" i="1"/>
  <c r="P59" i="1"/>
  <c r="O54" i="1"/>
  <c r="R54" i="1"/>
  <c r="S54" i="1"/>
  <c r="P54" i="1"/>
  <c r="F47" i="1"/>
  <c r="F40" i="1"/>
  <c r="F39" i="1"/>
  <c r="O51" i="1"/>
  <c r="R51" i="1"/>
  <c r="S51" i="1"/>
  <c r="P51" i="1"/>
  <c r="M47" i="1"/>
  <c r="M51" i="1"/>
  <c r="J47" i="1"/>
  <c r="O46" i="1"/>
  <c r="R46" i="1"/>
  <c r="S46" i="1"/>
  <c r="P46" i="1"/>
  <c r="M39" i="1"/>
  <c r="M40" i="1"/>
  <c r="M43" i="1"/>
  <c r="J40" i="1"/>
  <c r="J39" i="1"/>
  <c r="O43" i="1"/>
  <c r="R43" i="1"/>
  <c r="S43" i="1"/>
  <c r="P43" i="1"/>
  <c r="O38" i="1"/>
  <c r="R38" i="1"/>
  <c r="S38" i="1"/>
  <c r="P38" i="1"/>
  <c r="O35" i="1"/>
  <c r="R35" i="1"/>
  <c r="S35" i="1"/>
  <c r="P35" i="1"/>
  <c r="O30" i="1"/>
  <c r="R30" i="1"/>
  <c r="S30" i="1"/>
  <c r="P30" i="1"/>
  <c r="O27" i="1"/>
  <c r="R27" i="1"/>
  <c r="S27" i="1"/>
  <c r="P27" i="1"/>
  <c r="O22" i="1"/>
  <c r="R22" i="1"/>
  <c r="S22" i="1"/>
  <c r="P22" i="1"/>
  <c r="H100" i="1"/>
  <c r="I100" i="1"/>
  <c r="J100" i="1"/>
  <c r="O100" i="1"/>
  <c r="B18" i="1"/>
  <c r="R100" i="1"/>
  <c r="S100" i="1"/>
  <c r="P100" i="1"/>
</calcChain>
</file>

<file path=xl/sharedStrings.xml><?xml version="1.0" encoding="utf-8"?>
<sst xmlns="http://schemas.openxmlformats.org/spreadsheetml/2006/main" count="554" uniqueCount="112">
  <si>
    <t>Storm Sewer Design Example</t>
  </si>
  <si>
    <t>Drainage Area ID</t>
  </si>
  <si>
    <t>Drainage Area (acres)</t>
  </si>
  <si>
    <t>Runoff Coefficient</t>
  </si>
  <si>
    <t>Inlet ID</t>
  </si>
  <si>
    <t>Inlet Time</t>
  </si>
  <si>
    <t>Inlet Time (min)</t>
  </si>
  <si>
    <t>PipeID</t>
  </si>
  <si>
    <t>5.3-6.1</t>
  </si>
  <si>
    <t>NodeID-NodeID</t>
  </si>
  <si>
    <t>Pipe Length (ft)</t>
  </si>
  <si>
    <t>Pipe Slope</t>
  </si>
  <si>
    <t>Pipe ID</t>
  </si>
  <si>
    <t>Cum Area</t>
  </si>
  <si>
    <t>CA</t>
  </si>
  <si>
    <t>SumCA</t>
  </si>
  <si>
    <t>Upstream Sewer Time</t>
  </si>
  <si>
    <t>t_c</t>
  </si>
  <si>
    <t>i</t>
  </si>
  <si>
    <t>Qp</t>
  </si>
  <si>
    <t>D-computed</t>
  </si>
  <si>
    <t>D-used</t>
  </si>
  <si>
    <t>Sewer Time (min)</t>
  </si>
  <si>
    <t>V-used (ft/sec)</t>
  </si>
  <si>
    <t>C</t>
  </si>
  <si>
    <t>Rational Calculations</t>
  </si>
  <si>
    <t>Total</t>
  </si>
  <si>
    <t>SCA1</t>
  </si>
  <si>
    <t>SCA2</t>
  </si>
  <si>
    <t>SCA3</t>
  </si>
  <si>
    <t>SCA4</t>
  </si>
  <si>
    <t>SCA5</t>
  </si>
  <si>
    <t>SCA6</t>
  </si>
  <si>
    <t>SCA7</t>
  </si>
  <si>
    <t>SCA8</t>
  </si>
  <si>
    <t>SCA9</t>
  </si>
  <si>
    <t>SCA10</t>
  </si>
  <si>
    <t>SCA11</t>
  </si>
  <si>
    <t>SCA12</t>
  </si>
  <si>
    <t>SCA13</t>
  </si>
  <si>
    <t>OF14</t>
  </si>
  <si>
    <t>DA1</t>
  </si>
  <si>
    <t>DA2</t>
  </si>
  <si>
    <t>DA3</t>
  </si>
  <si>
    <t>DA4</t>
  </si>
  <si>
    <t>DA5</t>
  </si>
  <si>
    <t>DA6</t>
  </si>
  <si>
    <t>DA7</t>
  </si>
  <si>
    <t>DA8</t>
  </si>
  <si>
    <t>DA9</t>
  </si>
  <si>
    <t>DA10</t>
  </si>
  <si>
    <t>DA11</t>
  </si>
  <si>
    <t>DA12</t>
  </si>
  <si>
    <t>DA13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</si>
  <si>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</si>
  <si>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</si>
  <si>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</si>
  <si>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</si>
  <si>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</si>
  <si>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</si>
  <si>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</si>
  <si>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</si>
  <si>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</si>
  <si>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</si>
  <si>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</si>
  <si>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</si>
  <si>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</si>
  <si>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DA1-DA3</t>
  </si>
  <si>
    <t>DA2-DA3</t>
  </si>
  <si>
    <t>DA3-DA4</t>
  </si>
  <si>
    <t>DA5-DA6</t>
  </si>
  <si>
    <t>DA6-DA7</t>
  </si>
  <si>
    <t>DA7-DA9</t>
  </si>
  <si>
    <t>DA4-DA6</t>
  </si>
  <si>
    <t>DA8-DA7</t>
  </si>
  <si>
    <t>DA9-DA10</t>
  </si>
  <si>
    <t>DA11-DA10</t>
  </si>
  <si>
    <t>DA10-DA12</t>
  </si>
  <si>
    <t>DA13-DA12</t>
  </si>
  <si>
    <t>DA12-OF14</t>
  </si>
  <si>
    <t>Connects</t>
  </si>
  <si>
    <t>Length</t>
  </si>
  <si>
    <t>Collects</t>
  </si>
  <si>
    <t>Slope</t>
  </si>
  <si>
    <t>Raw Area</t>
  </si>
  <si>
    <t>SDA8</t>
  </si>
  <si>
    <t>PIPE_ID</t>
  </si>
  <si>
    <t>CONNECTS</t>
  </si>
  <si>
    <t>LENGTH(FT)</t>
  </si>
  <si>
    <t>SLOPE</t>
  </si>
  <si>
    <t>DIA.(FT)</t>
  </si>
  <si>
    <t>Q(CFS)</t>
  </si>
  <si>
    <t>VEL.(FT/S)</t>
  </si>
  <si>
    <t>Preliminary Design</t>
  </si>
  <si>
    <t>Preliminary Inverts</t>
  </si>
  <si>
    <t>INVERT_ID</t>
  </si>
  <si>
    <t>ELEV-FT</t>
  </si>
  <si>
    <t>INLET</t>
  </si>
  <si>
    <t>OUTLET</t>
  </si>
  <si>
    <t>Estimated Land Elevation</t>
  </si>
  <si>
    <t>Preliminary Soffits</t>
  </si>
  <si>
    <t>Distance Below Land</t>
  </si>
  <si>
    <t>SOFFITS</t>
  </si>
  <si>
    <t>INVERTS</t>
  </si>
  <si>
    <t>Checks</t>
  </si>
  <si>
    <t>Are Soffits below grade ?</t>
  </si>
  <si>
    <t>Are velocity &lt; 10?</t>
  </si>
  <si>
    <t>Are velocity &gt; 2?</t>
  </si>
  <si>
    <t>Commercial sized pipes?</t>
  </si>
  <si>
    <t>Enough Cover</t>
  </si>
  <si>
    <t>Yes</t>
  </si>
  <si>
    <t>DA10 shallow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</si>
</sst>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/>
    <xf numFmtId="0" fontId="1" fillId="2" borderId="1" xfId="1" applyBorder="1"/>
    <xf numFmtId="0" fontId="0" fillId="0" borderId="2" xfId="0" applyBorder="1"/>
    <xf numFmtId="164" fontId="0" fillId="0" borderId="2" xfId="0" applyNumberFormat="1" applyBorder="1"/>
    <xf numFmtId="0" fontId="1" fillId="2" borderId="2" xfId="1" applyBorder="1"/>
    <xf numFmtId="0" fontId="0" fillId="0" borderId="3" xfId="0" applyBorder="1"/>
    <xf numFmtId="0" fontId="1" fillId="2" borderId="4" xfId="1" applyBorder="1"/>
    <xf numFmtId="0" fontId="0" fillId="0" borderId="0" xfId="0" applyBorder="1"/>
    <xf numFmtId="164" fontId="0" fillId="0" borderId="0" xfId="0" applyNumberFormat="1" applyBorder="1"/>
    <xf numFmtId="0" fontId="1" fillId="2" borderId="0" xfId="1" applyBorder="1"/>
    <xf numFmtId="0" fontId="0" fillId="0" borderId="5" xfId="0" applyBorder="1"/>
    <xf numFmtId="0" fontId="0" fillId="0" borderId="4" xfId="0" applyBorder="1"/>
    <xf numFmtId="0" fontId="1" fillId="2" borderId="6" xfId="1" applyBorder="1"/>
    <xf numFmtId="0" fontId="0" fillId="0" borderId="7" xfId="0" applyBorder="1"/>
    <xf numFmtId="0" fontId="1" fillId="2" borderId="7" xfId="1" applyBorder="1"/>
    <xf numFmtId="0" fontId="0" fillId="0" borderId="8" xfId="0" applyBorder="1"/>
    <xf numFmtId="0" fontId="0" fillId="0" borderId="0" xfId="0" applyFill="1" applyBorder="1"/>
    <xf numFmtId="0" fontId="2" fillId="3" borderId="0" xfId="2"/>
  </cellXfs>
  <cellStyles count="57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eutral" xfId="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tabSelected="1" workbookViewId="0">
      <selection activeCell="M16" sqref="M16"/>
    </sheetView>
  </sheetViews>
  <sheetFormatPr baseColWidth="10" defaultRowHeight="15" x14ac:dyDescent="0"/>
  <cols>
    <col min="1" max="1" width="15.1640625" customWidth="1"/>
    <col min="2" max="6" width="11.83203125" customWidth="1"/>
    <col min="7" max="7" width="14.33203125" customWidth="1"/>
    <col min="8" max="8" width="15" customWidth="1"/>
    <col min="9" max="9" width="12.83203125" customWidth="1"/>
    <col min="10" max="10" width="14.83203125" customWidth="1"/>
  </cols>
  <sheetData>
    <row r="1" spans="1:10">
      <c r="A1" t="s">
        <v>0</v>
      </c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6</v>
      </c>
      <c r="F3" s="3"/>
      <c r="G3" s="3" t="s">
        <v>7</v>
      </c>
      <c r="H3" s="2" t="s">
        <v>9</v>
      </c>
      <c r="I3" s="3" t="s">
        <v>10</v>
      </c>
      <c r="J3" s="1" t="s">
        <v>11</v>
      </c>
    </row>
    <row r="4" spans="1:10">
      <c r="A4" t="s">
        <v>27</v>
      </c>
      <c r="B4">
        <v>3.51</v>
      </c>
      <c r="C4">
        <v>0.85</v>
      </c>
      <c r="D4" t="s">
        <v>41</v>
      </c>
      <c r="E4">
        <v>11.5</v>
      </c>
      <c r="G4" t="s">
        <v>54</v>
      </c>
      <c r="H4" t="s">
        <v>67</v>
      </c>
      <c r="I4">
        <v>625</v>
      </c>
      <c r="J4" s="4">
        <v>5.0000000000000001E-3</v>
      </c>
    </row>
    <row r="5" spans="1:10">
      <c r="A5" t="s">
        <v>28</v>
      </c>
      <c r="B5">
        <v>1.46</v>
      </c>
      <c r="C5">
        <v>0.85</v>
      </c>
      <c r="D5" t="s">
        <v>42</v>
      </c>
      <c r="E5">
        <v>7.4</v>
      </c>
      <c r="G5" t="s">
        <v>55</v>
      </c>
      <c r="H5" t="s">
        <v>68</v>
      </c>
      <c r="I5">
        <v>400</v>
      </c>
      <c r="J5" s="4">
        <v>5.0000000000000001E-3</v>
      </c>
    </row>
    <row r="6" spans="1:10">
      <c r="A6" t="s">
        <v>29</v>
      </c>
      <c r="B6">
        <v>9.5</v>
      </c>
      <c r="C6">
        <v>0.85</v>
      </c>
      <c r="D6" t="s">
        <v>43</v>
      </c>
      <c r="E6">
        <v>19</v>
      </c>
      <c r="G6" t="s">
        <v>56</v>
      </c>
      <c r="H6" t="s">
        <v>69</v>
      </c>
      <c r="I6">
        <v>300</v>
      </c>
      <c r="J6" s="4">
        <v>5.0000000000000001E-3</v>
      </c>
    </row>
    <row r="7" spans="1:10">
      <c r="A7" t="s">
        <v>30</v>
      </c>
      <c r="B7">
        <v>3.39</v>
      </c>
      <c r="C7">
        <v>0.85</v>
      </c>
      <c r="D7" t="s">
        <v>44</v>
      </c>
      <c r="E7">
        <v>11.3</v>
      </c>
      <c r="G7" t="s">
        <v>57</v>
      </c>
      <c r="H7" t="s">
        <v>73</v>
      </c>
      <c r="I7">
        <v>125</v>
      </c>
      <c r="J7" s="4">
        <v>5.0000000000000001E-3</v>
      </c>
    </row>
    <row r="8" spans="1:10">
      <c r="A8" t="s">
        <v>31</v>
      </c>
      <c r="B8">
        <v>1.38</v>
      </c>
      <c r="C8">
        <v>0.85</v>
      </c>
      <c r="D8" t="s">
        <v>45</v>
      </c>
      <c r="E8">
        <v>7.2</v>
      </c>
      <c r="G8" t="s">
        <v>58</v>
      </c>
      <c r="H8" t="s">
        <v>70</v>
      </c>
      <c r="I8">
        <v>250</v>
      </c>
      <c r="J8" s="4">
        <v>5.0000000000000001E-3</v>
      </c>
    </row>
    <row r="9" spans="1:10">
      <c r="A9" t="s">
        <v>32</v>
      </c>
      <c r="B9">
        <v>0</v>
      </c>
      <c r="C9">
        <v>0.85</v>
      </c>
      <c r="D9" t="s">
        <v>46</v>
      </c>
      <c r="G9" t="s">
        <v>59</v>
      </c>
      <c r="H9" t="s">
        <v>71</v>
      </c>
      <c r="I9">
        <v>250</v>
      </c>
      <c r="J9" s="4">
        <v>5.0000000000000001E-3</v>
      </c>
    </row>
    <row r="10" spans="1:10">
      <c r="A10" t="s">
        <v>33</v>
      </c>
      <c r="B10">
        <v>0</v>
      </c>
      <c r="C10">
        <v>0.85</v>
      </c>
      <c r="D10" t="s">
        <v>47</v>
      </c>
      <c r="G10" t="s">
        <v>60</v>
      </c>
      <c r="H10" t="s">
        <v>72</v>
      </c>
      <c r="I10">
        <v>125</v>
      </c>
      <c r="J10" s="4">
        <v>5.0000000000000001E-3</v>
      </c>
    </row>
    <row r="11" spans="1:10">
      <c r="A11" t="s">
        <v>34</v>
      </c>
      <c r="B11">
        <v>5.32</v>
      </c>
      <c r="C11">
        <v>0.85</v>
      </c>
      <c r="D11" t="s">
        <v>48</v>
      </c>
      <c r="E11">
        <v>14.2</v>
      </c>
      <c r="G11" t="s">
        <v>61</v>
      </c>
      <c r="H11" t="s">
        <v>74</v>
      </c>
      <c r="I11">
        <v>375</v>
      </c>
      <c r="J11" s="4">
        <v>5.0000000000000001E-3</v>
      </c>
    </row>
    <row r="12" spans="1:10">
      <c r="A12" t="s">
        <v>35</v>
      </c>
      <c r="B12">
        <v>1.1000000000000001</v>
      </c>
      <c r="C12">
        <v>0.85</v>
      </c>
      <c r="D12" t="s">
        <v>49</v>
      </c>
      <c r="E12">
        <v>6.5</v>
      </c>
      <c r="G12" t="s">
        <v>62</v>
      </c>
      <c r="H12" t="s">
        <v>75</v>
      </c>
      <c r="I12">
        <v>280</v>
      </c>
      <c r="J12" s="4">
        <v>5.0000000000000001E-3</v>
      </c>
    </row>
    <row r="13" spans="1:10">
      <c r="A13" t="s">
        <v>36</v>
      </c>
      <c r="B13">
        <v>4.93</v>
      </c>
      <c r="C13">
        <v>0.85</v>
      </c>
      <c r="D13" t="s">
        <v>50</v>
      </c>
      <c r="E13">
        <v>13.6</v>
      </c>
      <c r="G13" t="s">
        <v>63</v>
      </c>
      <c r="H13" t="s">
        <v>76</v>
      </c>
      <c r="I13">
        <v>300</v>
      </c>
      <c r="J13" s="4">
        <v>5.0000000000000001E-3</v>
      </c>
    </row>
    <row r="14" spans="1:10">
      <c r="A14" t="s">
        <v>37</v>
      </c>
      <c r="B14">
        <v>2.84</v>
      </c>
      <c r="C14">
        <v>0.85</v>
      </c>
      <c r="D14" t="s">
        <v>51</v>
      </c>
      <c r="E14">
        <v>10.3</v>
      </c>
      <c r="G14" t="s">
        <v>64</v>
      </c>
      <c r="H14" t="s">
        <v>77</v>
      </c>
      <c r="I14">
        <v>250</v>
      </c>
      <c r="J14" s="4">
        <v>5.0000000000000001E-3</v>
      </c>
    </row>
    <row r="15" spans="1:10">
      <c r="A15" t="s">
        <v>38</v>
      </c>
      <c r="B15">
        <v>1.22</v>
      </c>
      <c r="C15">
        <v>0.85</v>
      </c>
      <c r="D15" t="s">
        <v>52</v>
      </c>
      <c r="E15">
        <v>6.8</v>
      </c>
      <c r="G15" t="s">
        <v>65</v>
      </c>
      <c r="H15" t="s">
        <v>78</v>
      </c>
      <c r="I15">
        <v>300</v>
      </c>
      <c r="J15" s="4">
        <v>5.0000000000000001E-3</v>
      </c>
    </row>
    <row r="16" spans="1:10">
      <c r="A16" t="s">
        <v>39</v>
      </c>
      <c r="B16">
        <v>1.5</v>
      </c>
      <c r="C16">
        <v>0.85</v>
      </c>
      <c r="D16" t="s">
        <v>53</v>
      </c>
      <c r="E16">
        <v>7.5</v>
      </c>
      <c r="G16" t="s">
        <v>66</v>
      </c>
      <c r="H16" t="s">
        <v>79</v>
      </c>
      <c r="I16">
        <v>125</v>
      </c>
      <c r="J16" s="4">
        <v>5.0000000000000001E-3</v>
      </c>
    </row>
    <row r="17" spans="1:19">
      <c r="D17" t="s">
        <v>40</v>
      </c>
      <c r="J17" s="4"/>
    </row>
    <row r="18" spans="1:19">
      <c r="A18" t="s">
        <v>26</v>
      </c>
      <c r="B18">
        <f>SUM(B4:B17)</f>
        <v>36.15</v>
      </c>
    </row>
    <row r="20" spans="1:19">
      <c r="A20" t="s">
        <v>25</v>
      </c>
    </row>
    <row r="21" spans="1:19" ht="31" thickBot="1">
      <c r="A21" t="s">
        <v>12</v>
      </c>
      <c r="B21" t="s">
        <v>80</v>
      </c>
      <c r="C21" t="s">
        <v>81</v>
      </c>
      <c r="D21" t="s">
        <v>83</v>
      </c>
      <c r="E21" t="s">
        <v>82</v>
      </c>
      <c r="F21" t="s">
        <v>84</v>
      </c>
      <c r="G21" t="s">
        <v>24</v>
      </c>
      <c r="H21" s="2" t="s">
        <v>13</v>
      </c>
      <c r="I21" s="2" t="s">
        <v>14</v>
      </c>
      <c r="J21" s="2" t="s">
        <v>15</v>
      </c>
      <c r="K21" s="2" t="s">
        <v>5</v>
      </c>
      <c r="L21" s="2" t="s">
        <v>16</v>
      </c>
      <c r="M21" s="2" t="s">
        <v>17</v>
      </c>
      <c r="N21" s="2" t="s">
        <v>18</v>
      </c>
      <c r="O21" s="2" t="s">
        <v>19</v>
      </c>
      <c r="P21" s="2" t="s">
        <v>20</v>
      </c>
      <c r="Q21" s="2" t="s">
        <v>21</v>
      </c>
      <c r="R21" s="2" t="s">
        <v>23</v>
      </c>
      <c r="S21" s="2" t="s">
        <v>22</v>
      </c>
    </row>
    <row r="22" spans="1:19">
      <c r="A22" s="5" t="s">
        <v>54</v>
      </c>
      <c r="B22" s="6" t="s">
        <v>67</v>
      </c>
      <c r="C22" s="6">
        <v>625</v>
      </c>
      <c r="D22" s="7">
        <v>5.0000000000000001E-3</v>
      </c>
      <c r="E22" s="6" t="s">
        <v>27</v>
      </c>
      <c r="F22" s="6">
        <v>3.51</v>
      </c>
      <c r="G22" s="6">
        <v>0.85</v>
      </c>
      <c r="H22" s="6">
        <f>F22</f>
        <v>3.51</v>
      </c>
      <c r="I22" s="6">
        <f>G22*H22</f>
        <v>2.9834999999999998</v>
      </c>
      <c r="J22" s="6">
        <f>I22</f>
        <v>2.9834999999999998</v>
      </c>
      <c r="K22" s="6">
        <v>11.5</v>
      </c>
      <c r="L22" s="6">
        <v>0</v>
      </c>
      <c r="M22" s="6">
        <v>11.5</v>
      </c>
      <c r="N22" s="6">
        <v>6.53</v>
      </c>
      <c r="O22" s="8">
        <f>N22*J22</f>
        <v>19.482254999999999</v>
      </c>
      <c r="P22" s="6">
        <f>1.33*((O22*0.014)/SQRT(D22))^(3/8)</f>
        <v>2.2065180645725073</v>
      </c>
      <c r="Q22" s="6">
        <v>2.25</v>
      </c>
      <c r="R22" s="6">
        <f>4*O22/(PI()*Q22^2)</f>
        <v>4.8998671578497479</v>
      </c>
      <c r="S22" s="9">
        <f>(C22/R22)*(1/60)</f>
        <v>2.1259079748680176</v>
      </c>
    </row>
    <row r="23" spans="1:19">
      <c r="A23" s="10"/>
      <c r="B23" s="11"/>
      <c r="C23" s="11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3"/>
      <c r="P23" s="11"/>
      <c r="Q23" s="11"/>
      <c r="R23" s="11"/>
      <c r="S23" s="14"/>
    </row>
    <row r="24" spans="1:19">
      <c r="A24" s="15"/>
      <c r="B24" s="11"/>
      <c r="C24" s="11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4"/>
    </row>
    <row r="25" spans="1:19">
      <c r="A25" s="15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4"/>
    </row>
    <row r="26" spans="1:19">
      <c r="A26" s="15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4"/>
    </row>
    <row r="27" spans="1:19" ht="16" thickBot="1">
      <c r="A27" s="16" t="s">
        <v>54</v>
      </c>
      <c r="B27" s="17"/>
      <c r="C27" s="17"/>
      <c r="D27" s="17"/>
      <c r="E27" s="17"/>
      <c r="F27" s="17">
        <f>F22</f>
        <v>3.51</v>
      </c>
      <c r="G27" s="17"/>
      <c r="H27" s="17"/>
      <c r="I27" s="17"/>
      <c r="J27" s="17">
        <f>J22</f>
        <v>2.9834999999999998</v>
      </c>
      <c r="K27" s="17"/>
      <c r="L27" s="17"/>
      <c r="M27" s="17">
        <v>11.5</v>
      </c>
      <c r="N27" s="17">
        <v>6.53</v>
      </c>
      <c r="O27" s="18">
        <f>N27*J27</f>
        <v>19.482254999999999</v>
      </c>
      <c r="P27" s="17">
        <f>1.33*((O27*0.014)/SQRT(D22))^(3/8)</f>
        <v>2.2065180645725073</v>
      </c>
      <c r="Q27" s="17">
        <v>2.25</v>
      </c>
      <c r="R27" s="17">
        <f>4*O27/(PI()*Q27^2)</f>
        <v>4.8998671578497479</v>
      </c>
      <c r="S27" s="19">
        <f>(C22/R27)*(1/60)</f>
        <v>2.1259079748680176</v>
      </c>
    </row>
    <row r="29" spans="1:19" ht="31" thickBot="1">
      <c r="A29" t="s">
        <v>12</v>
      </c>
      <c r="B29" t="s">
        <v>80</v>
      </c>
      <c r="C29" t="s">
        <v>81</v>
      </c>
      <c r="D29" t="s">
        <v>83</v>
      </c>
      <c r="E29" t="s">
        <v>82</v>
      </c>
      <c r="F29" t="s">
        <v>84</v>
      </c>
      <c r="G29" t="s">
        <v>24</v>
      </c>
      <c r="H29" s="2" t="s">
        <v>13</v>
      </c>
      <c r="I29" s="2" t="s">
        <v>14</v>
      </c>
      <c r="J29" s="2" t="s">
        <v>15</v>
      </c>
      <c r="K29" s="2" t="s">
        <v>5</v>
      </c>
      <c r="L29" s="2" t="s">
        <v>16</v>
      </c>
      <c r="M29" s="2" t="s">
        <v>17</v>
      </c>
      <c r="N29" s="2" t="s">
        <v>18</v>
      </c>
      <c r="O29" s="2" t="s">
        <v>19</v>
      </c>
      <c r="P29" s="2" t="s">
        <v>20</v>
      </c>
      <c r="Q29" s="2" t="s">
        <v>21</v>
      </c>
      <c r="R29" s="2" t="s">
        <v>23</v>
      </c>
      <c r="S29" s="2" t="s">
        <v>22</v>
      </c>
    </row>
    <row r="30" spans="1:19">
      <c r="A30" s="5" t="s">
        <v>55</v>
      </c>
      <c r="B30" s="6" t="s">
        <v>68</v>
      </c>
      <c r="C30" s="6">
        <v>400</v>
      </c>
      <c r="D30" s="7">
        <v>5.0000000000000001E-3</v>
      </c>
      <c r="E30" s="6" t="s">
        <v>28</v>
      </c>
      <c r="F30" s="6">
        <v>1.46</v>
      </c>
      <c r="G30" s="6">
        <v>0.85</v>
      </c>
      <c r="H30" s="6">
        <f>F30</f>
        <v>1.46</v>
      </c>
      <c r="I30" s="6">
        <f>G30*H30</f>
        <v>1.2409999999999999</v>
      </c>
      <c r="J30" s="6">
        <f>I30</f>
        <v>1.2409999999999999</v>
      </c>
      <c r="K30" s="6">
        <v>7.4</v>
      </c>
      <c r="L30" s="6">
        <v>0</v>
      </c>
      <c r="M30" s="6">
        <v>10</v>
      </c>
      <c r="N30" s="6">
        <v>6.9</v>
      </c>
      <c r="O30" s="8">
        <f>N30*J30</f>
        <v>8.5628999999999991</v>
      </c>
      <c r="P30" s="6">
        <f>1.33*((O30*0.014)/SQRT(D30))^(3/8)</f>
        <v>1.6211589774496129</v>
      </c>
      <c r="Q30" s="6">
        <v>2</v>
      </c>
      <c r="R30" s="6">
        <f>4*O30/(PI()*Q30^2)</f>
        <v>2.7256557244031812</v>
      </c>
      <c r="S30" s="9">
        <f>(C30/R30)*(1/60)</f>
        <v>2.4458946179369088</v>
      </c>
    </row>
    <row r="31" spans="1:19">
      <c r="A31" s="10"/>
      <c r="B31" s="11"/>
      <c r="C31" s="11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3"/>
      <c r="P31" s="11"/>
      <c r="Q31" s="11"/>
      <c r="R31" s="11"/>
      <c r="S31" s="14"/>
    </row>
    <row r="32" spans="1:19">
      <c r="A32" s="15"/>
      <c r="B32" s="11"/>
      <c r="C32" s="11"/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4"/>
    </row>
    <row r="33" spans="1:19">
      <c r="A33" s="15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4"/>
    </row>
    <row r="34" spans="1:19">
      <c r="A34" s="15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4"/>
    </row>
    <row r="35" spans="1:19" ht="16" thickBot="1">
      <c r="A35" s="16" t="s">
        <v>55</v>
      </c>
      <c r="B35" s="17"/>
      <c r="C35" s="17"/>
      <c r="D35" s="17"/>
      <c r="E35" s="17"/>
      <c r="F35" s="17">
        <f>F30</f>
        <v>1.46</v>
      </c>
      <c r="G35" s="17"/>
      <c r="H35" s="17"/>
      <c r="I35" s="17"/>
      <c r="J35" s="17">
        <f>J30</f>
        <v>1.2409999999999999</v>
      </c>
      <c r="K35" s="17"/>
      <c r="L35" s="17"/>
      <c r="M35" s="17">
        <v>11.5</v>
      </c>
      <c r="N35" s="17">
        <v>6.53</v>
      </c>
      <c r="O35" s="18">
        <f>N35*J35</f>
        <v>8.1037299999999988</v>
      </c>
      <c r="P35" s="17">
        <f>1.33*((O35*0.014)/SQRT(D30))^(3/8)</f>
        <v>1.5879968608295367</v>
      </c>
      <c r="Q35" s="17">
        <v>2</v>
      </c>
      <c r="R35" s="17">
        <f>4*O35/(PI()*Q35^2)</f>
        <v>2.5794973739641698</v>
      </c>
      <c r="S35" s="19">
        <f>(C30/R35)*(1/60)</f>
        <v>2.5844828275290461</v>
      </c>
    </row>
    <row r="37" spans="1:19" ht="31" thickBot="1">
      <c r="A37" t="s">
        <v>12</v>
      </c>
      <c r="B37" t="s">
        <v>80</v>
      </c>
      <c r="C37" t="s">
        <v>81</v>
      </c>
      <c r="D37" t="s">
        <v>83</v>
      </c>
      <c r="E37" t="s">
        <v>82</v>
      </c>
      <c r="F37" t="s">
        <v>84</v>
      </c>
      <c r="G37" t="s">
        <v>24</v>
      </c>
      <c r="H37" s="2" t="s">
        <v>13</v>
      </c>
      <c r="I37" s="2" t="s">
        <v>14</v>
      </c>
      <c r="J37" s="2" t="s">
        <v>15</v>
      </c>
      <c r="K37" s="2" t="s">
        <v>5</v>
      </c>
      <c r="L37" s="2" t="s">
        <v>16</v>
      </c>
      <c r="M37" s="2" t="s">
        <v>17</v>
      </c>
      <c r="N37" s="2" t="s">
        <v>18</v>
      </c>
      <c r="O37" s="2" t="s">
        <v>19</v>
      </c>
      <c r="P37" s="2" t="s">
        <v>20</v>
      </c>
      <c r="Q37" s="2" t="s">
        <v>21</v>
      </c>
      <c r="R37" s="2" t="s">
        <v>23</v>
      </c>
      <c r="S37" s="2" t="s">
        <v>22</v>
      </c>
    </row>
    <row r="38" spans="1:19">
      <c r="A38" s="5" t="s">
        <v>56</v>
      </c>
      <c r="B38" s="6" t="s">
        <v>69</v>
      </c>
      <c r="C38" s="6">
        <v>300</v>
      </c>
      <c r="D38" s="7">
        <v>5.0000000000000001E-3</v>
      </c>
      <c r="E38" s="6" t="s">
        <v>29</v>
      </c>
      <c r="F38" s="6">
        <v>9.5</v>
      </c>
      <c r="G38" s="6">
        <v>0.85</v>
      </c>
      <c r="H38" s="6">
        <f>F38</f>
        <v>9.5</v>
      </c>
      <c r="I38" s="6">
        <f>G38*H38</f>
        <v>8.0749999999999993</v>
      </c>
      <c r="J38" s="6">
        <f>I38</f>
        <v>8.0749999999999993</v>
      </c>
      <c r="K38" s="6">
        <v>19</v>
      </c>
      <c r="L38" s="6">
        <v>0</v>
      </c>
      <c r="M38" s="6">
        <v>19</v>
      </c>
      <c r="N38" s="6">
        <v>6.9</v>
      </c>
      <c r="O38" s="8">
        <f>N38*J38</f>
        <v>55.717500000000001</v>
      </c>
      <c r="P38" s="6">
        <f>1.33*((O38*0.014)/SQRT(D38))^(3/8)</f>
        <v>3.2721984658260386</v>
      </c>
      <c r="Q38" s="6">
        <v>2</v>
      </c>
      <c r="R38" s="6">
        <f>4*O38/(PI()*Q38^2)</f>
        <v>17.735431083445359</v>
      </c>
      <c r="S38" s="9">
        <f>(C38/R38)*(1/60)</f>
        <v>0.2819215375411489</v>
      </c>
    </row>
    <row r="39" spans="1:19">
      <c r="A39" s="10"/>
      <c r="B39" s="11"/>
      <c r="C39" s="11"/>
      <c r="D39" s="12"/>
      <c r="E39" s="11" t="s">
        <v>55</v>
      </c>
      <c r="F39" s="11">
        <f>F35</f>
        <v>1.46</v>
      </c>
      <c r="G39" s="11"/>
      <c r="H39" s="11"/>
      <c r="I39" s="11"/>
      <c r="J39" s="11">
        <f>J35</f>
        <v>1.2409999999999999</v>
      </c>
      <c r="K39" s="11">
        <v>7.4</v>
      </c>
      <c r="L39" s="11">
        <v>2.58</v>
      </c>
      <c r="M39" s="11">
        <f>K39+L39</f>
        <v>9.98</v>
      </c>
      <c r="N39" s="11"/>
      <c r="O39" s="13"/>
      <c r="P39" s="11"/>
      <c r="Q39" s="11"/>
      <c r="R39" s="11"/>
      <c r="S39" s="14"/>
    </row>
    <row r="40" spans="1:19">
      <c r="A40" s="15"/>
      <c r="B40" s="11"/>
      <c r="C40" s="11"/>
      <c r="D40" s="12"/>
      <c r="E40" s="20" t="s">
        <v>54</v>
      </c>
      <c r="F40" s="11">
        <f>F27</f>
        <v>3.51</v>
      </c>
      <c r="G40" s="11"/>
      <c r="H40" s="11"/>
      <c r="I40" s="11"/>
      <c r="J40" s="11">
        <f>J27</f>
        <v>2.9834999999999998</v>
      </c>
      <c r="K40" s="11">
        <v>11.5</v>
      </c>
      <c r="L40" s="11">
        <v>2.12</v>
      </c>
      <c r="M40" s="11">
        <f>K40+L40</f>
        <v>13.620000000000001</v>
      </c>
      <c r="N40" s="11"/>
      <c r="O40" s="11"/>
      <c r="P40" s="11"/>
      <c r="Q40" s="11"/>
      <c r="R40" s="11"/>
      <c r="S40" s="14"/>
    </row>
    <row r="41" spans="1:19">
      <c r="A41" s="15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4"/>
    </row>
    <row r="42" spans="1:19">
      <c r="A42" s="15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4"/>
    </row>
    <row r="43" spans="1:19" ht="16" thickBot="1">
      <c r="A43" s="16" t="s">
        <v>56</v>
      </c>
      <c r="B43" s="17"/>
      <c r="C43" s="17"/>
      <c r="D43" s="17"/>
      <c r="E43" s="17"/>
      <c r="F43" s="17">
        <f>F38+F35+F27</f>
        <v>14.47</v>
      </c>
      <c r="G43" s="17"/>
      <c r="H43" s="17"/>
      <c r="I43" s="17"/>
      <c r="J43" s="17">
        <f>J38+J35+J27</f>
        <v>12.299499999999998</v>
      </c>
      <c r="K43" s="17"/>
      <c r="L43" s="17"/>
      <c r="M43" s="17">
        <f>MAX(M38:M41)+N4</f>
        <v>19</v>
      </c>
      <c r="N43" s="17">
        <v>5.18</v>
      </c>
      <c r="O43" s="18">
        <f>N43*J43</f>
        <v>63.711409999999987</v>
      </c>
      <c r="P43" s="17">
        <f>1.33*((O43*0.014)/SQRT(D38))^(3/8)</f>
        <v>3.4409172997069013</v>
      </c>
      <c r="Q43" s="17">
        <v>4</v>
      </c>
      <c r="R43" s="17">
        <f>4*O43/(PI()*Q43^2)</f>
        <v>5.0699929164272044</v>
      </c>
      <c r="S43" s="19">
        <f>(C38/R43)*(1/60)</f>
        <v>0.98619467175182396</v>
      </c>
    </row>
    <row r="45" spans="1:19" ht="31" thickBot="1">
      <c r="A45" t="s">
        <v>12</v>
      </c>
      <c r="B45" t="s">
        <v>80</v>
      </c>
      <c r="C45" t="s">
        <v>81</v>
      </c>
      <c r="D45" t="s">
        <v>83</v>
      </c>
      <c r="E45" t="s">
        <v>82</v>
      </c>
      <c r="F45" t="s">
        <v>84</v>
      </c>
      <c r="G45" t="s">
        <v>24</v>
      </c>
      <c r="H45" s="2" t="s">
        <v>13</v>
      </c>
      <c r="I45" s="2" t="s">
        <v>14</v>
      </c>
      <c r="J45" s="2" t="s">
        <v>15</v>
      </c>
      <c r="K45" s="2" t="s">
        <v>5</v>
      </c>
      <c r="L45" s="2" t="s">
        <v>16</v>
      </c>
      <c r="M45" s="2" t="s">
        <v>17</v>
      </c>
      <c r="N45" s="2" t="s">
        <v>18</v>
      </c>
      <c r="O45" s="2" t="s">
        <v>19</v>
      </c>
      <c r="P45" s="2" t="s">
        <v>20</v>
      </c>
      <c r="Q45" s="2" t="s">
        <v>21</v>
      </c>
      <c r="R45" s="2" t="s">
        <v>23</v>
      </c>
      <c r="S45" s="2" t="s">
        <v>22</v>
      </c>
    </row>
    <row r="46" spans="1:19">
      <c r="A46" s="5" t="s">
        <v>57</v>
      </c>
      <c r="B46" s="6" t="s">
        <v>73</v>
      </c>
      <c r="C46" s="6">
        <v>125</v>
      </c>
      <c r="D46" s="7">
        <v>5.0000000000000001E-3</v>
      </c>
      <c r="E46" s="6" t="s">
        <v>30</v>
      </c>
      <c r="F46" s="6">
        <v>3.39</v>
      </c>
      <c r="G46" s="6">
        <v>0.85</v>
      </c>
      <c r="H46" s="6">
        <f>F46</f>
        <v>3.39</v>
      </c>
      <c r="I46" s="6">
        <f>G46*H46</f>
        <v>2.8815</v>
      </c>
      <c r="J46" s="6">
        <f>I46</f>
        <v>2.8815</v>
      </c>
      <c r="K46" s="6">
        <v>11.3</v>
      </c>
      <c r="L46" s="6">
        <v>0</v>
      </c>
      <c r="M46" s="6">
        <v>11.3</v>
      </c>
      <c r="N46" s="6">
        <v>6.9</v>
      </c>
      <c r="O46" s="8">
        <f>N46*J46</f>
        <v>19.882350000000002</v>
      </c>
      <c r="P46" s="6">
        <f>1.33*((O46*0.014)/SQRT(D46))^(3/8)</f>
        <v>2.2234029191996862</v>
      </c>
      <c r="Q46" s="6">
        <v>4</v>
      </c>
      <c r="R46" s="6">
        <f>4*O46/(PI()*Q46^2)</f>
        <v>1.5821871413915729</v>
      </c>
      <c r="S46" s="9">
        <f>(C46/R46)*(1/60)</f>
        <v>1.316742677797893</v>
      </c>
    </row>
    <row r="47" spans="1:19">
      <c r="A47" s="10"/>
      <c r="B47" s="11"/>
      <c r="C47" s="11"/>
      <c r="D47" s="12"/>
      <c r="E47" s="11" t="s">
        <v>56</v>
      </c>
      <c r="F47" s="11">
        <f>F43</f>
        <v>14.47</v>
      </c>
      <c r="G47" s="11"/>
      <c r="H47" s="11"/>
      <c r="I47" s="11"/>
      <c r="J47" s="11">
        <f>J43</f>
        <v>12.299499999999998</v>
      </c>
      <c r="K47" s="11">
        <v>19</v>
      </c>
      <c r="L47" s="11">
        <v>0.98</v>
      </c>
      <c r="M47" s="11">
        <f>K47+L47</f>
        <v>19.98</v>
      </c>
      <c r="N47" s="11"/>
      <c r="O47" s="13"/>
      <c r="P47" s="11"/>
      <c r="Q47" s="11"/>
      <c r="R47" s="11"/>
      <c r="S47" s="14"/>
    </row>
    <row r="48" spans="1:19">
      <c r="A48" s="15"/>
      <c r="B48" s="11"/>
      <c r="C48" s="11"/>
      <c r="D48" s="12"/>
      <c r="E48" s="20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4"/>
    </row>
    <row r="49" spans="1:19">
      <c r="A49" s="15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4"/>
    </row>
    <row r="50" spans="1:19">
      <c r="A50" s="15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4"/>
    </row>
    <row r="51" spans="1:19" ht="16" thickBot="1">
      <c r="A51" s="16" t="s">
        <v>57</v>
      </c>
      <c r="B51" s="17"/>
      <c r="C51" s="17"/>
      <c r="D51" s="17"/>
      <c r="E51" s="17"/>
      <c r="F51" s="17">
        <f>F46+F43</f>
        <v>17.86</v>
      </c>
      <c r="G51" s="17"/>
      <c r="H51" s="17"/>
      <c r="I51" s="17"/>
      <c r="J51" s="17">
        <f>J46+J43</f>
        <v>15.180999999999997</v>
      </c>
      <c r="K51" s="17"/>
      <c r="L51" s="17"/>
      <c r="M51" s="17">
        <f>MAX(M46:M49)+N12</f>
        <v>19.98</v>
      </c>
      <c r="N51" s="17">
        <v>5.05</v>
      </c>
      <c r="O51" s="18">
        <f>N51*J51</f>
        <v>76.664049999999989</v>
      </c>
      <c r="P51" s="17">
        <f>1.33*((O51*0.014)/SQRT(D46))^(3/8)</f>
        <v>3.6882019058931501</v>
      </c>
      <c r="Q51" s="17">
        <v>4</v>
      </c>
      <c r="R51" s="17">
        <f>4*O51/(PI()*Q51^2)</f>
        <v>6.1007312574721091</v>
      </c>
      <c r="S51" s="19">
        <f>(C46/R51)*(1/60)</f>
        <v>0.34148911751877109</v>
      </c>
    </row>
    <row r="53" spans="1:19" ht="31" thickBot="1">
      <c r="A53" t="s">
        <v>12</v>
      </c>
      <c r="B53" t="s">
        <v>80</v>
      </c>
      <c r="C53" t="s">
        <v>81</v>
      </c>
      <c r="D53" t="s">
        <v>83</v>
      </c>
      <c r="E53" t="s">
        <v>82</v>
      </c>
      <c r="F53" t="s">
        <v>84</v>
      </c>
      <c r="G53" t="s">
        <v>24</v>
      </c>
      <c r="H53" s="2" t="s">
        <v>13</v>
      </c>
      <c r="I53" s="2" t="s">
        <v>14</v>
      </c>
      <c r="J53" s="2" t="s">
        <v>15</v>
      </c>
      <c r="K53" s="2" t="s">
        <v>5</v>
      </c>
      <c r="L53" s="2" t="s">
        <v>16</v>
      </c>
      <c r="M53" s="2" t="s">
        <v>17</v>
      </c>
      <c r="N53" s="2" t="s">
        <v>18</v>
      </c>
      <c r="O53" s="2" t="s">
        <v>19</v>
      </c>
      <c r="P53" s="2" t="s">
        <v>20</v>
      </c>
      <c r="Q53" s="2" t="s">
        <v>21</v>
      </c>
      <c r="R53" s="2" t="s">
        <v>23</v>
      </c>
      <c r="S53" s="2" t="s">
        <v>22</v>
      </c>
    </row>
    <row r="54" spans="1:19">
      <c r="A54" s="5" t="s">
        <v>58</v>
      </c>
      <c r="B54" s="6" t="s">
        <v>70</v>
      </c>
      <c r="C54" s="6">
        <v>250</v>
      </c>
      <c r="D54" s="7">
        <v>5.0000000000000001E-3</v>
      </c>
      <c r="E54" s="6" t="s">
        <v>31</v>
      </c>
      <c r="F54" s="6">
        <v>1.38</v>
      </c>
      <c r="G54" s="6">
        <v>0.85</v>
      </c>
      <c r="H54" s="6">
        <f>F54</f>
        <v>1.38</v>
      </c>
      <c r="I54" s="6">
        <f>G54*H54</f>
        <v>1.1729999999999998</v>
      </c>
      <c r="J54" s="6">
        <f>I54</f>
        <v>1.1729999999999998</v>
      </c>
      <c r="K54" s="6">
        <v>7.2</v>
      </c>
      <c r="L54" s="6">
        <v>0</v>
      </c>
      <c r="M54" s="6">
        <v>10</v>
      </c>
      <c r="N54" s="6">
        <v>6.9</v>
      </c>
      <c r="O54" s="8">
        <f>N54*J54</f>
        <v>8.0936999999999983</v>
      </c>
      <c r="P54" s="6">
        <f>1.33*((O54*0.014)/SQRT(D54))^(3/8)</f>
        <v>1.5872595256846636</v>
      </c>
      <c r="Q54" s="6">
        <v>2</v>
      </c>
      <c r="R54" s="6">
        <f>4*O54/(PI()*Q54^2)</f>
        <v>2.5763047258057461</v>
      </c>
      <c r="S54" s="9">
        <f>(C54/R54)*(1/60)</f>
        <v>1.6173035064256736</v>
      </c>
    </row>
    <row r="55" spans="1:19">
      <c r="A55" s="10"/>
      <c r="B55" s="11"/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1"/>
      <c r="Q55" s="11"/>
      <c r="R55" s="11"/>
      <c r="S55" s="14"/>
    </row>
    <row r="56" spans="1:19">
      <c r="A56" s="15"/>
      <c r="B56" s="11"/>
      <c r="C56" s="11"/>
      <c r="D56" s="12"/>
      <c r="E56" s="20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4"/>
    </row>
    <row r="57" spans="1:19">
      <c r="A57" s="15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4"/>
    </row>
    <row r="58" spans="1:19">
      <c r="A58" s="15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4"/>
    </row>
    <row r="59" spans="1:19" ht="16" thickBot="1">
      <c r="A59" s="16" t="s">
        <v>58</v>
      </c>
      <c r="B59" s="17"/>
      <c r="C59" s="17"/>
      <c r="D59" s="17"/>
      <c r="E59" s="17"/>
      <c r="F59" s="17">
        <f>SUM(F54:F57)</f>
        <v>1.38</v>
      </c>
      <c r="G59" s="17"/>
      <c r="H59" s="17"/>
      <c r="I59" s="17"/>
      <c r="J59" s="17">
        <f>SUM(J54:J57)</f>
        <v>1.1729999999999998</v>
      </c>
      <c r="K59" s="17"/>
      <c r="L59" s="17"/>
      <c r="M59" s="17">
        <f>MAX(M54:M57)</f>
        <v>10</v>
      </c>
      <c r="N59" s="17">
        <v>6.9</v>
      </c>
      <c r="O59" s="18">
        <f>N59*J59</f>
        <v>8.0936999999999983</v>
      </c>
      <c r="P59" s="17">
        <f>1.33*((O59*0.014)/SQRT(D54))^(3/8)</f>
        <v>1.5872595256846636</v>
      </c>
      <c r="Q59" s="17">
        <v>2</v>
      </c>
      <c r="R59" s="17">
        <f>4*O59/(PI()*Q59^2)</f>
        <v>2.5763047258057461</v>
      </c>
      <c r="S59" s="19">
        <f>(C54/R59)*(1/60)</f>
        <v>1.6173035064256736</v>
      </c>
    </row>
    <row r="61" spans="1:19" ht="31" thickBot="1">
      <c r="A61" t="s">
        <v>12</v>
      </c>
      <c r="B61" t="s">
        <v>80</v>
      </c>
      <c r="C61" t="s">
        <v>81</v>
      </c>
      <c r="D61" t="s">
        <v>83</v>
      </c>
      <c r="E61" t="s">
        <v>82</v>
      </c>
      <c r="F61" t="s">
        <v>84</v>
      </c>
      <c r="G61" t="s">
        <v>24</v>
      </c>
      <c r="H61" s="2" t="s">
        <v>13</v>
      </c>
      <c r="I61" s="2" t="s">
        <v>14</v>
      </c>
      <c r="J61" s="2" t="s">
        <v>15</v>
      </c>
      <c r="K61" s="2" t="s">
        <v>5</v>
      </c>
      <c r="L61" s="2" t="s">
        <v>16</v>
      </c>
      <c r="M61" s="2" t="s">
        <v>17</v>
      </c>
      <c r="N61" s="2" t="s">
        <v>18</v>
      </c>
      <c r="O61" s="2" t="s">
        <v>19</v>
      </c>
      <c r="P61" s="2" t="s">
        <v>20</v>
      </c>
      <c r="Q61" s="2" t="s">
        <v>21</v>
      </c>
      <c r="R61" s="2" t="s">
        <v>23</v>
      </c>
      <c r="S61" s="2" t="s">
        <v>22</v>
      </c>
    </row>
    <row r="62" spans="1:19">
      <c r="A62" s="5" t="s">
        <v>59</v>
      </c>
      <c r="B62" s="6" t="s">
        <v>71</v>
      </c>
      <c r="C62" s="6">
        <v>250</v>
      </c>
      <c r="D62" s="7">
        <v>5.0000000000000001E-3</v>
      </c>
      <c r="E62" s="6" t="s">
        <v>46</v>
      </c>
      <c r="F62" s="6">
        <v>0</v>
      </c>
      <c r="G62" s="6">
        <v>0.85</v>
      </c>
      <c r="H62" s="6">
        <f>F62</f>
        <v>0</v>
      </c>
      <c r="I62" s="6">
        <f>G62*H62</f>
        <v>0</v>
      </c>
      <c r="J62" s="6">
        <f>I62</f>
        <v>0</v>
      </c>
      <c r="K62" s="6">
        <v>7.2</v>
      </c>
      <c r="L62" s="6">
        <v>0</v>
      </c>
      <c r="M62" s="6">
        <v>10</v>
      </c>
      <c r="N62" s="6">
        <v>6.9</v>
      </c>
      <c r="O62" s="8">
        <f>N62*J62</f>
        <v>0</v>
      </c>
      <c r="P62" s="6">
        <f>1.33*((O62*0.014)/SQRT(D62))^(3/8)</f>
        <v>0</v>
      </c>
      <c r="Q62" s="6">
        <v>2</v>
      </c>
      <c r="R62" s="6">
        <f>4*O62/(PI()*Q62^2)</f>
        <v>0</v>
      </c>
      <c r="S62" s="9" t="e">
        <f>(C62/R62)*(1/60)</f>
        <v>#DIV/0!</v>
      </c>
    </row>
    <row r="63" spans="1:19">
      <c r="A63" s="10"/>
      <c r="B63" s="11"/>
      <c r="C63" s="11"/>
      <c r="D63" s="12"/>
      <c r="E63" s="11" t="s">
        <v>58</v>
      </c>
      <c r="F63" s="11">
        <f>F59</f>
        <v>1.38</v>
      </c>
      <c r="G63" s="11"/>
      <c r="H63" s="11"/>
      <c r="I63" s="11"/>
      <c r="J63" s="11">
        <f>J59</f>
        <v>1.1729999999999998</v>
      </c>
      <c r="K63" s="11">
        <v>7.2</v>
      </c>
      <c r="L63" s="11">
        <v>1.62</v>
      </c>
      <c r="M63" s="11">
        <f t="shared" ref="M63:M64" si="0">K63+L63</f>
        <v>8.82</v>
      </c>
      <c r="N63" s="11"/>
      <c r="O63" s="13"/>
      <c r="P63" s="11"/>
      <c r="Q63" s="11"/>
      <c r="R63" s="11"/>
      <c r="S63" s="14"/>
    </row>
    <row r="64" spans="1:19">
      <c r="A64" s="15"/>
      <c r="B64" s="11"/>
      <c r="C64" s="11"/>
      <c r="D64" s="12"/>
      <c r="E64" s="20" t="s">
        <v>57</v>
      </c>
      <c r="F64" s="11">
        <f>F51</f>
        <v>17.86</v>
      </c>
      <c r="G64" s="11"/>
      <c r="H64" s="11"/>
      <c r="I64" s="11"/>
      <c r="J64" s="11">
        <f>J51</f>
        <v>15.180999999999997</v>
      </c>
      <c r="K64" s="11">
        <v>19.98</v>
      </c>
      <c r="L64" s="11">
        <v>0.34</v>
      </c>
      <c r="M64" s="11">
        <f t="shared" si="0"/>
        <v>20.32</v>
      </c>
      <c r="N64" s="11"/>
      <c r="O64" s="11"/>
      <c r="P64" s="11"/>
      <c r="Q64" s="11"/>
      <c r="R64" s="11"/>
      <c r="S64" s="14"/>
    </row>
    <row r="65" spans="1:19">
      <c r="A65" s="15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4"/>
    </row>
    <row r="66" spans="1:19">
      <c r="A66" s="15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4"/>
    </row>
    <row r="67" spans="1:19" ht="16" thickBot="1">
      <c r="A67" s="16" t="s">
        <v>59</v>
      </c>
      <c r="B67" s="17"/>
      <c r="C67" s="17"/>
      <c r="D67" s="17"/>
      <c r="E67" s="17"/>
      <c r="F67" s="17">
        <f>SUM(F62:F65)</f>
        <v>19.239999999999998</v>
      </c>
      <c r="G67" s="17"/>
      <c r="H67" s="17"/>
      <c r="I67" s="17"/>
      <c r="J67" s="17">
        <f>SUM(J62:J65)</f>
        <v>16.353999999999996</v>
      </c>
      <c r="K67" s="17"/>
      <c r="L67" s="17"/>
      <c r="M67" s="17">
        <f>MAX(M62:M65)</f>
        <v>20.32</v>
      </c>
      <c r="N67" s="17">
        <v>4.9400000000000004</v>
      </c>
      <c r="O67" s="18">
        <f>N67*J67</f>
        <v>80.788759999999982</v>
      </c>
      <c r="P67" s="17">
        <f>1.33*((O67*0.014)/SQRT(D62))^(3/8)</f>
        <v>3.761398802089662</v>
      </c>
      <c r="Q67" s="17">
        <v>4</v>
      </c>
      <c r="R67" s="17">
        <f>4*O67/(PI()*Q67^2)</f>
        <v>6.4289652501323937</v>
      </c>
      <c r="S67" s="19">
        <f>(C62/R67)*(1/60)</f>
        <v>0.64810844429138281</v>
      </c>
    </row>
    <row r="69" spans="1:19" ht="31" thickBot="1">
      <c r="A69" t="s">
        <v>12</v>
      </c>
      <c r="B69" t="s">
        <v>80</v>
      </c>
      <c r="C69" t="s">
        <v>81</v>
      </c>
      <c r="D69" t="s">
        <v>83</v>
      </c>
      <c r="E69" t="s">
        <v>82</v>
      </c>
      <c r="F69" t="s">
        <v>84</v>
      </c>
      <c r="G69" t="s">
        <v>24</v>
      </c>
      <c r="H69" s="2" t="s">
        <v>13</v>
      </c>
      <c r="I69" s="2" t="s">
        <v>14</v>
      </c>
      <c r="J69" s="2" t="s">
        <v>15</v>
      </c>
      <c r="K69" s="2" t="s">
        <v>5</v>
      </c>
      <c r="L69" s="2" t="s">
        <v>16</v>
      </c>
      <c r="M69" s="2" t="s">
        <v>17</v>
      </c>
      <c r="N69" s="2" t="s">
        <v>18</v>
      </c>
      <c r="O69" s="2" t="s">
        <v>19</v>
      </c>
      <c r="P69" s="2" t="s">
        <v>20</v>
      </c>
      <c r="Q69" s="2" t="s">
        <v>21</v>
      </c>
      <c r="R69" s="2" t="s">
        <v>23</v>
      </c>
      <c r="S69" s="2" t="s">
        <v>22</v>
      </c>
    </row>
    <row r="70" spans="1:19">
      <c r="A70" s="5" t="s">
        <v>61</v>
      </c>
      <c r="B70" s="6" t="s">
        <v>74</v>
      </c>
      <c r="C70" s="6">
        <v>375</v>
      </c>
      <c r="D70" s="7">
        <v>5.0000000000000001E-3</v>
      </c>
      <c r="E70" s="6" t="s">
        <v>85</v>
      </c>
      <c r="F70" s="6">
        <v>5.32</v>
      </c>
      <c r="G70" s="6">
        <v>0.85</v>
      </c>
      <c r="H70" s="6">
        <f>F70</f>
        <v>5.32</v>
      </c>
      <c r="I70" s="6">
        <f>G70*H70</f>
        <v>4.5220000000000002</v>
      </c>
      <c r="J70" s="6">
        <f>I70</f>
        <v>4.5220000000000002</v>
      </c>
      <c r="K70" s="6">
        <v>14.2</v>
      </c>
      <c r="L70" s="6">
        <v>0</v>
      </c>
      <c r="M70" s="6">
        <v>14.2</v>
      </c>
      <c r="N70" s="6">
        <v>5.96</v>
      </c>
      <c r="O70" s="8">
        <f>N70*J70</f>
        <v>26.95112</v>
      </c>
      <c r="P70" s="6">
        <f>1.33*((O70*0.014)/SQRT(D70))^(3/8)</f>
        <v>2.492063390118044</v>
      </c>
      <c r="Q70" s="6">
        <v>2.5</v>
      </c>
      <c r="R70" s="6">
        <f>4*O70/(PI()*Q70^2)</f>
        <v>5.4904370814244379</v>
      </c>
      <c r="S70" s="9">
        <f>(C70/R70)*(1/60)</f>
        <v>1.1383428873350283</v>
      </c>
    </row>
    <row r="71" spans="1:19">
      <c r="A71" s="10"/>
      <c r="B71" s="11"/>
      <c r="C71" s="11"/>
      <c r="D71" s="12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3"/>
      <c r="P71" s="11"/>
      <c r="Q71" s="11"/>
      <c r="R71" s="11"/>
      <c r="S71" s="14"/>
    </row>
    <row r="72" spans="1:19">
      <c r="A72" s="15"/>
      <c r="B72" s="11"/>
      <c r="C72" s="11"/>
      <c r="D72" s="12"/>
      <c r="E72" s="20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4"/>
    </row>
    <row r="73" spans="1:19">
      <c r="A73" s="15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4"/>
    </row>
    <row r="74" spans="1:19">
      <c r="A74" s="15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4"/>
    </row>
    <row r="75" spans="1:19" ht="16" thickBot="1">
      <c r="A75" s="16" t="s">
        <v>61</v>
      </c>
      <c r="B75" s="17"/>
      <c r="C75" s="17"/>
      <c r="D75" s="17"/>
      <c r="E75" s="17"/>
      <c r="F75" s="17">
        <f>SUM(F70:F73)</f>
        <v>5.32</v>
      </c>
      <c r="G75" s="17"/>
      <c r="H75" s="17"/>
      <c r="I75" s="17"/>
      <c r="J75" s="17">
        <f>SUM(J70:J73)</f>
        <v>4.5220000000000002</v>
      </c>
      <c r="K75" s="17"/>
      <c r="L75" s="17"/>
      <c r="M75" s="17">
        <f>MAX(M70:M73)</f>
        <v>14.2</v>
      </c>
      <c r="N75" s="17">
        <v>5.96</v>
      </c>
      <c r="O75" s="18">
        <f>N75*J75</f>
        <v>26.95112</v>
      </c>
      <c r="P75" s="17">
        <f>1.33*((O75*0.014)/SQRT(D70))^(3/8)</f>
        <v>2.492063390118044</v>
      </c>
      <c r="Q75" s="17">
        <v>2.5</v>
      </c>
      <c r="R75" s="17">
        <f>4*O75/(PI()*Q75^2)</f>
        <v>5.4904370814244379</v>
      </c>
      <c r="S75" s="19">
        <f>(C70/R75)*(1/60)</f>
        <v>1.1383428873350283</v>
      </c>
    </row>
    <row r="76" spans="1:19">
      <c r="A76" s="15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4"/>
    </row>
    <row r="77" spans="1:19" ht="31" thickBot="1">
      <c r="A77" t="s">
        <v>12</v>
      </c>
      <c r="B77" t="s">
        <v>80</v>
      </c>
      <c r="C77" t="s">
        <v>81</v>
      </c>
      <c r="D77" t="s">
        <v>83</v>
      </c>
      <c r="E77" t="s">
        <v>82</v>
      </c>
      <c r="F77" t="s">
        <v>84</v>
      </c>
      <c r="G77" t="s">
        <v>24</v>
      </c>
      <c r="H77" s="2" t="s">
        <v>13</v>
      </c>
      <c r="I77" s="2" t="s">
        <v>14</v>
      </c>
      <c r="J77" s="2" t="s">
        <v>15</v>
      </c>
      <c r="K77" s="2" t="s">
        <v>5</v>
      </c>
      <c r="L77" s="2" t="s">
        <v>16</v>
      </c>
      <c r="M77" s="2" t="s">
        <v>17</v>
      </c>
      <c r="N77" s="2" t="s">
        <v>18</v>
      </c>
      <c r="O77" s="2" t="s">
        <v>19</v>
      </c>
      <c r="P77" s="2" t="s">
        <v>20</v>
      </c>
      <c r="Q77" s="2" t="s">
        <v>21</v>
      </c>
      <c r="R77" s="2" t="s">
        <v>23</v>
      </c>
      <c r="S77" s="2" t="s">
        <v>22</v>
      </c>
    </row>
    <row r="78" spans="1:19">
      <c r="A78" s="5" t="s">
        <v>60</v>
      </c>
      <c r="B78" s="6" t="s">
        <v>72</v>
      </c>
      <c r="C78" s="6">
        <v>125</v>
      </c>
      <c r="D78" s="7">
        <v>5.0000000000000001E-3</v>
      </c>
      <c r="E78" s="6" t="s">
        <v>47</v>
      </c>
      <c r="F78" s="6">
        <v>0</v>
      </c>
      <c r="G78" s="6">
        <v>0.85</v>
      </c>
      <c r="H78" s="6">
        <f>F78</f>
        <v>0</v>
      </c>
      <c r="I78" s="6">
        <f>G78*H78</f>
        <v>0</v>
      </c>
      <c r="J78" s="6">
        <f>I78</f>
        <v>0</v>
      </c>
      <c r="K78" s="6">
        <v>7.2</v>
      </c>
      <c r="L78" s="6">
        <v>0</v>
      </c>
      <c r="M78" s="6">
        <v>10</v>
      </c>
      <c r="N78" s="6">
        <v>6.9</v>
      </c>
      <c r="O78" s="8">
        <f>N78*J78</f>
        <v>0</v>
      </c>
      <c r="P78" s="6">
        <f>1.33*((O78*0.014)/SQRT(D78))^(3/8)</f>
        <v>0</v>
      </c>
      <c r="Q78" s="6">
        <v>2</v>
      </c>
      <c r="R78" s="6">
        <f>4*O78/(PI()*Q78^2)</f>
        <v>0</v>
      </c>
      <c r="S78" s="9" t="e">
        <f>(C78/R78)*(1/60)</f>
        <v>#DIV/0!</v>
      </c>
    </row>
    <row r="79" spans="1:19">
      <c r="A79" s="10"/>
      <c r="B79" s="11"/>
      <c r="C79" s="11"/>
      <c r="D79" s="12"/>
      <c r="E79" s="11" t="s">
        <v>59</v>
      </c>
      <c r="F79" s="11">
        <f>F67</f>
        <v>19.239999999999998</v>
      </c>
      <c r="G79" s="11"/>
      <c r="H79" s="11"/>
      <c r="I79" s="11"/>
      <c r="J79" s="11">
        <f>J75</f>
        <v>4.5220000000000002</v>
      </c>
      <c r="K79" s="11">
        <v>14.2</v>
      </c>
      <c r="L79" s="11">
        <v>1.1299999999999999</v>
      </c>
      <c r="M79" s="11">
        <f t="shared" ref="M79:M80" si="1">K79+L79</f>
        <v>15.329999999999998</v>
      </c>
      <c r="N79" s="11"/>
      <c r="O79" s="13"/>
      <c r="P79" s="11"/>
      <c r="Q79" s="11"/>
      <c r="R79" s="11"/>
      <c r="S79" s="14"/>
    </row>
    <row r="80" spans="1:19">
      <c r="A80" s="15"/>
      <c r="B80" s="11"/>
      <c r="C80" s="11"/>
      <c r="D80" s="12"/>
      <c r="E80" s="20" t="s">
        <v>61</v>
      </c>
      <c r="F80" s="11">
        <f>F75</f>
        <v>5.32</v>
      </c>
      <c r="G80" s="11"/>
      <c r="H80" s="11"/>
      <c r="I80" s="11"/>
      <c r="J80" s="11">
        <f>J67</f>
        <v>16.353999999999996</v>
      </c>
      <c r="K80" s="11">
        <v>20.32</v>
      </c>
      <c r="L80" s="11">
        <v>0.65</v>
      </c>
      <c r="M80" s="11">
        <f t="shared" si="1"/>
        <v>20.97</v>
      </c>
      <c r="N80" s="11"/>
      <c r="O80" s="11"/>
      <c r="P80" s="11"/>
      <c r="Q80" s="11"/>
      <c r="R80" s="11"/>
      <c r="S80" s="14"/>
    </row>
    <row r="81" spans="1:19">
      <c r="A81" s="15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4"/>
    </row>
    <row r="82" spans="1:19">
      <c r="A82" s="15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4"/>
    </row>
    <row r="83" spans="1:19" ht="16" thickBot="1">
      <c r="A83" s="16" t="s">
        <v>60</v>
      </c>
      <c r="B83" s="17"/>
      <c r="C83" s="17"/>
      <c r="D83" s="17"/>
      <c r="E83" s="17"/>
      <c r="F83" s="17">
        <f>SUM(F78:F81)</f>
        <v>24.56</v>
      </c>
      <c r="G83" s="17"/>
      <c r="H83" s="17"/>
      <c r="I83" s="17"/>
      <c r="J83" s="17">
        <f>SUM(J78:J81)</f>
        <v>20.875999999999998</v>
      </c>
      <c r="K83" s="17"/>
      <c r="L83" s="17"/>
      <c r="M83" s="17">
        <f>MAX(M78:M81)</f>
        <v>20.97</v>
      </c>
      <c r="N83" s="17">
        <v>4.9400000000000004</v>
      </c>
      <c r="O83" s="18">
        <f>N83*J83</f>
        <v>103.12743999999999</v>
      </c>
      <c r="P83" s="17">
        <f>1.33*((O83*0.014)/SQRT(D78))^(3/8)</f>
        <v>4.1220012339144834</v>
      </c>
      <c r="Q83" s="17">
        <v>4</v>
      </c>
      <c r="R83" s="17">
        <f>4*O83/(PI()*Q83^2)</f>
        <v>8.2066209222064259</v>
      </c>
      <c r="S83" s="19">
        <f>(C78/R83)*(1/60)</f>
        <v>0.25386006653432819</v>
      </c>
    </row>
    <row r="85" spans="1:19" ht="31" thickBot="1">
      <c r="A85" t="s">
        <v>12</v>
      </c>
      <c r="B85" t="s">
        <v>80</v>
      </c>
      <c r="C85" t="s">
        <v>81</v>
      </c>
      <c r="D85" t="s">
        <v>83</v>
      </c>
      <c r="E85" t="s">
        <v>82</v>
      </c>
      <c r="F85" t="s">
        <v>84</v>
      </c>
      <c r="G85" t="s">
        <v>24</v>
      </c>
      <c r="H85" s="2" t="s">
        <v>13</v>
      </c>
      <c r="I85" s="2" t="s">
        <v>14</v>
      </c>
      <c r="J85" s="2" t="s">
        <v>15</v>
      </c>
      <c r="K85" s="2" t="s">
        <v>5</v>
      </c>
      <c r="L85" s="2" t="s">
        <v>16</v>
      </c>
      <c r="M85" s="2" t="s">
        <v>17</v>
      </c>
      <c r="N85" s="2" t="s">
        <v>18</v>
      </c>
      <c r="O85" s="2" t="s">
        <v>19</v>
      </c>
      <c r="P85" s="2" t="s">
        <v>20</v>
      </c>
      <c r="Q85" s="2" t="s">
        <v>21</v>
      </c>
      <c r="R85" s="2" t="s">
        <v>23</v>
      </c>
      <c r="S85" s="2" t="s">
        <v>22</v>
      </c>
    </row>
    <row r="86" spans="1:19">
      <c r="A86" s="5" t="s">
        <v>62</v>
      </c>
      <c r="B86" s="6" t="s">
        <v>75</v>
      </c>
      <c r="C86" s="6">
        <v>280</v>
      </c>
      <c r="D86" s="7">
        <v>5.0000000000000001E-3</v>
      </c>
      <c r="E86" s="6" t="s">
        <v>35</v>
      </c>
      <c r="F86" s="6">
        <v>1.1000000000000001</v>
      </c>
      <c r="G86" s="6">
        <v>0.85</v>
      </c>
      <c r="H86" s="6">
        <f>F86</f>
        <v>1.1000000000000001</v>
      </c>
      <c r="I86" s="6">
        <f>G86*H86</f>
        <v>0.93500000000000005</v>
      </c>
      <c r="J86" s="6">
        <f>I86</f>
        <v>0.93500000000000005</v>
      </c>
      <c r="K86" s="6">
        <v>7.2</v>
      </c>
      <c r="L86" s="6">
        <v>0</v>
      </c>
      <c r="M86" s="6">
        <v>10</v>
      </c>
      <c r="N86" s="6">
        <v>6.9</v>
      </c>
      <c r="O86" s="8">
        <f>N86*J86</f>
        <v>6.4515000000000011</v>
      </c>
      <c r="P86" s="6">
        <f>1.33*((O86*0.014)/SQRT(D86))^(3/8)</f>
        <v>1.4578590649825611</v>
      </c>
      <c r="Q86" s="6">
        <v>2</v>
      </c>
      <c r="R86" s="6">
        <f>4*O86/(PI()*Q86^2)</f>
        <v>2.0535762307147261</v>
      </c>
      <c r="S86" s="9">
        <f>(C86/R86)*(1/60)</f>
        <v>2.2724584541195636</v>
      </c>
    </row>
    <row r="87" spans="1:19">
      <c r="A87" s="10"/>
      <c r="B87" s="11"/>
      <c r="C87" s="11"/>
      <c r="D87" s="12"/>
      <c r="E87" s="11" t="s">
        <v>60</v>
      </c>
      <c r="F87" s="11">
        <f>F83</f>
        <v>24.56</v>
      </c>
      <c r="G87" s="11"/>
      <c r="H87" s="11"/>
      <c r="I87" s="11"/>
      <c r="J87" s="11">
        <f>J83</f>
        <v>20.875999999999998</v>
      </c>
      <c r="K87" s="11">
        <v>20.97</v>
      </c>
      <c r="L87" s="11">
        <v>0.253</v>
      </c>
      <c r="M87" s="11">
        <f t="shared" ref="M87" si="2">K87+L87</f>
        <v>21.222999999999999</v>
      </c>
      <c r="N87" s="11"/>
      <c r="O87" s="13"/>
      <c r="P87" s="11"/>
      <c r="Q87" s="11"/>
      <c r="R87" s="11"/>
      <c r="S87" s="14"/>
    </row>
    <row r="88" spans="1:19">
      <c r="A88" s="15"/>
      <c r="B88" s="11"/>
      <c r="C88" s="11"/>
      <c r="D88" s="12"/>
      <c r="E88" s="20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4"/>
    </row>
    <row r="89" spans="1:19">
      <c r="A89" s="15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4"/>
    </row>
    <row r="90" spans="1:19">
      <c r="A90" s="15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4"/>
    </row>
    <row r="91" spans="1:19" ht="16" thickBot="1">
      <c r="A91" s="16" t="s">
        <v>62</v>
      </c>
      <c r="B91" s="17"/>
      <c r="C91" s="17"/>
      <c r="D91" s="17"/>
      <c r="E91" s="17"/>
      <c r="F91" s="17">
        <f>SUM(F86:F89)</f>
        <v>25.66</v>
      </c>
      <c r="G91" s="17"/>
      <c r="H91" s="17"/>
      <c r="I91" s="17"/>
      <c r="J91" s="17">
        <f>SUM(J86:J89)</f>
        <v>21.810999999999996</v>
      </c>
      <c r="K91" s="17"/>
      <c r="L91" s="17"/>
      <c r="M91" s="17">
        <f>MAX(M86:M89)</f>
        <v>21.222999999999999</v>
      </c>
      <c r="N91" s="17">
        <v>4.9400000000000004</v>
      </c>
      <c r="O91" s="18">
        <f>N91*J91</f>
        <v>107.74633999999999</v>
      </c>
      <c r="P91" s="17">
        <f>1.33*((O91*0.014)/SQRT(D86))^(3/8)</f>
        <v>4.1902865800247282</v>
      </c>
      <c r="Q91" s="17">
        <v>5</v>
      </c>
      <c r="R91" s="17">
        <f>4*O91/(PI()*Q91^2)</f>
        <v>5.4874760355392009</v>
      </c>
      <c r="S91" s="19">
        <f>(C86/R91)*(1/60)</f>
        <v>0.8504213296683889</v>
      </c>
    </row>
    <row r="93" spans="1:19" ht="31" thickBot="1">
      <c r="A93" t="s">
        <v>12</v>
      </c>
      <c r="B93" t="s">
        <v>80</v>
      </c>
      <c r="C93" t="s">
        <v>81</v>
      </c>
      <c r="D93" t="s">
        <v>83</v>
      </c>
      <c r="E93" t="s">
        <v>82</v>
      </c>
      <c r="F93" t="s">
        <v>84</v>
      </c>
      <c r="G93" t="s">
        <v>24</v>
      </c>
      <c r="H93" s="2" t="s">
        <v>13</v>
      </c>
      <c r="I93" s="2" t="s">
        <v>14</v>
      </c>
      <c r="J93" s="2" t="s">
        <v>15</v>
      </c>
      <c r="K93" s="2" t="s">
        <v>5</v>
      </c>
      <c r="L93" s="2" t="s">
        <v>16</v>
      </c>
      <c r="M93" s="2" t="s">
        <v>17</v>
      </c>
      <c r="N93" s="2" t="s">
        <v>18</v>
      </c>
      <c r="O93" s="2" t="s">
        <v>19</v>
      </c>
      <c r="P93" s="2" t="s">
        <v>20</v>
      </c>
      <c r="Q93" s="2" t="s">
        <v>21</v>
      </c>
      <c r="R93" s="2" t="s">
        <v>23</v>
      </c>
      <c r="S93" s="2" t="s">
        <v>22</v>
      </c>
    </row>
    <row r="94" spans="1:19">
      <c r="A94" s="5" t="s">
        <v>63</v>
      </c>
      <c r="B94" s="6" t="s">
        <v>76</v>
      </c>
      <c r="C94" s="6">
        <v>300</v>
      </c>
      <c r="D94" s="7">
        <v>5.0000000000000001E-3</v>
      </c>
      <c r="E94" s="6" t="s">
        <v>37</v>
      </c>
      <c r="F94" s="6">
        <v>2.84</v>
      </c>
      <c r="G94" s="6">
        <v>0.85</v>
      </c>
      <c r="H94" s="6">
        <f>F94</f>
        <v>2.84</v>
      </c>
      <c r="I94" s="6">
        <f>G94*H94</f>
        <v>2.4139999999999997</v>
      </c>
      <c r="J94" s="6">
        <f>I94</f>
        <v>2.4139999999999997</v>
      </c>
      <c r="K94" s="6">
        <v>10.3</v>
      </c>
      <c r="L94" s="6">
        <v>0</v>
      </c>
      <c r="M94" s="6">
        <v>10.3</v>
      </c>
      <c r="N94" s="6">
        <v>6.8</v>
      </c>
      <c r="O94" s="8">
        <f>N94*J94</f>
        <v>16.415199999999999</v>
      </c>
      <c r="P94" s="6">
        <f>1.33*((O94*0.014)/SQRT(D94))^(3/8)</f>
        <v>2.0692363331392896</v>
      </c>
      <c r="Q94" s="6">
        <v>2.5</v>
      </c>
      <c r="R94" s="6">
        <f>4*O94/(PI()*Q94^2)</f>
        <v>3.3440770839578624</v>
      </c>
      <c r="S94" s="9">
        <f>(C94/R94)*(1/60)</f>
        <v>1.4951808449589565</v>
      </c>
    </row>
    <row r="95" spans="1:19">
      <c r="A95" s="10"/>
      <c r="B95" s="11"/>
      <c r="C95" s="11"/>
      <c r="D95" s="12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3"/>
      <c r="P95" s="11"/>
      <c r="Q95" s="11"/>
      <c r="R95" s="11"/>
      <c r="S95" s="14"/>
    </row>
    <row r="96" spans="1:19">
      <c r="A96" s="15"/>
      <c r="B96" s="11"/>
      <c r="C96" s="11"/>
      <c r="D96" s="12"/>
      <c r="E96" s="20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4"/>
    </row>
    <row r="97" spans="1:19">
      <c r="A97" s="15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4"/>
    </row>
    <row r="98" spans="1:19">
      <c r="A98" s="15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4"/>
    </row>
    <row r="99" spans="1:19" ht="16" thickBot="1">
      <c r="A99" s="16" t="s">
        <v>63</v>
      </c>
      <c r="B99" s="17"/>
      <c r="C99" s="17"/>
      <c r="D99" s="17"/>
      <c r="E99" s="17"/>
      <c r="F99" s="17">
        <f>SUM(F94:F97)</f>
        <v>2.84</v>
      </c>
      <c r="G99" s="17"/>
      <c r="H99" s="17"/>
      <c r="I99" s="17"/>
      <c r="J99" s="17">
        <f>SUM(J94:J97)</f>
        <v>2.4139999999999997</v>
      </c>
      <c r="K99" s="17"/>
      <c r="L99" s="17"/>
      <c r="M99" s="17">
        <f>MAX(M94:M97)</f>
        <v>10.3</v>
      </c>
      <c r="N99" s="17">
        <v>6.8</v>
      </c>
      <c r="O99" s="18">
        <f>N99*J99</f>
        <v>16.415199999999999</v>
      </c>
      <c r="P99" s="17">
        <f>1.33*((O99*0.014)/SQRT(D94))^(3/8)</f>
        <v>2.0692363331392896</v>
      </c>
      <c r="Q99" s="17">
        <v>2.5</v>
      </c>
      <c r="R99" s="17">
        <f>4*O99/(PI()*Q99^2)</f>
        <v>3.3440770839578624</v>
      </c>
      <c r="S99" s="19">
        <f>(C94/R99)*(1/60)</f>
        <v>1.4951808449589565</v>
      </c>
    </row>
    <row r="100" spans="1:19">
      <c r="A100">
        <v>5.3</v>
      </c>
      <c r="B100" t="s">
        <v>8</v>
      </c>
      <c r="C100">
        <v>130</v>
      </c>
      <c r="D100" s="4">
        <v>6.0000000000000001E-3</v>
      </c>
      <c r="E100">
        <v>5.3</v>
      </c>
      <c r="F100">
        <v>1.7</v>
      </c>
      <c r="G100">
        <v>0.55000000000000004</v>
      </c>
      <c r="H100" s="11">
        <f t="shared" ref="H100" si="3">F100</f>
        <v>1.7</v>
      </c>
      <c r="I100" s="11">
        <f>G100*H100</f>
        <v>0.93500000000000005</v>
      </c>
      <c r="J100" s="11">
        <f>I100</f>
        <v>0.93500000000000005</v>
      </c>
      <c r="K100">
        <v>17.600000000000001</v>
      </c>
      <c r="L100">
        <v>0</v>
      </c>
      <c r="M100" s="11">
        <v>17.600000000000001</v>
      </c>
      <c r="N100" s="20">
        <v>3.3</v>
      </c>
      <c r="O100">
        <f>N100*J100</f>
        <v>3.0855000000000001</v>
      </c>
      <c r="P100" s="11">
        <f>1.33*((O100*0.014)/SQRT(D100))^(3/8)</f>
        <v>1.0684233638540297</v>
      </c>
      <c r="Q100" s="11">
        <v>1.25</v>
      </c>
      <c r="R100" s="11">
        <f>4*O100/(PI()*Q100^2)</f>
        <v>2.5142915937794204</v>
      </c>
      <c r="S100" s="14">
        <f>(C100/R100)*(1/60)</f>
        <v>0.86174040911849348</v>
      </c>
    </row>
    <row r="101" spans="1:19" ht="31" thickBot="1">
      <c r="A101" t="s">
        <v>12</v>
      </c>
      <c r="B101" t="s">
        <v>80</v>
      </c>
      <c r="C101" t="s">
        <v>81</v>
      </c>
      <c r="D101" t="s">
        <v>83</v>
      </c>
      <c r="E101" t="s">
        <v>82</v>
      </c>
      <c r="F101" t="s">
        <v>84</v>
      </c>
      <c r="G101" t="s">
        <v>24</v>
      </c>
      <c r="H101" s="2" t="s">
        <v>13</v>
      </c>
      <c r="I101" s="2" t="s">
        <v>14</v>
      </c>
      <c r="J101" s="2" t="s">
        <v>15</v>
      </c>
      <c r="K101" s="2" t="s">
        <v>5</v>
      </c>
      <c r="L101" s="2" t="s">
        <v>16</v>
      </c>
      <c r="M101" s="2" t="s">
        <v>17</v>
      </c>
      <c r="N101" s="2" t="s">
        <v>18</v>
      </c>
      <c r="O101" s="2" t="s">
        <v>19</v>
      </c>
      <c r="P101" s="2" t="s">
        <v>20</v>
      </c>
      <c r="Q101" s="2" t="s">
        <v>21</v>
      </c>
      <c r="R101" s="2" t="s">
        <v>23</v>
      </c>
      <c r="S101" s="2" t="s">
        <v>22</v>
      </c>
    </row>
    <row r="102" spans="1:19">
      <c r="A102" s="5" t="s">
        <v>64</v>
      </c>
      <c r="B102" s="6" t="s">
        <v>77</v>
      </c>
      <c r="C102" s="6">
        <v>250</v>
      </c>
      <c r="D102" s="7">
        <v>5.0000000000000001E-3</v>
      </c>
      <c r="E102" s="6" t="s">
        <v>36</v>
      </c>
      <c r="F102" s="6">
        <v>4.93</v>
      </c>
      <c r="G102" s="6">
        <v>0.85</v>
      </c>
      <c r="H102" s="6">
        <f>F102</f>
        <v>4.93</v>
      </c>
      <c r="I102" s="6">
        <f>G102*H102</f>
        <v>4.1904999999999992</v>
      </c>
      <c r="J102" s="6">
        <f>I102</f>
        <v>4.1904999999999992</v>
      </c>
      <c r="K102" s="6">
        <v>7.2</v>
      </c>
      <c r="L102" s="6">
        <v>0</v>
      </c>
      <c r="M102" s="6">
        <v>10</v>
      </c>
      <c r="N102" s="6">
        <v>6.9</v>
      </c>
      <c r="O102" s="8">
        <f>N102*J102</f>
        <v>28.914449999999995</v>
      </c>
      <c r="P102" s="6">
        <f>1.33*((O102*0.014)/SQRT(D102))^(3/8)</f>
        <v>2.5586499823760209</v>
      </c>
      <c r="Q102" s="6">
        <v>3</v>
      </c>
      <c r="R102" s="6">
        <f>4*O102/(PI()*Q102^2)</f>
        <v>4.0905579060297352</v>
      </c>
      <c r="S102" s="9">
        <f>(C102/R102)*(1/60)</f>
        <v>1.0186059609435529</v>
      </c>
    </row>
    <row r="103" spans="1:19">
      <c r="A103" s="10"/>
      <c r="B103" s="11"/>
      <c r="C103" s="11"/>
      <c r="D103" s="12"/>
      <c r="E103" s="11" t="s">
        <v>62</v>
      </c>
      <c r="F103" s="11">
        <f>F91</f>
        <v>25.66</v>
      </c>
      <c r="G103" s="11"/>
      <c r="H103" s="11"/>
      <c r="I103" s="11"/>
      <c r="J103" s="11">
        <f>J91</f>
        <v>21.810999999999996</v>
      </c>
      <c r="K103" s="11">
        <v>21.222999999999999</v>
      </c>
      <c r="L103" s="11">
        <v>0.85</v>
      </c>
      <c r="M103" s="11">
        <f t="shared" ref="M103:M104" si="4">K103+L103</f>
        <v>22.073</v>
      </c>
      <c r="N103" s="11"/>
      <c r="O103" s="13"/>
      <c r="P103" s="11"/>
      <c r="Q103" s="11"/>
      <c r="R103" s="11"/>
      <c r="S103" s="14"/>
    </row>
    <row r="104" spans="1:19">
      <c r="A104" s="15"/>
      <c r="B104" s="11"/>
      <c r="C104" s="11"/>
      <c r="D104" s="12"/>
      <c r="E104" s="20" t="s">
        <v>63</v>
      </c>
      <c r="F104" s="11">
        <f>F99</f>
        <v>2.84</v>
      </c>
      <c r="G104" s="11"/>
      <c r="H104" s="11"/>
      <c r="I104" s="11"/>
      <c r="J104" s="11">
        <f>J99</f>
        <v>2.4139999999999997</v>
      </c>
      <c r="K104" s="20">
        <v>10.3</v>
      </c>
      <c r="L104" s="20">
        <v>1.49</v>
      </c>
      <c r="M104" s="11">
        <f t="shared" si="4"/>
        <v>11.790000000000001</v>
      </c>
      <c r="N104" s="11"/>
      <c r="O104" s="11"/>
      <c r="P104" s="11"/>
      <c r="Q104" s="11"/>
      <c r="R104" s="11"/>
      <c r="S104" s="14"/>
    </row>
    <row r="105" spans="1:19">
      <c r="A105" s="15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4"/>
    </row>
    <row r="106" spans="1:19">
      <c r="A106" s="15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4"/>
    </row>
    <row r="107" spans="1:19" ht="16" thickBot="1">
      <c r="A107" s="16" t="s">
        <v>64</v>
      </c>
      <c r="B107" s="17"/>
      <c r="C107" s="17"/>
      <c r="D107" s="17"/>
      <c r="E107" s="17"/>
      <c r="F107" s="17">
        <f>SUM(F102:F105)</f>
        <v>33.43</v>
      </c>
      <c r="G107" s="17"/>
      <c r="H107" s="17"/>
      <c r="I107" s="17"/>
      <c r="J107" s="17">
        <f>SUM(J102:J105)</f>
        <v>28.415499999999994</v>
      </c>
      <c r="K107" s="17"/>
      <c r="L107" s="17"/>
      <c r="M107" s="17">
        <f>MAX(M102:M105)</f>
        <v>22.073</v>
      </c>
      <c r="N107" s="17">
        <v>4.79</v>
      </c>
      <c r="O107" s="18">
        <f>N107*J107</f>
        <v>136.11024499999996</v>
      </c>
      <c r="P107" s="17">
        <f>1.33*((O107*0.014)/SQRT(D102))^(3/8)</f>
        <v>4.5740597607622302</v>
      </c>
      <c r="Q107" s="17">
        <v>5</v>
      </c>
      <c r="R107" s="17">
        <f>4*O107/(PI()*Q107^2)</f>
        <v>6.9320378551036566</v>
      </c>
      <c r="S107" s="19">
        <f>(C102/R107)*(1/60)</f>
        <v>0.60107384780061346</v>
      </c>
    </row>
    <row r="109" spans="1:19" ht="31" thickBot="1">
      <c r="A109" t="s">
        <v>12</v>
      </c>
      <c r="B109" t="s">
        <v>80</v>
      </c>
      <c r="C109" t="s">
        <v>81</v>
      </c>
      <c r="D109" t="s">
        <v>83</v>
      </c>
      <c r="E109" t="s">
        <v>82</v>
      </c>
      <c r="F109" t="s">
        <v>84</v>
      </c>
      <c r="G109" t="s">
        <v>24</v>
      </c>
      <c r="H109" s="2" t="s">
        <v>13</v>
      </c>
      <c r="I109" s="2" t="s">
        <v>14</v>
      </c>
      <c r="J109" s="2" t="s">
        <v>15</v>
      </c>
      <c r="K109" s="2" t="s">
        <v>5</v>
      </c>
      <c r="L109" s="2" t="s">
        <v>16</v>
      </c>
      <c r="M109" s="2" t="s">
        <v>17</v>
      </c>
      <c r="N109" s="2" t="s">
        <v>18</v>
      </c>
      <c r="O109" s="2" t="s">
        <v>19</v>
      </c>
      <c r="P109" s="2" t="s">
        <v>20</v>
      </c>
      <c r="Q109" s="2" t="s">
        <v>21</v>
      </c>
      <c r="R109" s="2" t="s">
        <v>23</v>
      </c>
      <c r="S109" s="2" t="s">
        <v>22</v>
      </c>
    </row>
    <row r="110" spans="1:19">
      <c r="A110" s="5" t="s">
        <v>65</v>
      </c>
      <c r="B110" s="6" t="s">
        <v>78</v>
      </c>
      <c r="C110" s="6">
        <v>300</v>
      </c>
      <c r="D110" s="7">
        <v>5.0000000000000001E-3</v>
      </c>
      <c r="E110" s="6" t="s">
        <v>39</v>
      </c>
      <c r="F110" s="6">
        <v>1.5</v>
      </c>
      <c r="G110" s="6">
        <v>0.85</v>
      </c>
      <c r="H110" s="6">
        <f>F110</f>
        <v>1.5</v>
      </c>
      <c r="I110" s="6">
        <f>G110*H110</f>
        <v>1.2749999999999999</v>
      </c>
      <c r="J110" s="6">
        <f>I110</f>
        <v>1.2749999999999999</v>
      </c>
      <c r="K110" s="6">
        <v>7.5</v>
      </c>
      <c r="L110" s="6">
        <v>0</v>
      </c>
      <c r="M110" s="6">
        <v>10</v>
      </c>
      <c r="N110" s="6">
        <v>6.9</v>
      </c>
      <c r="O110" s="8">
        <f>N110*J110</f>
        <v>8.7974999999999994</v>
      </c>
      <c r="P110" s="6">
        <f>1.33*((O110*0.014)/SQRT(D110))^(3/8)</f>
        <v>1.6376741987396648</v>
      </c>
      <c r="Q110" s="6">
        <v>2</v>
      </c>
      <c r="R110" s="6">
        <f>4*O110/(PI()*Q110^2)</f>
        <v>2.8003312237018982</v>
      </c>
      <c r="S110" s="9">
        <f>(C110/R110)*(1/60)</f>
        <v>1.7855030710939432</v>
      </c>
    </row>
    <row r="111" spans="1:19">
      <c r="A111" s="10"/>
      <c r="B111" s="11"/>
      <c r="C111" s="11"/>
      <c r="D111" s="12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3"/>
      <c r="P111" s="11"/>
      <c r="Q111" s="11"/>
      <c r="R111" s="11"/>
      <c r="S111" s="14"/>
    </row>
    <row r="112" spans="1:19">
      <c r="A112" s="15"/>
      <c r="B112" s="11"/>
      <c r="C112" s="11"/>
      <c r="D112" s="12"/>
      <c r="E112" s="20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4"/>
    </row>
    <row r="113" spans="1:19">
      <c r="A113" s="15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4"/>
    </row>
    <row r="114" spans="1:19">
      <c r="A114" s="15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4"/>
    </row>
    <row r="115" spans="1:19" ht="16" thickBot="1">
      <c r="A115" s="16" t="s">
        <v>65</v>
      </c>
      <c r="B115" s="17"/>
      <c r="C115" s="17"/>
      <c r="D115" s="17"/>
      <c r="E115" s="17"/>
      <c r="F115" s="17">
        <f>SUM(F110:F113)</f>
        <v>1.5</v>
      </c>
      <c r="G115" s="17"/>
      <c r="H115" s="17"/>
      <c r="I115" s="17"/>
      <c r="J115" s="17">
        <f>SUM(J110:J113)</f>
        <v>1.2749999999999999</v>
      </c>
      <c r="K115" s="17"/>
      <c r="L115" s="17"/>
      <c r="M115" s="17">
        <f>MAX(M110:M113)</f>
        <v>10</v>
      </c>
      <c r="N115" s="17">
        <v>6.9</v>
      </c>
      <c r="O115" s="18">
        <f>N115*J115</f>
        <v>8.7974999999999994</v>
      </c>
      <c r="P115" s="17">
        <f>1.33*((O115*0.014)/SQRT(D110))^(3/8)</f>
        <v>1.6376741987396648</v>
      </c>
      <c r="Q115" s="17">
        <v>2</v>
      </c>
      <c r="R115" s="17">
        <f>4*O115/(PI()*Q115^2)</f>
        <v>2.8003312237018982</v>
      </c>
      <c r="S115" s="19">
        <f>(C110/R115)*(1/60)</f>
        <v>1.7855030710939432</v>
      </c>
    </row>
    <row r="116" spans="1:19">
      <c r="C116" s="4"/>
    </row>
    <row r="117" spans="1:19" ht="31" thickBot="1">
      <c r="A117" t="s">
        <v>12</v>
      </c>
      <c r="B117" t="s">
        <v>80</v>
      </c>
      <c r="C117" t="s">
        <v>81</v>
      </c>
      <c r="D117" t="s">
        <v>83</v>
      </c>
      <c r="E117" t="s">
        <v>82</v>
      </c>
      <c r="F117" t="s">
        <v>84</v>
      </c>
      <c r="G117" t="s">
        <v>24</v>
      </c>
      <c r="H117" s="2" t="s">
        <v>13</v>
      </c>
      <c r="I117" s="2" t="s">
        <v>14</v>
      </c>
      <c r="J117" s="2" t="s">
        <v>15</v>
      </c>
      <c r="K117" s="2" t="s">
        <v>5</v>
      </c>
      <c r="L117" s="2" t="s">
        <v>16</v>
      </c>
      <c r="M117" s="2" t="s">
        <v>17</v>
      </c>
      <c r="N117" s="2" t="s">
        <v>18</v>
      </c>
      <c r="O117" s="2" t="s">
        <v>19</v>
      </c>
      <c r="P117" s="2" t="s">
        <v>20</v>
      </c>
      <c r="Q117" s="2" t="s">
        <v>21</v>
      </c>
      <c r="R117" s="2" t="s">
        <v>23</v>
      </c>
      <c r="S117" s="2" t="s">
        <v>22</v>
      </c>
    </row>
    <row r="118" spans="1:19">
      <c r="A118" s="5" t="s">
        <v>66</v>
      </c>
      <c r="B118" s="6" t="s">
        <v>79</v>
      </c>
      <c r="C118" s="6">
        <v>125</v>
      </c>
      <c r="D118" s="7">
        <v>5.0000000000000001E-3</v>
      </c>
      <c r="E118" s="6" t="s">
        <v>38</v>
      </c>
      <c r="F118" s="6">
        <v>1.22</v>
      </c>
      <c r="G118" s="6">
        <v>0.85</v>
      </c>
      <c r="H118" s="6">
        <f>F118</f>
        <v>1.22</v>
      </c>
      <c r="I118" s="6">
        <f>G118*H118</f>
        <v>1.0369999999999999</v>
      </c>
      <c r="J118" s="6">
        <f>I118</f>
        <v>1.0369999999999999</v>
      </c>
      <c r="K118" s="6">
        <v>6.8</v>
      </c>
      <c r="L118" s="6">
        <v>0</v>
      </c>
      <c r="M118" s="6">
        <v>10</v>
      </c>
      <c r="N118" s="6">
        <v>6.9</v>
      </c>
      <c r="O118" s="8">
        <f>N118*J118</f>
        <v>7.1552999999999995</v>
      </c>
      <c r="P118" s="6">
        <f>1.33*((O118*0.014)/SQRT(D118))^(3/8)</f>
        <v>1.515577751315212</v>
      </c>
      <c r="Q118" s="6">
        <v>2</v>
      </c>
      <c r="R118" s="6">
        <f>4*O118/(PI()*Q118^2)</f>
        <v>2.2776027286108773</v>
      </c>
      <c r="S118" s="9">
        <f>(C118/R118)*(1/60)</f>
        <v>0.91470444215878244</v>
      </c>
    </row>
    <row r="119" spans="1:19">
      <c r="A119" s="10"/>
      <c r="B119" s="11"/>
      <c r="C119" s="11"/>
      <c r="D119" s="12"/>
      <c r="E119" s="11" t="s">
        <v>64</v>
      </c>
      <c r="F119" s="11">
        <f>F107</f>
        <v>33.43</v>
      </c>
      <c r="G119" s="11"/>
      <c r="H119" s="11"/>
      <c r="I119" s="11"/>
      <c r="J119" s="11">
        <f>J107</f>
        <v>28.415499999999994</v>
      </c>
      <c r="K119" s="11">
        <f>M107</f>
        <v>22.073</v>
      </c>
      <c r="L119" s="11">
        <f>S107</f>
        <v>0.60107384780061346</v>
      </c>
      <c r="M119" s="11">
        <f t="shared" ref="M119:M120" si="5">K119+L119</f>
        <v>22.674073847800614</v>
      </c>
      <c r="N119" s="11"/>
      <c r="O119" s="13"/>
      <c r="P119" s="11"/>
      <c r="Q119" s="11"/>
      <c r="R119" s="11"/>
      <c r="S119" s="14"/>
    </row>
    <row r="120" spans="1:19">
      <c r="A120" s="15"/>
      <c r="B120" s="11"/>
      <c r="C120" s="11"/>
      <c r="D120" s="12"/>
      <c r="E120" s="20" t="s">
        <v>65</v>
      </c>
      <c r="F120" s="11">
        <f>F115</f>
        <v>1.5</v>
      </c>
      <c r="G120" s="11"/>
      <c r="H120" s="11"/>
      <c r="I120" s="11"/>
      <c r="J120" s="11">
        <f>J115</f>
        <v>1.2749999999999999</v>
      </c>
      <c r="K120" s="11">
        <f>M115</f>
        <v>10</v>
      </c>
      <c r="L120" s="11">
        <f>S115</f>
        <v>1.7855030710939432</v>
      </c>
      <c r="M120" s="11">
        <f t="shared" si="5"/>
        <v>11.785503071093943</v>
      </c>
      <c r="N120" s="11"/>
      <c r="O120" s="11"/>
      <c r="P120" s="11"/>
      <c r="Q120" s="11"/>
      <c r="R120" s="11"/>
      <c r="S120" s="14"/>
    </row>
    <row r="121" spans="1:19">
      <c r="A121" s="15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4"/>
    </row>
    <row r="122" spans="1:19">
      <c r="A122" s="15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4"/>
    </row>
    <row r="123" spans="1:19" ht="16" thickBot="1">
      <c r="A123" s="16" t="s">
        <v>66</v>
      </c>
      <c r="B123" s="17"/>
      <c r="C123" s="17"/>
      <c r="D123" s="17"/>
      <c r="E123" s="17"/>
      <c r="F123" s="17">
        <f>SUM(F118:F121)</f>
        <v>36.15</v>
      </c>
      <c r="G123" s="17"/>
      <c r="H123" s="17"/>
      <c r="I123" s="17"/>
      <c r="J123" s="17">
        <f>SUM(J118:J121)</f>
        <v>30.727499999999992</v>
      </c>
      <c r="K123" s="17"/>
      <c r="L123" s="17"/>
      <c r="M123" s="17">
        <f>MAX(M118:M121)</f>
        <v>22.674073847800614</v>
      </c>
      <c r="N123" s="17">
        <v>4.7300000000000004</v>
      </c>
      <c r="O123" s="18">
        <f>N123*J123</f>
        <v>145.34107499999999</v>
      </c>
      <c r="P123" s="17">
        <f>1.33*((O123*0.014)/SQRT(D118))^(3/8)</f>
        <v>4.6880087819363974</v>
      </c>
      <c r="Q123" s="17">
        <v>5</v>
      </c>
      <c r="R123" s="17">
        <f>4*O123/(PI()*Q123^2)</f>
        <v>7.4021601665727648</v>
      </c>
      <c r="S123" s="19">
        <f>(C118/R123)*(1/60)</f>
        <v>0.28144937240636969</v>
      </c>
    </row>
    <row r="124" spans="1:19">
      <c r="C124" s="4"/>
    </row>
    <row r="125" spans="1:19">
      <c r="C125" s="4"/>
    </row>
    <row r="126" spans="1:19">
      <c r="A126" t="s">
        <v>93</v>
      </c>
      <c r="C126" s="4"/>
      <c r="I126" t="s">
        <v>94</v>
      </c>
      <c r="N126" t="s">
        <v>99</v>
      </c>
    </row>
    <row r="127" spans="1:19">
      <c r="C127" s="4"/>
      <c r="I127" t="s">
        <v>97</v>
      </c>
      <c r="K127" t="s">
        <v>98</v>
      </c>
      <c r="N127" t="s">
        <v>97</v>
      </c>
      <c r="P127" t="s">
        <v>98</v>
      </c>
    </row>
    <row r="128" spans="1:19">
      <c r="A128" t="s">
        <v>86</v>
      </c>
      <c r="B128" t="s">
        <v>87</v>
      </c>
      <c r="C128" s="4" t="s">
        <v>88</v>
      </c>
      <c r="D128" t="s">
        <v>89</v>
      </c>
      <c r="E128" t="s">
        <v>90</v>
      </c>
      <c r="F128" t="s">
        <v>91</v>
      </c>
      <c r="G128" t="s">
        <v>92</v>
      </c>
      <c r="I128" t="s">
        <v>95</v>
      </c>
      <c r="J128" t="s">
        <v>96</v>
      </c>
      <c r="K128" t="s">
        <v>95</v>
      </c>
      <c r="L128" t="s">
        <v>96</v>
      </c>
      <c r="N128" t="s">
        <v>95</v>
      </c>
      <c r="O128" t="s">
        <v>96</v>
      </c>
      <c r="P128" t="s">
        <v>95</v>
      </c>
      <c r="Q128" t="s">
        <v>96</v>
      </c>
    </row>
    <row r="129" spans="1:17">
      <c r="A129" t="s">
        <v>54</v>
      </c>
      <c r="B129" t="s">
        <v>67</v>
      </c>
      <c r="C129">
        <v>625</v>
      </c>
      <c r="D129" s="4">
        <v>5.0000000000000001E-3</v>
      </c>
      <c r="E129">
        <f>Q27</f>
        <v>2.25</v>
      </c>
      <c r="F129">
        <f>O27</f>
        <v>19.482254999999999</v>
      </c>
      <c r="G129">
        <f>R27</f>
        <v>4.8998671578497479</v>
      </c>
      <c r="I129" t="s">
        <v>41</v>
      </c>
      <c r="J129">
        <f t="shared" ref="J129:J131" si="6">C129*D129+L129</f>
        <v>68.224999999999994</v>
      </c>
      <c r="K129" t="s">
        <v>43</v>
      </c>
      <c r="L129">
        <f>J131</f>
        <v>65.099999999999994</v>
      </c>
      <c r="N129" t="s">
        <v>41</v>
      </c>
      <c r="O129">
        <v>72.5</v>
      </c>
      <c r="P129" t="s">
        <v>43</v>
      </c>
      <c r="Q129">
        <f>O131</f>
        <v>71.5</v>
      </c>
    </row>
    <row r="130" spans="1:17">
      <c r="A130" t="s">
        <v>55</v>
      </c>
      <c r="B130" t="s">
        <v>68</v>
      </c>
      <c r="C130">
        <v>400</v>
      </c>
      <c r="D130" s="4">
        <v>5.0000000000000001E-3</v>
      </c>
      <c r="E130">
        <f>Q35</f>
        <v>2</v>
      </c>
      <c r="F130">
        <f>O35</f>
        <v>8.1037299999999988</v>
      </c>
      <c r="G130">
        <f>R35</f>
        <v>2.5794973739641698</v>
      </c>
      <c r="I130" t="s">
        <v>42</v>
      </c>
      <c r="J130">
        <f t="shared" si="6"/>
        <v>67.099999999999994</v>
      </c>
      <c r="K130" t="s">
        <v>43</v>
      </c>
      <c r="L130">
        <f>J131</f>
        <v>65.099999999999994</v>
      </c>
      <c r="N130" t="s">
        <v>42</v>
      </c>
      <c r="O130">
        <v>72.2</v>
      </c>
      <c r="P130" t="s">
        <v>43</v>
      </c>
      <c r="Q130">
        <f>O131</f>
        <v>71.5</v>
      </c>
    </row>
    <row r="131" spans="1:17">
      <c r="A131" t="s">
        <v>56</v>
      </c>
      <c r="B131" t="s">
        <v>69</v>
      </c>
      <c r="C131">
        <v>300</v>
      </c>
      <c r="D131" s="4">
        <v>5.0000000000000001E-3</v>
      </c>
      <c r="E131">
        <f>Q43</f>
        <v>4</v>
      </c>
      <c r="F131">
        <f>O43</f>
        <v>63.711409999999987</v>
      </c>
      <c r="G131">
        <f>R43</f>
        <v>5.0699929164272044</v>
      </c>
      <c r="I131" t="s">
        <v>43</v>
      </c>
      <c r="J131">
        <f t="shared" si="6"/>
        <v>65.099999999999994</v>
      </c>
      <c r="K131" t="s">
        <v>44</v>
      </c>
      <c r="L131">
        <f>J132</f>
        <v>63.6</v>
      </c>
      <c r="N131" t="s">
        <v>43</v>
      </c>
      <c r="O131">
        <v>71.5</v>
      </c>
      <c r="P131" t="s">
        <v>44</v>
      </c>
      <c r="Q131">
        <f>O132</f>
        <v>71.400000000000006</v>
      </c>
    </row>
    <row r="132" spans="1:17">
      <c r="A132" t="s">
        <v>57</v>
      </c>
      <c r="B132" t="s">
        <v>73</v>
      </c>
      <c r="C132">
        <v>125</v>
      </c>
      <c r="D132" s="4">
        <v>5.0000000000000001E-3</v>
      </c>
      <c r="E132">
        <f>Q51</f>
        <v>4</v>
      </c>
      <c r="F132">
        <f>O51</f>
        <v>76.664049999999989</v>
      </c>
      <c r="G132">
        <f>R51</f>
        <v>6.1007312574721091</v>
      </c>
      <c r="I132" t="s">
        <v>44</v>
      </c>
      <c r="J132">
        <f t="shared" ref="J132:J137" si="7">C132*D132+L132</f>
        <v>63.6</v>
      </c>
      <c r="K132" t="s">
        <v>46</v>
      </c>
      <c r="L132">
        <f>J134</f>
        <v>62.975000000000001</v>
      </c>
      <c r="N132" t="s">
        <v>44</v>
      </c>
      <c r="O132">
        <v>71.400000000000006</v>
      </c>
      <c r="P132" t="s">
        <v>46</v>
      </c>
      <c r="Q132">
        <f>O134</f>
        <v>70</v>
      </c>
    </row>
    <row r="133" spans="1:17">
      <c r="A133" t="s">
        <v>58</v>
      </c>
      <c r="B133" t="s">
        <v>70</v>
      </c>
      <c r="C133">
        <v>250</v>
      </c>
      <c r="D133" s="4">
        <v>5.0000000000000001E-3</v>
      </c>
      <c r="E133">
        <f>Q59</f>
        <v>2</v>
      </c>
      <c r="F133">
        <f>O59</f>
        <v>8.0936999999999983</v>
      </c>
      <c r="G133">
        <f>R59</f>
        <v>2.5763047258057461</v>
      </c>
      <c r="I133" t="s">
        <v>45</v>
      </c>
      <c r="J133">
        <f t="shared" si="7"/>
        <v>64.224999999999994</v>
      </c>
      <c r="K133" t="s">
        <v>46</v>
      </c>
      <c r="L133">
        <f>J134</f>
        <v>62.975000000000001</v>
      </c>
      <c r="N133" t="s">
        <v>45</v>
      </c>
      <c r="O133">
        <v>70.5</v>
      </c>
      <c r="P133" t="s">
        <v>46</v>
      </c>
      <c r="Q133">
        <f>O134</f>
        <v>70</v>
      </c>
    </row>
    <row r="134" spans="1:17">
      <c r="A134" t="s">
        <v>59</v>
      </c>
      <c r="B134" t="s">
        <v>71</v>
      </c>
      <c r="C134">
        <v>250</v>
      </c>
      <c r="D134" s="4">
        <v>5.0000000000000001E-3</v>
      </c>
      <c r="E134">
        <f>Q67</f>
        <v>4</v>
      </c>
      <c r="F134">
        <f>O67</f>
        <v>80.788759999999982</v>
      </c>
      <c r="G134">
        <f>R67</f>
        <v>6.4289652501323937</v>
      </c>
      <c r="I134" t="s">
        <v>46</v>
      </c>
      <c r="J134">
        <f t="shared" si="7"/>
        <v>62.975000000000001</v>
      </c>
      <c r="K134" t="s">
        <v>47</v>
      </c>
      <c r="L134">
        <f>J135</f>
        <v>61.725000000000001</v>
      </c>
      <c r="N134" t="s">
        <v>46</v>
      </c>
      <c r="O134">
        <v>70</v>
      </c>
      <c r="P134" t="s">
        <v>47</v>
      </c>
      <c r="Q134">
        <f>O135</f>
        <v>70.2</v>
      </c>
    </row>
    <row r="135" spans="1:17">
      <c r="A135" t="s">
        <v>60</v>
      </c>
      <c r="B135" t="s">
        <v>72</v>
      </c>
      <c r="C135">
        <v>125</v>
      </c>
      <c r="D135" s="4">
        <v>5.0000000000000001E-3</v>
      </c>
      <c r="E135">
        <f>Q83</f>
        <v>4</v>
      </c>
      <c r="F135">
        <f>O83</f>
        <v>103.12743999999999</v>
      </c>
      <c r="G135">
        <f>R83</f>
        <v>8.2066209222064259</v>
      </c>
      <c r="I135" t="s">
        <v>47</v>
      </c>
      <c r="J135">
        <f t="shared" si="7"/>
        <v>61.725000000000001</v>
      </c>
      <c r="K135" t="s">
        <v>49</v>
      </c>
      <c r="L135">
        <f>J137</f>
        <v>61.1</v>
      </c>
      <c r="N135" t="s">
        <v>47</v>
      </c>
      <c r="O135">
        <v>70.2</v>
      </c>
      <c r="P135" t="s">
        <v>49</v>
      </c>
      <c r="Q135">
        <f>O137</f>
        <v>70</v>
      </c>
    </row>
    <row r="136" spans="1:17">
      <c r="A136" t="s">
        <v>61</v>
      </c>
      <c r="B136" t="s">
        <v>74</v>
      </c>
      <c r="C136">
        <v>375</v>
      </c>
      <c r="D136" s="4">
        <v>5.0000000000000001E-3</v>
      </c>
      <c r="E136">
        <f>Q75</f>
        <v>2.5</v>
      </c>
      <c r="F136">
        <f>O75</f>
        <v>26.95112</v>
      </c>
      <c r="G136">
        <f>R75</f>
        <v>5.4904370814244379</v>
      </c>
      <c r="I136" t="s">
        <v>48</v>
      </c>
      <c r="J136">
        <f t="shared" si="7"/>
        <v>63.6</v>
      </c>
      <c r="K136" t="s">
        <v>47</v>
      </c>
      <c r="L136">
        <f>J135</f>
        <v>61.725000000000001</v>
      </c>
      <c r="N136" t="s">
        <v>48</v>
      </c>
      <c r="O136">
        <v>69</v>
      </c>
      <c r="P136" t="s">
        <v>47</v>
      </c>
      <c r="Q136">
        <f>O135</f>
        <v>70.2</v>
      </c>
    </row>
    <row r="137" spans="1:17">
      <c r="A137" t="s">
        <v>62</v>
      </c>
      <c r="B137" t="s">
        <v>75</v>
      </c>
      <c r="C137">
        <v>280</v>
      </c>
      <c r="D137" s="4">
        <v>5.0000000000000001E-3</v>
      </c>
      <c r="E137">
        <f>Q91</f>
        <v>5</v>
      </c>
      <c r="F137">
        <f>O91</f>
        <v>107.74633999999999</v>
      </c>
      <c r="G137">
        <f>R91</f>
        <v>5.4874760355392009</v>
      </c>
      <c r="I137" t="s">
        <v>49</v>
      </c>
      <c r="J137">
        <f t="shared" si="7"/>
        <v>61.1</v>
      </c>
      <c r="K137" t="s">
        <v>50</v>
      </c>
      <c r="L137">
        <f>J138</f>
        <v>59.7</v>
      </c>
      <c r="N137" t="s">
        <v>49</v>
      </c>
      <c r="O137">
        <v>70</v>
      </c>
      <c r="P137" t="s">
        <v>50</v>
      </c>
      <c r="Q137">
        <f>O138</f>
        <v>66</v>
      </c>
    </row>
    <row r="138" spans="1:17">
      <c r="A138" t="s">
        <v>63</v>
      </c>
      <c r="B138" t="s">
        <v>76</v>
      </c>
      <c r="C138">
        <v>300</v>
      </c>
      <c r="D138" s="4">
        <v>5.0000000000000001E-3</v>
      </c>
      <c r="E138">
        <f>Q99</f>
        <v>2.5</v>
      </c>
      <c r="F138">
        <f>O99</f>
        <v>16.415199999999999</v>
      </c>
      <c r="G138">
        <f>R99</f>
        <v>3.3440770839578624</v>
      </c>
      <c r="I138" t="s">
        <v>50</v>
      </c>
      <c r="J138">
        <f>C139*D139+L138</f>
        <v>59.7</v>
      </c>
      <c r="K138" t="s">
        <v>52</v>
      </c>
      <c r="L138">
        <f>J141</f>
        <v>58.45</v>
      </c>
      <c r="N138" t="s">
        <v>50</v>
      </c>
      <c r="O138">
        <v>66</v>
      </c>
      <c r="P138" t="s">
        <v>52</v>
      </c>
      <c r="Q138">
        <f>O141</f>
        <v>66</v>
      </c>
    </row>
    <row r="139" spans="1:17">
      <c r="A139" t="s">
        <v>64</v>
      </c>
      <c r="B139" t="s">
        <v>77</v>
      </c>
      <c r="C139">
        <v>250</v>
      </c>
      <c r="D139" s="4">
        <v>5.0000000000000001E-3</v>
      </c>
      <c r="E139">
        <f>Q107</f>
        <v>5</v>
      </c>
      <c r="F139">
        <f>O107</f>
        <v>136.11024499999996</v>
      </c>
      <c r="G139">
        <f>R107</f>
        <v>6.9320378551036566</v>
      </c>
      <c r="I139" t="s">
        <v>51</v>
      </c>
      <c r="J139">
        <f>C139*D139+L139</f>
        <v>60.95</v>
      </c>
      <c r="K139" t="s">
        <v>50</v>
      </c>
      <c r="L139">
        <f>J138</f>
        <v>59.7</v>
      </c>
      <c r="N139" t="s">
        <v>51</v>
      </c>
      <c r="O139">
        <v>69.5</v>
      </c>
      <c r="P139" t="s">
        <v>50</v>
      </c>
      <c r="Q139">
        <f>O138</f>
        <v>66</v>
      </c>
    </row>
    <row r="140" spans="1:17">
      <c r="A140" t="s">
        <v>65</v>
      </c>
      <c r="B140" t="s">
        <v>78</v>
      </c>
      <c r="C140">
        <v>300</v>
      </c>
      <c r="D140" s="4">
        <v>5.0000000000000001E-3</v>
      </c>
      <c r="E140">
        <f>Q115</f>
        <v>2</v>
      </c>
      <c r="F140">
        <f>O115</f>
        <v>8.7974999999999994</v>
      </c>
      <c r="G140">
        <f>R115</f>
        <v>2.8003312237018982</v>
      </c>
      <c r="I140" t="s">
        <v>53</v>
      </c>
      <c r="J140">
        <f>C140*D140+L140</f>
        <v>59.95</v>
      </c>
      <c r="K140" t="s">
        <v>52</v>
      </c>
      <c r="L140">
        <f>J141</f>
        <v>58.45</v>
      </c>
      <c r="N140" t="s">
        <v>53</v>
      </c>
      <c r="O140">
        <v>68</v>
      </c>
      <c r="P140" t="s">
        <v>52</v>
      </c>
      <c r="Q140">
        <f>O141</f>
        <v>66</v>
      </c>
    </row>
    <row r="141" spans="1:17">
      <c r="A141" t="s">
        <v>66</v>
      </c>
      <c r="B141" t="s">
        <v>79</v>
      </c>
      <c r="C141">
        <v>125</v>
      </c>
      <c r="D141" s="4">
        <v>3.5999999999999999E-3</v>
      </c>
      <c r="E141">
        <f>Q123</f>
        <v>5</v>
      </c>
      <c r="F141">
        <f>O123</f>
        <v>145.34107499999999</v>
      </c>
      <c r="G141">
        <f>R123</f>
        <v>7.4021601665727648</v>
      </c>
      <c r="I141" t="s">
        <v>52</v>
      </c>
      <c r="J141">
        <f>C141*D141+L141</f>
        <v>58.45</v>
      </c>
      <c r="K141" t="s">
        <v>40</v>
      </c>
      <c r="L141">
        <v>58</v>
      </c>
      <c r="N141" t="s">
        <v>52</v>
      </c>
      <c r="O141">
        <v>66</v>
      </c>
      <c r="P141" t="s">
        <v>40</v>
      </c>
      <c r="Q141">
        <v>58</v>
      </c>
    </row>
    <row r="143" spans="1:17">
      <c r="I143" t="s">
        <v>100</v>
      </c>
      <c r="N143" t="s">
        <v>101</v>
      </c>
    </row>
    <row r="144" spans="1:17">
      <c r="B144" t="s">
        <v>104</v>
      </c>
      <c r="I144" t="s">
        <v>97</v>
      </c>
      <c r="K144" t="s">
        <v>98</v>
      </c>
      <c r="N144" t="s">
        <v>102</v>
      </c>
      <c r="P144" t="s">
        <v>103</v>
      </c>
    </row>
    <row r="145" spans="2:17">
      <c r="B145" t="s">
        <v>110</v>
      </c>
      <c r="C145" t="s">
        <v>105</v>
      </c>
      <c r="I145" t="s">
        <v>95</v>
      </c>
      <c r="J145" t="s">
        <v>96</v>
      </c>
      <c r="K145" t="s">
        <v>95</v>
      </c>
      <c r="L145" t="s">
        <v>96</v>
      </c>
      <c r="N145" t="s">
        <v>95</v>
      </c>
      <c r="O145" t="s">
        <v>96</v>
      </c>
      <c r="P145" t="s">
        <v>95</v>
      </c>
      <c r="Q145" t="s">
        <v>96</v>
      </c>
    </row>
    <row r="146" spans="2:17">
      <c r="B146" t="s">
        <v>110</v>
      </c>
      <c r="C146" t="s">
        <v>106</v>
      </c>
      <c r="I146" t="s">
        <v>41</v>
      </c>
      <c r="J146">
        <f>J129+E129</f>
        <v>70.474999999999994</v>
      </c>
      <c r="K146" t="s">
        <v>43</v>
      </c>
      <c r="L146">
        <f>J148</f>
        <v>69.099999999999994</v>
      </c>
      <c r="N146" t="s">
        <v>41</v>
      </c>
      <c r="O146">
        <f>O129-J146</f>
        <v>2.0250000000000057</v>
      </c>
      <c r="P146" t="s">
        <v>41</v>
      </c>
      <c r="Q146">
        <f>O129-J129</f>
        <v>4.2750000000000057</v>
      </c>
    </row>
    <row r="147" spans="2:17">
      <c r="B147" t="s">
        <v>110</v>
      </c>
      <c r="C147" t="s">
        <v>107</v>
      </c>
      <c r="I147" t="s">
        <v>42</v>
      </c>
      <c r="J147">
        <f t="shared" ref="J147:J156" si="8">J130+E130</f>
        <v>69.099999999999994</v>
      </c>
      <c r="K147" t="s">
        <v>43</v>
      </c>
      <c r="L147">
        <f>J148</f>
        <v>69.099999999999994</v>
      </c>
      <c r="N147" t="s">
        <v>42</v>
      </c>
      <c r="O147">
        <f t="shared" ref="O147:O158" si="9">O130-J147</f>
        <v>3.1000000000000085</v>
      </c>
      <c r="P147" t="s">
        <v>42</v>
      </c>
      <c r="Q147">
        <f t="shared" ref="Q147:Q158" si="10">O130-J130</f>
        <v>5.1000000000000085</v>
      </c>
    </row>
    <row r="148" spans="2:17">
      <c r="B148" t="s">
        <v>110</v>
      </c>
      <c r="C148" t="s">
        <v>108</v>
      </c>
      <c r="I148" t="s">
        <v>43</v>
      </c>
      <c r="J148">
        <f t="shared" si="8"/>
        <v>69.099999999999994</v>
      </c>
      <c r="K148" t="s">
        <v>44</v>
      </c>
      <c r="L148">
        <f>J149</f>
        <v>67.599999999999994</v>
      </c>
      <c r="N148" t="s">
        <v>43</v>
      </c>
      <c r="O148">
        <f t="shared" si="9"/>
        <v>2.4000000000000057</v>
      </c>
      <c r="P148" t="s">
        <v>43</v>
      </c>
      <c r="Q148">
        <f t="shared" si="10"/>
        <v>6.4000000000000057</v>
      </c>
    </row>
    <row r="149" spans="2:17">
      <c r="B149" t="s">
        <v>111</v>
      </c>
      <c r="C149" t="s">
        <v>109</v>
      </c>
      <c r="I149" t="s">
        <v>44</v>
      </c>
      <c r="J149">
        <f t="shared" si="8"/>
        <v>67.599999999999994</v>
      </c>
      <c r="K149" t="s">
        <v>46</v>
      </c>
      <c r="L149">
        <f>J151</f>
        <v>66.974999999999994</v>
      </c>
      <c r="N149" t="s">
        <v>44</v>
      </c>
      <c r="O149">
        <f t="shared" si="9"/>
        <v>3.8000000000000114</v>
      </c>
      <c r="P149" t="s">
        <v>44</v>
      </c>
      <c r="Q149">
        <f t="shared" si="10"/>
        <v>7.8000000000000043</v>
      </c>
    </row>
    <row r="150" spans="2:17">
      <c r="I150" t="s">
        <v>45</v>
      </c>
      <c r="J150">
        <f t="shared" si="8"/>
        <v>66.224999999999994</v>
      </c>
      <c r="K150" t="s">
        <v>46</v>
      </c>
      <c r="L150">
        <f>J151</f>
        <v>66.974999999999994</v>
      </c>
      <c r="N150" t="s">
        <v>45</v>
      </c>
      <c r="O150">
        <f t="shared" si="9"/>
        <v>4.2750000000000057</v>
      </c>
      <c r="P150" t="s">
        <v>45</v>
      </c>
      <c r="Q150">
        <f t="shared" si="10"/>
        <v>6.2750000000000057</v>
      </c>
    </row>
    <row r="151" spans="2:17">
      <c r="I151" t="s">
        <v>46</v>
      </c>
      <c r="J151">
        <f t="shared" si="8"/>
        <v>66.974999999999994</v>
      </c>
      <c r="K151" t="s">
        <v>47</v>
      </c>
      <c r="L151">
        <f>J152</f>
        <v>65.724999999999994</v>
      </c>
      <c r="N151" t="s">
        <v>46</v>
      </c>
      <c r="O151">
        <f t="shared" si="9"/>
        <v>3.0250000000000057</v>
      </c>
      <c r="P151" t="s">
        <v>46</v>
      </c>
      <c r="Q151">
        <f t="shared" si="10"/>
        <v>7.0249999999999986</v>
      </c>
    </row>
    <row r="152" spans="2:17">
      <c r="I152" t="s">
        <v>47</v>
      </c>
      <c r="J152">
        <f t="shared" si="8"/>
        <v>65.724999999999994</v>
      </c>
      <c r="K152" t="s">
        <v>49</v>
      </c>
      <c r="L152">
        <f>J154</f>
        <v>66.099999999999994</v>
      </c>
      <c r="N152" t="s">
        <v>47</v>
      </c>
      <c r="O152">
        <f t="shared" si="9"/>
        <v>4.4750000000000085</v>
      </c>
      <c r="P152" t="s">
        <v>47</v>
      </c>
      <c r="Q152">
        <f t="shared" si="10"/>
        <v>8.4750000000000014</v>
      </c>
    </row>
    <row r="153" spans="2:17">
      <c r="I153" t="s">
        <v>48</v>
      </c>
      <c r="J153">
        <f>J136+E136</f>
        <v>66.099999999999994</v>
      </c>
      <c r="K153" t="s">
        <v>47</v>
      </c>
      <c r="L153">
        <f>J152</f>
        <v>65.724999999999994</v>
      </c>
      <c r="N153" t="s">
        <v>48</v>
      </c>
      <c r="O153">
        <f t="shared" si="9"/>
        <v>2.9000000000000057</v>
      </c>
      <c r="P153" t="s">
        <v>48</v>
      </c>
      <c r="Q153">
        <f t="shared" si="10"/>
        <v>5.3999999999999986</v>
      </c>
    </row>
    <row r="154" spans="2:17">
      <c r="I154" t="s">
        <v>49</v>
      </c>
      <c r="J154">
        <f>J137+E137</f>
        <v>66.099999999999994</v>
      </c>
      <c r="K154" t="s">
        <v>50</v>
      </c>
      <c r="L154">
        <f>J155</f>
        <v>64.7</v>
      </c>
      <c r="N154" t="s">
        <v>49</v>
      </c>
      <c r="O154">
        <f t="shared" si="9"/>
        <v>3.9000000000000057</v>
      </c>
      <c r="P154" t="s">
        <v>49</v>
      </c>
      <c r="Q154">
        <f t="shared" si="10"/>
        <v>8.8999999999999986</v>
      </c>
    </row>
    <row r="155" spans="2:17">
      <c r="I155" t="s">
        <v>50</v>
      </c>
      <c r="J155">
        <f>J138+E139</f>
        <v>64.7</v>
      </c>
      <c r="K155" t="s">
        <v>52</v>
      </c>
      <c r="L155">
        <f>J158</f>
        <v>63.45</v>
      </c>
      <c r="N155" t="s">
        <v>50</v>
      </c>
      <c r="O155" s="21">
        <f t="shared" si="9"/>
        <v>1.2999999999999972</v>
      </c>
      <c r="P155" t="s">
        <v>50</v>
      </c>
      <c r="Q155">
        <f t="shared" si="10"/>
        <v>6.2999999999999972</v>
      </c>
    </row>
    <row r="156" spans="2:17">
      <c r="I156" t="s">
        <v>51</v>
      </c>
      <c r="J156">
        <f t="shared" si="8"/>
        <v>65.95</v>
      </c>
      <c r="K156" t="s">
        <v>50</v>
      </c>
      <c r="L156">
        <f>J155</f>
        <v>64.7</v>
      </c>
      <c r="N156" t="s">
        <v>51</v>
      </c>
      <c r="O156">
        <f t="shared" si="9"/>
        <v>3.5499999999999972</v>
      </c>
      <c r="P156" t="s">
        <v>51</v>
      </c>
      <c r="Q156">
        <f t="shared" si="10"/>
        <v>8.5499999999999972</v>
      </c>
    </row>
    <row r="157" spans="2:17">
      <c r="I157" t="s">
        <v>53</v>
      </c>
      <c r="J157">
        <f>J140+E140</f>
        <v>61.95</v>
      </c>
      <c r="K157" t="s">
        <v>52</v>
      </c>
      <c r="L157">
        <f>J158</f>
        <v>63.45</v>
      </c>
      <c r="N157" t="s">
        <v>53</v>
      </c>
      <c r="O157">
        <f t="shared" si="9"/>
        <v>6.0499999999999972</v>
      </c>
      <c r="P157" t="s">
        <v>53</v>
      </c>
      <c r="Q157">
        <f t="shared" si="10"/>
        <v>8.0499999999999972</v>
      </c>
    </row>
    <row r="158" spans="2:17">
      <c r="I158" t="s">
        <v>52</v>
      </c>
      <c r="J158">
        <f>J141+E141</f>
        <v>63.45</v>
      </c>
      <c r="K158" t="s">
        <v>40</v>
      </c>
      <c r="L158">
        <f>L141+E141</f>
        <v>63</v>
      </c>
      <c r="N158" t="s">
        <v>52</v>
      </c>
      <c r="O158">
        <f t="shared" si="9"/>
        <v>2.5499999999999972</v>
      </c>
      <c r="P158" t="s">
        <v>52</v>
      </c>
      <c r="Q158">
        <f t="shared" si="10"/>
        <v>7.5499999999999972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Theodore Cleveland</cp:lastModifiedBy>
  <dcterms:created xsi:type="dcterms:W3CDTF">2016-11-22T21:00:00Z</dcterms:created>
  <dcterms:modified xsi:type="dcterms:W3CDTF">2017-04-18T00:31:52Z</dcterms:modified>
</cp:coreProperties>
</file>