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rectHub\Business\DIRECTHUB\FE Exam Prep\CHECKLISTS\"/>
    </mc:Choice>
  </mc:AlternateContent>
  <xr:revisionPtr revIDLastSave="0" documentId="13_ncr:1_{8821B254-83D4-44F9-B440-95666889A3B3}" xr6:coauthVersionLast="47" xr6:coauthVersionMax="47" xr10:uidLastSave="{00000000-0000-0000-0000-000000000000}"/>
  <bookViews>
    <workbookView xWindow="-108" yWindow="-108" windowWidth="23256" windowHeight="12576" firstSheet="1" activeTab="2" xr2:uid="{FEF6C3B6-1214-4B07-A899-DA4DD90B8D99}"/>
  </bookViews>
  <sheets>
    <sheet name="2025 Civil FE Exam Topics" sheetId="1" r:id="rId1"/>
    <sheet name="Topic Checklist and Tracker" sheetId="3" r:id="rId2"/>
    <sheet name="Monthly Study Calendar" sheetId="7" r:id="rId3"/>
    <sheet name="Weekly Schedule Planner" sheetId="5" r:id="rId4"/>
  </sheets>
  <externalReferences>
    <externalReference r:id="rId5"/>
  </externalReferences>
  <definedNames>
    <definedName name="Calendar10Month" localSheetId="2">'Monthly Study Calendar'!$C$127</definedName>
    <definedName name="Calendar10Month" localSheetId="3">'[1]Monthly Calendar'!#REF!</definedName>
    <definedName name="Calendar10Month">#REF!</definedName>
    <definedName name="Calendar10MonthOption" localSheetId="2">MATCH('Monthly Study Calendar'!Calendar10Month,'Monthly Study Calendar'!Months,0)</definedName>
    <definedName name="Calendar10MonthOption" localSheetId="3">MATCH('Weekly Schedule Planner'!Calendar10Month,'Weekly Schedule Planner'!Months,0)</definedName>
    <definedName name="Calendar10Year" localSheetId="2">'Monthly Study Calendar'!$B$127</definedName>
    <definedName name="Calendar10Year" localSheetId="3">'[1]Monthly Calendar'!#REF!</definedName>
    <definedName name="Calendar11Month" localSheetId="2">'Monthly Study Calendar'!$C$141</definedName>
    <definedName name="Calendar11Month" localSheetId="3">'[1]Monthly Calendar'!#REF!</definedName>
    <definedName name="Calendar11Month">#REF!</definedName>
    <definedName name="Calendar11MonthOption" localSheetId="2">MATCH('Monthly Study Calendar'!Calendar11Month,'Monthly Study Calendar'!Months,0)</definedName>
    <definedName name="Calendar11MonthOption" localSheetId="3">MATCH('Weekly Schedule Planner'!Calendar11Month,'Weekly Schedule Planner'!Months,0)</definedName>
    <definedName name="Calendar11Year" localSheetId="2">'Monthly Study Calendar'!$B$141</definedName>
    <definedName name="Calendar11Year" localSheetId="3">'[1]Monthly Calendar'!#REF!</definedName>
    <definedName name="Calendar12Month" localSheetId="2">'Monthly Study Calendar'!$C$155</definedName>
    <definedName name="Calendar12Month" localSheetId="3">'[1]Monthly Calendar'!#REF!</definedName>
    <definedName name="Calendar12Month">#REF!</definedName>
    <definedName name="Calendar12MonthOption" localSheetId="2">MATCH('Monthly Study Calendar'!Calendar12Month,'Monthly Study Calendar'!Months,0)</definedName>
    <definedName name="Calendar12MonthOption" localSheetId="3">MATCH('Weekly Schedule Planner'!Calendar12Month,'Weekly Schedule Planner'!Months,0)</definedName>
    <definedName name="Calendar12Year" localSheetId="2">'Monthly Study Calendar'!$B$155</definedName>
    <definedName name="Calendar12Year" localSheetId="3">'[1]Monthly Calendar'!#REF!</definedName>
    <definedName name="Calendar1Month" localSheetId="2">'Monthly Study Calendar'!$C$1</definedName>
    <definedName name="Calendar1Month" localSheetId="3">#REF!</definedName>
    <definedName name="Calendar1Month">#REF!</definedName>
    <definedName name="Calendar1MonthOption" localSheetId="2">MATCH('Monthly Study Calendar'!Calendar1Month,'Monthly Study Calendar'!Months,0)</definedName>
    <definedName name="Calendar1MonthOption" localSheetId="3">MATCH('Weekly Schedule Planner'!Calendar1Month,'Weekly Schedule Planner'!Months,0)</definedName>
    <definedName name="Calendar1Year" localSheetId="2">'Monthly Study Calendar'!$B$1</definedName>
    <definedName name="Calendar1Year" localSheetId="3">#REF!</definedName>
    <definedName name="Calendar2Month" localSheetId="2">'Monthly Study Calendar'!$C$15</definedName>
    <definedName name="Calendar2Month" localSheetId="3">#REF!</definedName>
    <definedName name="Calendar2Month">#REF!</definedName>
    <definedName name="Calendar2MonthOption" localSheetId="2">MATCH('Monthly Study Calendar'!Calendar2Month,'Monthly Study Calendar'!Months,0)</definedName>
    <definedName name="Calendar2MonthOption" localSheetId="3">MATCH('Weekly Schedule Planner'!Calendar2Month,'Weekly Schedule Planner'!Months,0)</definedName>
    <definedName name="Calendar2Year" localSheetId="2">'Monthly Study Calendar'!$B$15</definedName>
    <definedName name="Calendar2Year" localSheetId="3">#REF!</definedName>
    <definedName name="Calendar3Month" localSheetId="2">'Monthly Study Calendar'!$C$29</definedName>
    <definedName name="Calendar3Month" localSheetId="3">'[1]Monthly Calendar'!#REF!</definedName>
    <definedName name="Calendar3Month">#REF!</definedName>
    <definedName name="Calendar3MonthOption" localSheetId="2">MATCH('Monthly Study Calendar'!Calendar3Month,'Monthly Study Calendar'!Months,0)</definedName>
    <definedName name="Calendar3MonthOption" localSheetId="3">MATCH('Weekly Schedule Planner'!Calendar3Month,'Weekly Schedule Planner'!Months,0)</definedName>
    <definedName name="Calendar3Year" localSheetId="2">'Monthly Study Calendar'!$B$29</definedName>
    <definedName name="Calendar3Year" localSheetId="3">'[1]Monthly Calendar'!#REF!</definedName>
    <definedName name="Calendar4Month" localSheetId="2">'Monthly Study Calendar'!$C$43</definedName>
    <definedName name="Calendar4Month" localSheetId="3">'[1]Monthly Calendar'!#REF!</definedName>
    <definedName name="Calendar4Month">#REF!</definedName>
    <definedName name="Calendar4MonthOption" localSheetId="2">MATCH('Monthly Study Calendar'!Calendar4Month,'Monthly Study Calendar'!Months,0)</definedName>
    <definedName name="Calendar4MonthOption" localSheetId="3">MATCH('Weekly Schedule Planner'!Calendar4Month,'Weekly Schedule Planner'!Months,0)</definedName>
    <definedName name="Calendar4Year" localSheetId="2">'Monthly Study Calendar'!$B$43</definedName>
    <definedName name="Calendar4Year" localSheetId="3">'[1]Monthly Calendar'!#REF!</definedName>
    <definedName name="Calendar5Month" localSheetId="2">'Monthly Study Calendar'!$C$57</definedName>
    <definedName name="Calendar5Month" localSheetId="3">'[1]Monthly Calendar'!#REF!</definedName>
    <definedName name="Calendar5Month">#REF!</definedName>
    <definedName name="Calendar5MonthOption" localSheetId="2">MATCH('Monthly Study Calendar'!Calendar5Month,'Monthly Study Calendar'!Months,0)</definedName>
    <definedName name="Calendar5MonthOption" localSheetId="3">MATCH('Weekly Schedule Planner'!Calendar5Month,'Weekly Schedule Planner'!Months,0)</definedName>
    <definedName name="Calendar5Year" localSheetId="2">'Monthly Study Calendar'!$B$57</definedName>
    <definedName name="Calendar5Year" localSheetId="3">'[1]Monthly Calendar'!#REF!</definedName>
    <definedName name="Calendar6Month" localSheetId="2">'Monthly Study Calendar'!$C$71</definedName>
    <definedName name="Calendar6Month" localSheetId="3">'[1]Monthly Calendar'!#REF!</definedName>
    <definedName name="Calendar6Month">#REF!</definedName>
    <definedName name="Calendar6MonthOption" localSheetId="2">MATCH('Monthly Study Calendar'!Calendar6Month,'Monthly Study Calendar'!Months,0)</definedName>
    <definedName name="Calendar6MonthOption" localSheetId="3">MATCH('Weekly Schedule Planner'!Calendar6Month,'Weekly Schedule Planner'!Months,0)</definedName>
    <definedName name="Calendar6Year" localSheetId="2">'Monthly Study Calendar'!$B$71</definedName>
    <definedName name="Calendar6Year" localSheetId="3">'[1]Monthly Calendar'!#REF!</definedName>
    <definedName name="Calendar7Month" localSheetId="2">'Monthly Study Calendar'!$C$85</definedName>
    <definedName name="Calendar7Month" localSheetId="3">'[1]Monthly Calendar'!#REF!</definedName>
    <definedName name="Calendar7Month">#REF!</definedName>
    <definedName name="Calendar7MonthOption" localSheetId="2">MATCH('Monthly Study Calendar'!Calendar7Month,'Monthly Study Calendar'!Months,0)</definedName>
    <definedName name="Calendar7MonthOption" localSheetId="3">MATCH('Weekly Schedule Planner'!Calendar7Month,'Weekly Schedule Planner'!Months,0)</definedName>
    <definedName name="Calendar7Year" localSheetId="2">'Monthly Study Calendar'!$B$85</definedName>
    <definedName name="Calendar7Year" localSheetId="3">'[1]Monthly Calendar'!#REF!</definedName>
    <definedName name="Calendar8Month" localSheetId="2">'Monthly Study Calendar'!$C$99</definedName>
    <definedName name="Calendar8Month" localSheetId="3">'[1]Monthly Calendar'!#REF!</definedName>
    <definedName name="Calendar8Month">#REF!</definedName>
    <definedName name="Calendar8MonthOption" localSheetId="2">MATCH('Monthly Study Calendar'!Calendar8Month,'Monthly Study Calendar'!Months,0)</definedName>
    <definedName name="Calendar8MonthOption" localSheetId="3">MATCH('Weekly Schedule Planner'!Calendar8Month,'Weekly Schedule Planner'!Months,0)</definedName>
    <definedName name="Calendar8Year" localSheetId="2">'Monthly Study Calendar'!$B$99</definedName>
    <definedName name="Calendar8Year" localSheetId="3">'[1]Monthly Calendar'!#REF!</definedName>
    <definedName name="Calendar9Month" localSheetId="2">'Monthly Study Calendar'!$C$113</definedName>
    <definedName name="Calendar9Month" localSheetId="3">'[1]Monthly Calendar'!#REF!</definedName>
    <definedName name="Calendar9Month">#REF!</definedName>
    <definedName name="Calendar9MonthOption" localSheetId="2">MATCH('Monthly Study Calendar'!Calendar9Month,'Monthly Study Calendar'!Months,0)</definedName>
    <definedName name="Calendar9MonthOption" localSheetId="3">MATCH('Weekly Schedule Planner'!Calendar9Month,'Weekly Schedule Planner'!Months,0)</definedName>
    <definedName name="Calendar9Year" localSheetId="2">'Monthly Study Calendar'!$B$113</definedName>
    <definedName name="Calendar9Year" localSheetId="3">'[1]Monthly Calendar'!#REF!</definedName>
    <definedName name="ColumnTitleRegion1..H12.1" localSheetId="2">'Monthly Study Calendar'!$B$2</definedName>
    <definedName name="ColumnTitleRegion1..H12.1" localSheetId="3">#REF!</definedName>
    <definedName name="ColumnTitleRegion10..H54.1" localSheetId="2">'Monthly Study Calendar'!$B$44</definedName>
    <definedName name="ColumnTitleRegion10..H54.1" localSheetId="3">'[1]Monthly Calendar'!#REF!</definedName>
    <definedName name="ColumnTitleRegion11..C56.1" localSheetId="2">'Monthly Study Calendar'!$B$44</definedName>
    <definedName name="ColumnTitleRegion11..C56.1" localSheetId="3">'[1]Monthly Calendar'!#REF!</definedName>
    <definedName name="ColumnTitleRegion12..D56.1" localSheetId="2">'Monthly Study Calendar'!$D$55</definedName>
    <definedName name="ColumnTitleRegion12..D56.1" localSheetId="3">'[1]Monthly Calendar'!#REF!</definedName>
    <definedName name="ColumnTitleRegion13..H68.1" localSheetId="2">'Monthly Study Calendar'!$B$58</definedName>
    <definedName name="ColumnTitleRegion13..H68.1" localSheetId="3">'[1]Monthly Calendar'!#REF!</definedName>
    <definedName name="ColumnTitleRegion14..C70.1" localSheetId="2">'Monthly Study Calendar'!$B$58</definedName>
    <definedName name="ColumnTitleRegion14..C70.1" localSheetId="3">'[1]Monthly Calendar'!#REF!</definedName>
    <definedName name="ColumnTitleRegion15..D70.1" localSheetId="2">'Monthly Study Calendar'!$D$69</definedName>
    <definedName name="ColumnTitleRegion15..D70.1" localSheetId="3">'[1]Monthly Calendar'!#REF!</definedName>
    <definedName name="ColumnTitleRegion16..H82.1" localSheetId="2">'Monthly Study Calendar'!$B$72</definedName>
    <definedName name="ColumnTitleRegion16..H82.1" localSheetId="3">'[1]Monthly Calendar'!#REF!</definedName>
    <definedName name="ColumnTitleRegion17..C84.1" localSheetId="2">'Monthly Study Calendar'!$B$72</definedName>
    <definedName name="ColumnTitleRegion17..C84.1" localSheetId="3">'[1]Monthly Calendar'!#REF!</definedName>
    <definedName name="ColumnTitleRegion18..D84.1" localSheetId="2">'Monthly Study Calendar'!$D$83</definedName>
    <definedName name="ColumnTitleRegion18..D84.1" localSheetId="3">'[1]Monthly Calendar'!#REF!</definedName>
    <definedName name="ColumnTitleRegion19..H96.1" localSheetId="2">'Monthly Study Calendar'!$B$86</definedName>
    <definedName name="ColumnTitleRegion19..H96.1" localSheetId="3">'[1]Monthly Calendar'!#REF!</definedName>
    <definedName name="ColumnTitleRegion2..C14.1" localSheetId="2">'Monthly Study Calendar'!$B$2</definedName>
    <definedName name="ColumnTitleRegion2..C14.1" localSheetId="3">#REF!</definedName>
    <definedName name="ColumnTitleRegion20..C98.1" localSheetId="2">'Monthly Study Calendar'!$B$86</definedName>
    <definedName name="ColumnTitleRegion20..C98.1" localSheetId="3">'[1]Monthly Calendar'!#REF!</definedName>
    <definedName name="ColumnTitleRegion21..D98.1" localSheetId="2">'Monthly Study Calendar'!$D$97</definedName>
    <definedName name="ColumnTitleRegion21..D98.1" localSheetId="3">'[1]Monthly Calendar'!#REF!</definedName>
    <definedName name="ColumnTitleRegion22..H110.1" localSheetId="2">'Monthly Study Calendar'!$B$100</definedName>
    <definedName name="ColumnTitleRegion22..H110.1" localSheetId="3">'[1]Monthly Calendar'!#REF!</definedName>
    <definedName name="ColumnTitleRegion23..C112.1" localSheetId="2">'Monthly Study Calendar'!$B$100</definedName>
    <definedName name="ColumnTitleRegion23..C112.1" localSheetId="3">'[1]Monthly Calendar'!#REF!</definedName>
    <definedName name="ColumnTitleRegion24..D112.1" localSheetId="2">'Monthly Study Calendar'!$D$111</definedName>
    <definedName name="ColumnTitleRegion24..D112.1" localSheetId="3">'[1]Monthly Calendar'!#REF!</definedName>
    <definedName name="ColumnTitleRegion25..H124.1" localSheetId="2">'Monthly Study Calendar'!$B$114</definedName>
    <definedName name="ColumnTitleRegion25..H124.1" localSheetId="3">'[1]Monthly Calendar'!#REF!</definedName>
    <definedName name="ColumnTitleRegion26..C126.1" localSheetId="2">'Monthly Study Calendar'!$B$114</definedName>
    <definedName name="ColumnTitleRegion26..C126.1" localSheetId="3">'[1]Monthly Calendar'!#REF!</definedName>
    <definedName name="ColumnTitleRegion27..D126.1" localSheetId="2">'Monthly Study Calendar'!$D$125</definedName>
    <definedName name="ColumnTitleRegion27..D126.1" localSheetId="3">'[1]Monthly Calendar'!#REF!</definedName>
    <definedName name="ColumnTitleRegion28..H138.1" localSheetId="2">'Monthly Study Calendar'!$B$128</definedName>
    <definedName name="ColumnTitleRegion28..H138.1" localSheetId="3">'[1]Monthly Calendar'!#REF!</definedName>
    <definedName name="ColumnTitleRegion29..C140.1" localSheetId="2">'Monthly Study Calendar'!$B$128</definedName>
    <definedName name="ColumnTitleRegion29..C140.1" localSheetId="3">'[1]Monthly Calendar'!#REF!</definedName>
    <definedName name="ColumnTitleRegion3..D14.1" localSheetId="2">'Monthly Study Calendar'!$D$13</definedName>
    <definedName name="ColumnTitleRegion3..D14.1" localSheetId="3">#REF!</definedName>
    <definedName name="ColumnTitleRegion30..D140.1" localSheetId="2">'Monthly Study Calendar'!$D$139</definedName>
    <definedName name="ColumnTitleRegion30..D140.1" localSheetId="3">'[1]Monthly Calendar'!#REF!</definedName>
    <definedName name="ColumnTitleRegion31..H152.1" localSheetId="2">'Monthly Study Calendar'!$B$142</definedName>
    <definedName name="ColumnTitleRegion31..H152.1" localSheetId="3">'[1]Monthly Calendar'!#REF!</definedName>
    <definedName name="ColumnTitleRegion32..C154.1" localSheetId="2">'Monthly Study Calendar'!$B$142</definedName>
    <definedName name="ColumnTitleRegion32..C154.1" localSheetId="3">'[1]Monthly Calendar'!#REF!</definedName>
    <definedName name="ColumnTitleRegion33..D154.1" localSheetId="2">'Monthly Study Calendar'!$D$153</definedName>
    <definedName name="ColumnTitleRegion33..D154.1" localSheetId="3">'[1]Monthly Calendar'!#REF!</definedName>
    <definedName name="ColumnTitleRegion34..H166.1" localSheetId="2">'Monthly Study Calendar'!$B$156</definedName>
    <definedName name="ColumnTitleRegion34..H166.1" localSheetId="3">'[1]Monthly Calendar'!#REF!</definedName>
    <definedName name="ColumnTitleRegion35..C168.1" localSheetId="2">'Monthly Study Calendar'!$B$156</definedName>
    <definedName name="ColumnTitleRegion35..C168.1" localSheetId="3">'[1]Monthly Calendar'!#REF!</definedName>
    <definedName name="ColumnTitleRegion36..D168.1" localSheetId="2">'Monthly Study Calendar'!$D$167</definedName>
    <definedName name="ColumnTitleRegion36..D168.1" localSheetId="3">'[1]Monthly Calendar'!#REF!</definedName>
    <definedName name="ColumnTitleRegion4..H26.1" localSheetId="2">'Monthly Study Calendar'!$B$16</definedName>
    <definedName name="ColumnTitleRegion4..H26.1" localSheetId="3">#REF!</definedName>
    <definedName name="ColumnTitleRegion5..C28.1" localSheetId="2">'Monthly Study Calendar'!$B$16</definedName>
    <definedName name="ColumnTitleRegion5..C28.1" localSheetId="3">#REF!</definedName>
    <definedName name="ColumnTitleRegion6..D28.1" localSheetId="2">'Monthly Study Calendar'!$D$27</definedName>
    <definedName name="ColumnTitleRegion6..D28.1" localSheetId="3">#REF!</definedName>
    <definedName name="ColumnTitleRegion7..H40.1" localSheetId="2">'Monthly Study Calendar'!$B$30</definedName>
    <definedName name="ColumnTitleRegion7..H40.1" localSheetId="3">'[1]Monthly Calendar'!#REF!</definedName>
    <definedName name="ColumnTitleRegion8..C42.1" localSheetId="2">'Monthly Study Calendar'!$B$30</definedName>
    <definedName name="ColumnTitleRegion8..C42.1" localSheetId="3">'[1]Monthly Calendar'!#REF!</definedName>
    <definedName name="ColumnTitleRegion9..D42.1" localSheetId="2">'Monthly Study Calendar'!$D$41</definedName>
    <definedName name="ColumnTitleRegion9..D42.1" localSheetId="3">'[1]Monthly Calendar'!#REF!</definedName>
    <definedName name="Days" localSheetId="2">{0,1,2,3,4,5,6}</definedName>
    <definedName name="Days" localSheetId="3">{0,1,2,3,4,5,6}</definedName>
    <definedName name="Months" localSheetId="2">{"January","February","March","April","May","June","July","August","September","October","November","December"}</definedName>
    <definedName name="Months" localSheetId="3">{"January","February","March","April","May","June","July","August","September","October","November","December"}</definedName>
    <definedName name="_xlnm.Print_Area" localSheetId="2">'Monthly Study Calendar'!$B$1:$I$168</definedName>
    <definedName name="StartDate">'[1]Weekly Schedule Planner'!$V$4</definedName>
    <definedName name="WeekdayOption" localSheetId="2">MATCH('Monthly Study Calendar'!WeekStart,'Monthly Study Calendar'!Weekdays,0)+10</definedName>
    <definedName name="WeekdayOption" localSheetId="3">MATCH('Weekly Schedule Planner'!WeekStart,'Weekly Schedule Planner'!Weekdays,0)+10</definedName>
    <definedName name="Weekdays" localSheetId="2">{"Monday","Tuesday","Wednesday","Thursday","Friday","Saturday","Sunday"}</definedName>
    <definedName name="Weekdays" localSheetId="3">{"Monday","Tuesday","Wednesday","Thursday","Friday","Saturday","Sunday"}</definedName>
    <definedName name="WeekStart" localSheetId="2">'Monthly Study Calendar'!$B$2</definedName>
    <definedName name="WeekStart" localSheetId="3">'Weekly Schedule Planner'!#REF!</definedName>
    <definedName name="WeekStart">#REF!</definedName>
    <definedName name="WeekStartValue" localSheetId="2">IF('Monthly Study Calendar'!WeekStart="Monday",2,1)</definedName>
    <definedName name="WeekStartValue" localSheetId="3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7" l="1"/>
  <c r="B5" i="7" s="1" a="1"/>
  <c r="H5" i="7" s="1"/>
  <c r="B7" i="7" l="1" a="1"/>
  <c r="C7" i="7" s="1"/>
  <c r="B3" i="7" a="1"/>
  <c r="H3" i="7" s="1"/>
  <c r="H2" i="7" s="1"/>
  <c r="B15" i="7"/>
  <c r="B13" i="7" a="1"/>
  <c r="B13" i="7" s="1"/>
  <c r="C15" i="7"/>
  <c r="B11" i="7" a="1"/>
  <c r="H11" i="7" s="1"/>
  <c r="B9" i="7" a="1"/>
  <c r="H9" i="7" s="1"/>
  <c r="B5" i="7"/>
  <c r="C5" i="7"/>
  <c r="D5" i="7"/>
  <c r="E5" i="7"/>
  <c r="F5" i="7"/>
  <c r="G5" i="7"/>
  <c r="B25" i="7" l="1" a="1"/>
  <c r="G25" i="7" s="1"/>
  <c r="C3" i="7"/>
  <c r="C2" i="7" s="1"/>
  <c r="C13" i="7"/>
  <c r="F9" i="7"/>
  <c r="E9" i="7"/>
  <c r="D9" i="7"/>
  <c r="C9" i="7"/>
  <c r="B9" i="7"/>
  <c r="D3" i="7"/>
  <c r="D2" i="7" s="1"/>
  <c r="B11" i="7"/>
  <c r="B7" i="7"/>
  <c r="C29" i="7"/>
  <c r="B27" i="7" a="1"/>
  <c r="C27" i="7" s="1"/>
  <c r="B3" i="7"/>
  <c r="G11" i="7"/>
  <c r="H7" i="7"/>
  <c r="G7" i="7"/>
  <c r="B23" i="7" a="1"/>
  <c r="E23" i="7" s="1"/>
  <c r="F11" i="7"/>
  <c r="F7" i="7"/>
  <c r="B29" i="7"/>
  <c r="E11" i="7"/>
  <c r="E7" i="7"/>
  <c r="G3" i="7"/>
  <c r="G2" i="7" s="1"/>
  <c r="B19" i="7" a="1"/>
  <c r="G19" i="7" s="1"/>
  <c r="F3" i="7"/>
  <c r="F2" i="7" s="1"/>
  <c r="D11" i="7"/>
  <c r="D7" i="7"/>
  <c r="G9" i="7"/>
  <c r="E3" i="7"/>
  <c r="E2" i="7" s="1"/>
  <c r="C11" i="7"/>
  <c r="B21" i="7" a="1"/>
  <c r="B17" i="7" a="1"/>
  <c r="V4" i="5"/>
  <c r="C15" i="5"/>
  <c r="E15" i="5"/>
  <c r="I15" i="5"/>
  <c r="K15" i="5"/>
  <c r="N15" i="5"/>
  <c r="P15" i="5"/>
  <c r="S15" i="5"/>
  <c r="U15" i="5"/>
  <c r="X15" i="5"/>
  <c r="Z15" i="5"/>
  <c r="AC15" i="5"/>
  <c r="AE15" i="5"/>
  <c r="AH15" i="5"/>
  <c r="AJ15" i="5"/>
  <c r="E16" i="5"/>
  <c r="K16" i="5"/>
  <c r="P16" i="5"/>
  <c r="U16" i="5"/>
  <c r="Z16" i="5"/>
  <c r="AE16" i="5"/>
  <c r="AJ16" i="5"/>
  <c r="D25" i="7" l="1"/>
  <c r="E25" i="7"/>
  <c r="C25" i="7"/>
  <c r="F25" i="7"/>
  <c r="B25" i="7"/>
  <c r="H25" i="7"/>
  <c r="B27" i="7"/>
  <c r="B39" i="7" a="1"/>
  <c r="B39" i="7" s="1"/>
  <c r="B43" i="7"/>
  <c r="G23" i="7"/>
  <c r="D23" i="7"/>
  <c r="H23" i="7"/>
  <c r="B33" i="7" a="1"/>
  <c r="B33" i="7" s="1"/>
  <c r="B23" i="7"/>
  <c r="C43" i="7"/>
  <c r="D17" i="7"/>
  <c r="D16" i="7" s="1"/>
  <c r="E17" i="7"/>
  <c r="E16" i="7" s="1"/>
  <c r="G17" i="7"/>
  <c r="G16" i="7" s="1"/>
  <c r="H17" i="7"/>
  <c r="H16" i="7" s="1"/>
  <c r="F17" i="7"/>
  <c r="F16" i="7" s="1"/>
  <c r="B17" i="7"/>
  <c r="B16" i="7" s="1"/>
  <c r="C17" i="7"/>
  <c r="C16" i="7" s="1"/>
  <c r="F21" i="7"/>
  <c r="G21" i="7"/>
  <c r="D21" i="7"/>
  <c r="E21" i="7"/>
  <c r="H21" i="7"/>
  <c r="C21" i="7"/>
  <c r="B21" i="7"/>
  <c r="B19" i="7"/>
  <c r="E19" i="7"/>
  <c r="F19" i="7"/>
  <c r="D19" i="7"/>
  <c r="H19" i="7"/>
  <c r="C19" i="7"/>
  <c r="B35" i="7" a="1"/>
  <c r="F23" i="7"/>
  <c r="C23" i="7"/>
  <c r="B37" i="7" a="1"/>
  <c r="B37" i="7" s="1"/>
  <c r="B41" i="7" a="1"/>
  <c r="B31" i="7" a="1"/>
  <c r="C31" i="7" s="1"/>
  <c r="C30" i="7" s="1"/>
  <c r="H85" i="1"/>
  <c r="B53" i="7" l="1" a="1"/>
  <c r="F53" i="7" s="1"/>
  <c r="D39" i="7"/>
  <c r="G39" i="7"/>
  <c r="B47" i="7" a="1"/>
  <c r="B47" i="7" s="1"/>
  <c r="E39" i="7"/>
  <c r="F39" i="7"/>
  <c r="H39" i="7"/>
  <c r="C39" i="7"/>
  <c r="B55" i="7" a="1"/>
  <c r="B55" i="7" s="1"/>
  <c r="B45" i="7" a="1"/>
  <c r="F45" i="7" s="1"/>
  <c r="F44" i="7" s="1"/>
  <c r="C33" i="7"/>
  <c r="E33" i="7"/>
  <c r="H33" i="7"/>
  <c r="B57" i="7"/>
  <c r="B49" i="7" a="1"/>
  <c r="F49" i="7" s="1"/>
  <c r="D33" i="7"/>
  <c r="F33" i="7"/>
  <c r="C57" i="7"/>
  <c r="G33" i="7"/>
  <c r="B51" i="7" a="1"/>
  <c r="H37" i="7"/>
  <c r="F35" i="7"/>
  <c r="G35" i="7"/>
  <c r="B35" i="7"/>
  <c r="C35" i="7"/>
  <c r="D35" i="7"/>
  <c r="E35" i="7"/>
  <c r="H35" i="7"/>
  <c r="E31" i="7"/>
  <c r="E30" i="7" s="1"/>
  <c r="F31" i="7"/>
  <c r="F30" i="7" s="1"/>
  <c r="H31" i="7"/>
  <c r="H30" i="7" s="1"/>
  <c r="G31" i="7"/>
  <c r="G30" i="7" s="1"/>
  <c r="D31" i="7"/>
  <c r="D30" i="7" s="1"/>
  <c r="B31" i="7"/>
  <c r="B30" i="7" s="1"/>
  <c r="B41" i="7"/>
  <c r="C41" i="7"/>
  <c r="E37" i="7"/>
  <c r="D37" i="7"/>
  <c r="F37" i="7"/>
  <c r="G37" i="7"/>
  <c r="C37" i="7"/>
  <c r="G53" i="7" l="1"/>
  <c r="B53" i="7"/>
  <c r="H53" i="7"/>
  <c r="E53" i="7"/>
  <c r="D53" i="7"/>
  <c r="C53" i="7"/>
  <c r="H47" i="7"/>
  <c r="E47" i="7"/>
  <c r="D47" i="7"/>
  <c r="B65" i="7" a="1"/>
  <c r="E65" i="7" s="1"/>
  <c r="C47" i="7"/>
  <c r="G47" i="7"/>
  <c r="B63" i="7" a="1"/>
  <c r="E63" i="7" s="1"/>
  <c r="C55" i="7"/>
  <c r="F47" i="7"/>
  <c r="D45" i="7"/>
  <c r="D44" i="7" s="1"/>
  <c r="D49" i="7"/>
  <c r="E49" i="7"/>
  <c r="C49" i="7"/>
  <c r="E45" i="7"/>
  <c r="E44" i="7" s="1"/>
  <c r="C45" i="7"/>
  <c r="C44" i="7" s="1"/>
  <c r="H45" i="7"/>
  <c r="H44" i="7" s="1"/>
  <c r="B45" i="7"/>
  <c r="B44" i="7" s="1"/>
  <c r="G45" i="7"/>
  <c r="G44" i="7" s="1"/>
  <c r="D51" i="7"/>
  <c r="B51" i="7"/>
  <c r="E51" i="7"/>
  <c r="G51" i="7"/>
  <c r="H51" i="7"/>
  <c r="C51" i="7"/>
  <c r="B71" i="7"/>
  <c r="B59" i="7" a="1"/>
  <c r="B61" i="7" a="1"/>
  <c r="B69" i="7" a="1"/>
  <c r="C69" i="7" s="1"/>
  <c r="B67" i="7" a="1"/>
  <c r="C67" i="7" s="1"/>
  <c r="C71" i="7"/>
  <c r="F51" i="7"/>
  <c r="H49" i="7"/>
  <c r="B49" i="7"/>
  <c r="G49" i="7"/>
  <c r="C65" i="7" l="1"/>
  <c r="D65" i="7"/>
  <c r="G65" i="7"/>
  <c r="H65" i="7"/>
  <c r="B65" i="7"/>
  <c r="F65" i="7"/>
  <c r="D63" i="7"/>
  <c r="F63" i="7"/>
  <c r="H63" i="7"/>
  <c r="B63" i="7"/>
  <c r="G63" i="7"/>
  <c r="C63" i="7"/>
  <c r="B69" i="7"/>
  <c r="D67" i="7"/>
  <c r="G67" i="7"/>
  <c r="B75" i="7" a="1"/>
  <c r="B73" i="7" a="1"/>
  <c r="B83" i="7" a="1"/>
  <c r="B81" i="7" a="1"/>
  <c r="C81" i="7" s="1"/>
  <c r="B85" i="7"/>
  <c r="B79" i="7" a="1"/>
  <c r="B79" i="7" s="1"/>
  <c r="B67" i="7"/>
  <c r="F67" i="7"/>
  <c r="H67" i="7"/>
  <c r="C85" i="7"/>
  <c r="B77" i="7" a="1"/>
  <c r="C77" i="7" s="1"/>
  <c r="D61" i="7"/>
  <c r="F61" i="7"/>
  <c r="H61" i="7"/>
  <c r="G61" i="7"/>
  <c r="E61" i="7"/>
  <c r="B61" i="7"/>
  <c r="C61" i="7"/>
  <c r="E67" i="7"/>
  <c r="F59" i="7"/>
  <c r="F58" i="7" s="1"/>
  <c r="E59" i="7"/>
  <c r="E58" i="7" s="1"/>
  <c r="G59" i="7"/>
  <c r="G58" i="7" s="1"/>
  <c r="H59" i="7"/>
  <c r="H58" i="7" s="1"/>
  <c r="B59" i="7"/>
  <c r="B58" i="7" s="1"/>
  <c r="D59" i="7"/>
  <c r="D58" i="7" s="1"/>
  <c r="C59" i="7"/>
  <c r="C58" i="7" s="1"/>
  <c r="E81" i="7" l="1"/>
  <c r="F79" i="7"/>
  <c r="G79" i="7"/>
  <c r="B89" i="7" a="1"/>
  <c r="C89" i="7" s="1"/>
  <c r="H79" i="7"/>
  <c r="E79" i="7"/>
  <c r="D79" i="7"/>
  <c r="C79" i="7"/>
  <c r="B97" i="7" a="1"/>
  <c r="B77" i="7"/>
  <c r="B91" i="7" a="1"/>
  <c r="E77" i="7"/>
  <c r="B93" i="7" a="1"/>
  <c r="B95" i="7" a="1"/>
  <c r="B99" i="7"/>
  <c r="B87" i="7" a="1"/>
  <c r="C99" i="7"/>
  <c r="G81" i="7"/>
  <c r="H81" i="7"/>
  <c r="F81" i="7"/>
  <c r="B81" i="7"/>
  <c r="D81" i="7"/>
  <c r="H77" i="7"/>
  <c r="G77" i="7"/>
  <c r="D77" i="7"/>
  <c r="F77" i="7"/>
  <c r="B83" i="7"/>
  <c r="C83" i="7"/>
  <c r="B73" i="7"/>
  <c r="B72" i="7" s="1"/>
  <c r="G73" i="7"/>
  <c r="G72" i="7" s="1"/>
  <c r="C73" i="7"/>
  <c r="C72" i="7" s="1"/>
  <c r="D73" i="7"/>
  <c r="D72" i="7" s="1"/>
  <c r="E73" i="7"/>
  <c r="E72" i="7" s="1"/>
  <c r="F73" i="7"/>
  <c r="F72" i="7" s="1"/>
  <c r="H73" i="7"/>
  <c r="H72" i="7" s="1"/>
  <c r="E75" i="7"/>
  <c r="H75" i="7"/>
  <c r="C75" i="7"/>
  <c r="D75" i="7"/>
  <c r="F75" i="7"/>
  <c r="G75" i="7"/>
  <c r="B75" i="7"/>
  <c r="E89" i="7" l="1"/>
  <c r="H89" i="7"/>
  <c r="G89" i="7"/>
  <c r="F89" i="7"/>
  <c r="D89" i="7"/>
  <c r="B111" i="7" a="1"/>
  <c r="B111" i="7" s="1"/>
  <c r="B89" i="7"/>
  <c r="C97" i="7"/>
  <c r="B97" i="7"/>
  <c r="C113" i="7"/>
  <c r="B109" i="7" a="1"/>
  <c r="E109" i="7" s="1"/>
  <c r="B101" i="7" a="1"/>
  <c r="E101" i="7" s="1"/>
  <c r="E100" i="7" s="1"/>
  <c r="B107" i="7" a="1"/>
  <c r="B103" i="7" a="1"/>
  <c r="B113" i="7"/>
  <c r="B95" i="7"/>
  <c r="C95" i="7"/>
  <c r="F95" i="7"/>
  <c r="D95" i="7"/>
  <c r="E95" i="7"/>
  <c r="G95" i="7"/>
  <c r="H95" i="7"/>
  <c r="B93" i="7"/>
  <c r="C93" i="7"/>
  <c r="F93" i="7"/>
  <c r="H93" i="7"/>
  <c r="G93" i="7"/>
  <c r="D93" i="7"/>
  <c r="E93" i="7"/>
  <c r="D87" i="7"/>
  <c r="D86" i="7" s="1"/>
  <c r="B87" i="7"/>
  <c r="B86" i="7" s="1"/>
  <c r="C87" i="7"/>
  <c r="C86" i="7" s="1"/>
  <c r="F87" i="7"/>
  <c r="F86" i="7" s="1"/>
  <c r="G87" i="7"/>
  <c r="G86" i="7" s="1"/>
  <c r="H87" i="7"/>
  <c r="H86" i="7" s="1"/>
  <c r="E87" i="7"/>
  <c r="E86" i="7" s="1"/>
  <c r="B105" i="7" a="1"/>
  <c r="H91" i="7"/>
  <c r="B91" i="7"/>
  <c r="C91" i="7"/>
  <c r="F91" i="7"/>
  <c r="D91" i="7"/>
  <c r="E91" i="7"/>
  <c r="G91" i="7"/>
  <c r="H101" i="7" l="1"/>
  <c r="H100" i="7" s="1"/>
  <c r="C109" i="7"/>
  <c r="G101" i="7"/>
  <c r="G100" i="7" s="1"/>
  <c r="B101" i="7"/>
  <c r="B100" i="7" s="1"/>
  <c r="C111" i="7"/>
  <c r="F101" i="7"/>
  <c r="F100" i="7" s="1"/>
  <c r="B119" i="7" a="1"/>
  <c r="D119" i="7" s="1"/>
  <c r="B127" i="7"/>
  <c r="B109" i="7"/>
  <c r="F109" i="7"/>
  <c r="G109" i="7"/>
  <c r="D109" i="7"/>
  <c r="B121" i="7" a="1"/>
  <c r="F121" i="7" s="1"/>
  <c r="B123" i="7" a="1"/>
  <c r="G123" i="7" s="1"/>
  <c r="C101" i="7"/>
  <c r="C100" i="7" s="1"/>
  <c r="C127" i="7"/>
  <c r="B117" i="7" a="1"/>
  <c r="D117" i="7" s="1"/>
  <c r="H109" i="7"/>
  <c r="D101" i="7"/>
  <c r="D100" i="7" s="1"/>
  <c r="B115" i="7" a="1"/>
  <c r="B125" i="7" a="1"/>
  <c r="G103" i="7"/>
  <c r="B103" i="7"/>
  <c r="C103" i="7"/>
  <c r="H103" i="7"/>
  <c r="D103" i="7"/>
  <c r="F103" i="7"/>
  <c r="E103" i="7"/>
  <c r="B105" i="7"/>
  <c r="C105" i="7"/>
  <c r="D105" i="7"/>
  <c r="F105" i="7"/>
  <c r="E105" i="7"/>
  <c r="H105" i="7"/>
  <c r="G105" i="7"/>
  <c r="F107" i="7"/>
  <c r="G107" i="7"/>
  <c r="D107" i="7"/>
  <c r="B107" i="7"/>
  <c r="H107" i="7"/>
  <c r="C107" i="7"/>
  <c r="E107" i="7"/>
  <c r="B135" i="7" l="1" a="1"/>
  <c r="G135" i="7" s="1"/>
  <c r="D121" i="7"/>
  <c r="G119" i="7"/>
  <c r="B139" i="7" a="1"/>
  <c r="B139" i="7" s="1"/>
  <c r="E119" i="7"/>
  <c r="B119" i="7"/>
  <c r="B129" i="7" a="1"/>
  <c r="C129" i="7" s="1"/>
  <c r="C128" i="7" s="1"/>
  <c r="B137" i="7" a="1"/>
  <c r="B137" i="7" s="1"/>
  <c r="F119" i="7"/>
  <c r="C121" i="7"/>
  <c r="B133" i="7" a="1"/>
  <c r="B133" i="7" s="1"/>
  <c r="E117" i="7"/>
  <c r="C119" i="7"/>
  <c r="H119" i="7"/>
  <c r="D123" i="7"/>
  <c r="F123" i="7"/>
  <c r="H123" i="7"/>
  <c r="B131" i="7" a="1"/>
  <c r="B141" i="7"/>
  <c r="G121" i="7"/>
  <c r="E123" i="7"/>
  <c r="C123" i="7"/>
  <c r="E121" i="7"/>
  <c r="B123" i="7"/>
  <c r="F117" i="7"/>
  <c r="B117" i="7"/>
  <c r="C117" i="7"/>
  <c r="H117" i="7"/>
  <c r="G117" i="7"/>
  <c r="H121" i="7"/>
  <c r="B121" i="7"/>
  <c r="C141" i="7"/>
  <c r="B125" i="7"/>
  <c r="C125" i="7"/>
  <c r="C115" i="7"/>
  <c r="C114" i="7" s="1"/>
  <c r="F115" i="7"/>
  <c r="F114" i="7" s="1"/>
  <c r="E115" i="7"/>
  <c r="E114" i="7" s="1"/>
  <c r="D115" i="7"/>
  <c r="D114" i="7" s="1"/>
  <c r="B115" i="7"/>
  <c r="B114" i="7" s="1"/>
  <c r="G115" i="7"/>
  <c r="G114" i="7" s="1"/>
  <c r="H115" i="7"/>
  <c r="H114" i="7" s="1"/>
  <c r="F135" i="7" l="1"/>
  <c r="B135" i="7"/>
  <c r="H135" i="7"/>
  <c r="C135" i="7"/>
  <c r="D135" i="7"/>
  <c r="E135" i="7"/>
  <c r="C139" i="7"/>
  <c r="C137" i="7"/>
  <c r="H129" i="7"/>
  <c r="H128" i="7" s="1"/>
  <c r="F129" i="7"/>
  <c r="F128" i="7" s="1"/>
  <c r="H137" i="7"/>
  <c r="B129" i="7"/>
  <c r="B128" i="7" s="1"/>
  <c r="G129" i="7"/>
  <c r="G128" i="7" s="1"/>
  <c r="G137" i="7"/>
  <c r="F137" i="7"/>
  <c r="E129" i="7"/>
  <c r="E128" i="7" s="1"/>
  <c r="F133" i="7"/>
  <c r="H133" i="7"/>
  <c r="D133" i="7"/>
  <c r="E133" i="7"/>
  <c r="G133" i="7"/>
  <c r="D129" i="7"/>
  <c r="D128" i="7" s="1"/>
  <c r="E137" i="7"/>
  <c r="D137" i="7"/>
  <c r="C133" i="7"/>
  <c r="G131" i="7"/>
  <c r="D131" i="7"/>
  <c r="H131" i="7"/>
  <c r="F131" i="7"/>
  <c r="C131" i="7"/>
  <c r="B131" i="7"/>
  <c r="E131" i="7"/>
  <c r="B151" i="7" a="1"/>
  <c r="C155" i="7"/>
  <c r="B149" i="7" a="1"/>
  <c r="B155" i="7"/>
  <c r="B143" i="7" a="1"/>
  <c r="B147" i="7" a="1"/>
  <c r="B153" i="7" a="1"/>
  <c r="B145" i="7" a="1"/>
  <c r="C153" i="7" l="1"/>
  <c r="B153" i="7"/>
  <c r="E147" i="7"/>
  <c r="B147" i="7"/>
  <c r="G147" i="7"/>
  <c r="H147" i="7"/>
  <c r="D147" i="7"/>
  <c r="C147" i="7"/>
  <c r="F147" i="7"/>
  <c r="E151" i="7"/>
  <c r="D151" i="7"/>
  <c r="H151" i="7"/>
  <c r="F151" i="7"/>
  <c r="G151" i="7"/>
  <c r="B151" i="7"/>
  <c r="C151" i="7"/>
  <c r="F143" i="7"/>
  <c r="F142" i="7" s="1"/>
  <c r="H143" i="7"/>
  <c r="H142" i="7" s="1"/>
  <c r="D143" i="7"/>
  <c r="D142" i="7" s="1"/>
  <c r="E143" i="7"/>
  <c r="E142" i="7" s="1"/>
  <c r="C143" i="7"/>
  <c r="C142" i="7" s="1"/>
  <c r="G143" i="7"/>
  <c r="G142" i="7" s="1"/>
  <c r="B143" i="7"/>
  <c r="B142" i="7" s="1"/>
  <c r="B167" i="7" a="1"/>
  <c r="B159" i="7" a="1"/>
  <c r="B161" i="7" a="1"/>
  <c r="B157" i="7" a="1"/>
  <c r="B165" i="7" a="1"/>
  <c r="B163" i="7" a="1"/>
  <c r="C145" i="7"/>
  <c r="E145" i="7"/>
  <c r="F145" i="7"/>
  <c r="H145" i="7"/>
  <c r="B145" i="7"/>
  <c r="D145" i="7"/>
  <c r="G145" i="7"/>
  <c r="B149" i="7"/>
  <c r="H149" i="7"/>
  <c r="C149" i="7"/>
  <c r="F149" i="7"/>
  <c r="G149" i="7"/>
  <c r="D149" i="7"/>
  <c r="E149" i="7"/>
  <c r="B167" i="7" l="1"/>
  <c r="C167" i="7"/>
  <c r="D163" i="7"/>
  <c r="G163" i="7"/>
  <c r="E163" i="7"/>
  <c r="H163" i="7"/>
  <c r="C163" i="7"/>
  <c r="F163" i="7"/>
  <c r="B163" i="7"/>
  <c r="B165" i="7"/>
  <c r="C165" i="7"/>
  <c r="E165" i="7"/>
  <c r="F165" i="7"/>
  <c r="D165" i="7"/>
  <c r="H165" i="7"/>
  <c r="G165" i="7"/>
  <c r="D157" i="7"/>
  <c r="D156" i="7" s="1"/>
  <c r="E157" i="7"/>
  <c r="E156" i="7" s="1"/>
  <c r="H157" i="7"/>
  <c r="H156" i="7" s="1"/>
  <c r="C157" i="7"/>
  <c r="C156" i="7" s="1"/>
  <c r="B157" i="7"/>
  <c r="B156" i="7" s="1"/>
  <c r="F157" i="7"/>
  <c r="F156" i="7" s="1"/>
  <c r="G157" i="7"/>
  <c r="G156" i="7" s="1"/>
  <c r="E161" i="7"/>
  <c r="H161" i="7"/>
  <c r="F161" i="7"/>
  <c r="G161" i="7"/>
  <c r="B161" i="7"/>
  <c r="C161" i="7"/>
  <c r="D161" i="7"/>
  <c r="G159" i="7"/>
  <c r="B159" i="7"/>
  <c r="C159" i="7"/>
  <c r="E159" i="7"/>
  <c r="H159" i="7"/>
  <c r="D159" i="7"/>
  <c r="F159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<sst xmlns="http://schemas.openxmlformats.org/spreadsheetml/2006/main" count="412" uniqueCount="136">
  <si>
    <t>Mathematics and Statistics</t>
  </si>
  <si>
    <t>Analytic geometry</t>
  </si>
  <si>
    <t>Single-variable calculus</t>
  </si>
  <si>
    <t>Vector operations</t>
  </si>
  <si>
    <t>Number of Questions</t>
  </si>
  <si>
    <t>Ethics and Professional Practice</t>
  </si>
  <si>
    <t>Codes of ethics (professional and technical societies)</t>
  </si>
  <si>
    <t>Professional liability</t>
  </si>
  <si>
    <t>Licensure</t>
  </si>
  <si>
    <t>Contracts and contract law</t>
  </si>
  <si>
    <t>Statistics (e.g., distributions, mean, mode, standard deviation, confidence interval, regression and curve fitting)</t>
  </si>
  <si>
    <t>Engineering Economics</t>
  </si>
  <si>
    <t>Time value of money (e.g., equivalence, present worth, equivalent annual
worth, future worth, rate of return)</t>
  </si>
  <si>
    <t>Cost (e.g., fixed, variable, direct and indirect labor, incremental, average, sunk)</t>
  </si>
  <si>
    <t>Analyses (e.g., breakeven, benefit-cost, life cycle, sustainability, renewable energy)</t>
  </si>
  <si>
    <t>Uncertainty (e.g., expected value and risk)</t>
  </si>
  <si>
    <t>Statics</t>
  </si>
  <si>
    <t>Resultants of force systems</t>
  </si>
  <si>
    <t>Equivalent force systems</t>
  </si>
  <si>
    <t>Equilibrium of rigid bodies</t>
  </si>
  <si>
    <t>Frames and trusses</t>
  </si>
  <si>
    <t>Centroid of area</t>
  </si>
  <si>
    <t>Area moments of inertia</t>
  </si>
  <si>
    <t>Static friction</t>
  </si>
  <si>
    <t>Dynamics</t>
  </si>
  <si>
    <t>Kinematics (e.g., particles, rigid bodies)</t>
  </si>
  <si>
    <t>Mass moments of inertia</t>
  </si>
  <si>
    <t>Force acceleration (e.g., particles, rigid bodies)</t>
  </si>
  <si>
    <t>Work, energy, and power (e.g., particles, rigid bodies)</t>
  </si>
  <si>
    <t>Mechanics of Materials</t>
  </si>
  <si>
    <t>Shear and moment diagrams</t>
  </si>
  <si>
    <t>Stresses and strains (e.g., diagrams, axial, torsion, bending, shear, thermal)</t>
  </si>
  <si>
    <t>Deformations (e.g., axial, torsion, bending, thermal)</t>
  </si>
  <si>
    <t>Combined stresses, principal stresses, and Mohr's circle</t>
  </si>
  <si>
    <t>Elastic and plastic deformations</t>
  </si>
  <si>
    <t>Materials</t>
  </si>
  <si>
    <t>Mix design of concrete and asphalt</t>
  </si>
  <si>
    <t>Test methods and specifications of metals, concrete, aggregates, asphalt, and wood</t>
  </si>
  <si>
    <t>Physical and mechanical properties of metals, concrete, aggregates, asphalt, and wood</t>
  </si>
  <si>
    <t>Fluid Mechanics</t>
  </si>
  <si>
    <t>Flow measurement</t>
  </si>
  <si>
    <t>Fluid properties</t>
  </si>
  <si>
    <t>Fluid statics</t>
  </si>
  <si>
    <t>Energy, impulse, and momentum of fluids</t>
  </si>
  <si>
    <t>Surveying</t>
  </si>
  <si>
    <t>Angles, distances, and trigonometry</t>
  </si>
  <si>
    <t>Area computations</t>
  </si>
  <si>
    <t>Earthwork and volume computations</t>
  </si>
  <si>
    <t>Coordinate systems (e.g., state plane, latitude/longitude)</t>
  </si>
  <si>
    <t>Leveling (e.g., differential, elevations, percent grades)</t>
  </si>
  <si>
    <t>Basic hydrology (e.g., infiltration, rainfall, runoff, watersheds)</t>
  </si>
  <si>
    <t>Basic hydraulics (e.g., Manning equation, Bernoulli theorem, open-channel flow)</t>
  </si>
  <si>
    <t>Pumps</t>
  </si>
  <si>
    <t>Water distribution systems</t>
  </si>
  <si>
    <t>Flood control (e.g., dams, routing, spillways)</t>
  </si>
  <si>
    <t>Stormwater (e.g., detention, routing, quality)</t>
  </si>
  <si>
    <t>Collection systems (e.g., wastewater, stormwater)</t>
  </si>
  <si>
    <t>Groundwater (e.g., flow, wells, drawdown)</t>
  </si>
  <si>
    <t>Water quality (e.g., ground and surface, basic water chemistry)</t>
  </si>
  <si>
    <t>Testing and standards (e.g., water, wastewater, air, noise)</t>
  </si>
  <si>
    <t>Water and wastewater treatment (e.g., biological processes, softening,
Water and wastewater treatment (e.g., biological processes, softening,
drinking water treatment)</t>
  </si>
  <si>
    <t>Water Resources and Environmental Engineering</t>
  </si>
  <si>
    <t>Structural Engineering</t>
  </si>
  <si>
    <t>Analysis of statically determinant beams, columns, trusses, and frames</t>
  </si>
  <si>
    <t>Deflection of statically determinant beams, trusses, and frames</t>
  </si>
  <si>
    <t>Column analysis (e.g., buckling, boundary conditions)</t>
  </si>
  <si>
    <t>Structural determinacy and stability analysis of beams, trusses, and frames</t>
  </si>
  <si>
    <t>Elementary statically indeterminate structures</t>
  </si>
  <si>
    <t>Loads, load combinations, and load paths (e.g., dead, live, lateral, influence
lines and moving loads, tributary areas)</t>
  </si>
  <si>
    <t>Design of reinforced concrete components (e.g., codes and design philosophies, beams, columns)
philosophies, beams, columns)</t>
  </si>
  <si>
    <t>Design of steel components (e.g., codes and design philosophies, beams, columns, tension members, connections)
tension members, connections)</t>
  </si>
  <si>
    <t>Geotechnical Engineering</t>
  </si>
  <si>
    <t>Index properties and soil classifications</t>
  </si>
  <si>
    <t>Phase relations</t>
  </si>
  <si>
    <t>Laboratory and field tests</t>
  </si>
  <si>
    <t>Effective stress</t>
  </si>
  <si>
    <t>Stability of retaining structures (e.g., active/passive/at-rest pressure)</t>
  </si>
  <si>
    <t>Shear strength</t>
  </si>
  <si>
    <t>Bearing capacity</t>
  </si>
  <si>
    <t>Foundation types (e.g., spread footings, deep foundations, wall footings, mats)</t>
  </si>
  <si>
    <t>Consolidation and differential settlement</t>
  </si>
  <si>
    <t>Slope stability (e.g., fills, embankments, cuts, dams)</t>
  </si>
  <si>
    <t>Soil stabilization (e.g., chemical additives, geosynthetics)
Water and wastewater treatment (e.g., biological processes, softening,
drinking water treatment)</t>
  </si>
  <si>
    <t>Transportation Engineering</t>
  </si>
  <si>
    <t>Geometric design (e.g., streets, highways, intersections)</t>
  </si>
  <si>
    <t>Pavement system design (e.g., thickness, subgrade, drainage, rehabilitation)</t>
  </si>
  <si>
    <t>Traffic capacity and flow theory</t>
  </si>
  <si>
    <t>Traffic control devices</t>
  </si>
  <si>
    <t>Transportation planning (e.g., travel forecast modeling, safety, trip generation)
generation)</t>
  </si>
  <si>
    <t>Construction Engineering</t>
  </si>
  <si>
    <t>Project administration (e.g., documents, management, procurement, project delivery methods)
project delivery methods)</t>
  </si>
  <si>
    <t>Construction operations and methods (e.g., safety, equipment, productivity analysis, temporary erosion control)
analysis, temporary erosion control)</t>
  </si>
  <si>
    <t>Project controls (e.g., earned value, scheduling, allocation of resources, activity relationships)
activity relationships)</t>
  </si>
  <si>
    <t>Construction estimating</t>
  </si>
  <si>
    <t>Interpretation of engineering drawings
generation)</t>
  </si>
  <si>
    <t>Total Number of Questions =</t>
  </si>
  <si>
    <t xml:space="preserve"> </t>
  </si>
  <si>
    <t>Notes:</t>
  </si>
  <si>
    <t>MONDAY</t>
  </si>
  <si>
    <t>Notes</t>
  </si>
  <si>
    <t>This is a sample text</t>
  </si>
  <si>
    <t>✔</t>
  </si>
  <si>
    <t>✖</t>
  </si>
  <si>
    <t>Thermo - 2.5 hours</t>
  </si>
  <si>
    <t>Strength of Materials - 2.5 Hours</t>
  </si>
  <si>
    <t>Deadlines This Week</t>
  </si>
  <si>
    <t>To Do Items</t>
  </si>
  <si>
    <t>Weekly Objectives</t>
  </si>
  <si>
    <t>Week of:</t>
  </si>
  <si>
    <t>Weekly Schedule Planner</t>
  </si>
  <si>
    <t>Topic</t>
  </si>
  <si>
    <t>Sub Topic</t>
  </si>
  <si>
    <t>Completed?</t>
  </si>
  <si>
    <t>Confidence (1–5)</t>
  </si>
  <si>
    <t xml:space="preserve"># of Practice Problems Done	</t>
  </si>
  <si>
    <t>Flag for Review?</t>
  </si>
  <si>
    <t>Weak Area?</t>
  </si>
  <si>
    <t>Last Reviewed?</t>
  </si>
  <si>
    <t>Notes to Self (Mistakes, traps, errors, etc, etc)</t>
  </si>
  <si>
    <t>No</t>
  </si>
  <si>
    <t>Yes</t>
  </si>
  <si>
    <t xml:space="preserve">Mathematics and Statistics  </t>
  </si>
  <si>
    <t xml:space="preserve">Ethics and Professional Practice  </t>
  </si>
  <si>
    <t xml:space="preserve">Engineering Economics  </t>
  </si>
  <si>
    <t xml:space="preserve">Statics  </t>
  </si>
  <si>
    <t xml:space="preserve">Dynamics  </t>
  </si>
  <si>
    <t xml:space="preserve">Mechanics of Materials  </t>
  </si>
  <si>
    <t xml:space="preserve">Materials  </t>
  </si>
  <si>
    <t xml:space="preserve">Fluid Mechanics  </t>
  </si>
  <si>
    <t xml:space="preserve">Surveying  </t>
  </si>
  <si>
    <t xml:space="preserve">Water Resources and Environmental Engineering  </t>
  </si>
  <si>
    <t xml:space="preserve">Structural Engineering  </t>
  </si>
  <si>
    <t xml:space="preserve">Geotechnical Engineering  </t>
  </si>
  <si>
    <t xml:space="preserve">Transportation Engineering  </t>
  </si>
  <si>
    <t>2025 Civil FE Exam Topic Checklist and Tracker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</si>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</sst>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10"/>
      <name val="Century Gothic"/>
      <family val="2"/>
    </font>
    <font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sz val="12"/>
      <color theme="0"/>
      <name val="Calibri Light"/>
      <family val="2"/>
      <scheme val="major"/>
    </font>
    <font>
      <b/>
      <sz val="12"/>
      <color theme="0"/>
      <name val="Arial Nova"/>
      <family val="2"/>
    </font>
    <font>
      <sz val="28"/>
      <color theme="0"/>
      <name val="Calibri Light"/>
      <family val="2"/>
      <scheme val="major"/>
    </font>
    <font>
      <u/>
      <sz val="12"/>
      <color theme="1" tint="0.24994659260841701"/>
      <name val="Calibri"/>
      <family val="4"/>
      <scheme val="minor"/>
    </font>
    <font>
      <sz val="12"/>
      <color theme="1" tint="0.24994659260841701"/>
      <name val="Calibri"/>
      <family val="2"/>
      <scheme val="minor"/>
    </font>
    <font>
      <b/>
      <sz val="12"/>
      <color theme="1" tint="0.24994659260841701"/>
      <name val="Calibri Light"/>
      <family val="2"/>
      <scheme val="major"/>
    </font>
    <font>
      <sz val="12"/>
      <color theme="1" tint="0.24994659260841701"/>
      <name val="Calibri Light"/>
      <family val="2"/>
      <scheme val="major"/>
    </font>
    <font>
      <b/>
      <sz val="22"/>
      <color theme="0"/>
      <name val="Calibri Light"/>
      <family val="2"/>
      <scheme val="major"/>
    </font>
    <font>
      <sz val="20"/>
      <color theme="1" tint="0.24994659260841701"/>
      <name val="Calibri Light"/>
      <family val="2"/>
      <scheme val="major"/>
    </font>
    <font>
      <sz val="20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rgb="FF1D6F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/>
      <right style="thin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 style="medium">
        <color theme="0" tint="-0.24994659260841701"/>
      </right>
      <top style="dotted">
        <color rgb="FFA6A6A6"/>
      </top>
      <bottom style="medium">
        <color theme="0" tint="-0.24994659260841701"/>
      </bottom>
      <diagonal/>
    </border>
    <border>
      <left/>
      <right/>
      <top style="dotted">
        <color rgb="FFA6A6A6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dotted">
        <color rgb="FFA6A6A6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rgb="FFA6A6A6"/>
      </top>
      <bottom style="dotted">
        <color rgb="FFA6A6A6"/>
      </bottom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dotted">
        <color rgb="FFA6A6A6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rgb="FFA6A6A6"/>
      </bottom>
      <diagonal/>
    </border>
    <border>
      <left/>
      <right/>
      <top style="medium">
        <color theme="0" tint="-0.24994659260841701"/>
      </top>
      <bottom style="dotted">
        <color rgb="FFA6A6A6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rgb="FFA6A6A6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</borders>
  <cellStyleXfs count="11">
    <xf numFmtId="0" fontId="0" fillId="0" borderId="0"/>
    <xf numFmtId="0" fontId="7" fillId="0" borderId="0" applyFill="0" applyBorder="0" applyProtection="0"/>
    <xf numFmtId="164" fontId="6" fillId="0" borderId="0" applyNumberFormat="0" applyFill="0" applyProtection="0">
      <alignment horizontal="left" vertical="top" wrapText="1" indent="1"/>
    </xf>
    <xf numFmtId="164" fontId="8" fillId="0" borderId="11" applyFill="0" applyProtection="0">
      <alignment horizontal="left" vertical="top" wrapText="1" indent="1"/>
    </xf>
    <xf numFmtId="164" fontId="7" fillId="0" borderId="12" applyNumberFormat="0" applyFill="0" applyProtection="0">
      <alignment horizontal="left" vertical="center" wrapText="1" indent="1"/>
    </xf>
    <xf numFmtId="164" fontId="9" fillId="0" borderId="13" applyFill="0" applyProtection="0">
      <alignment horizontal="left" vertical="center" wrapText="1" indent="1"/>
    </xf>
    <xf numFmtId="0" fontId="10" fillId="17" borderId="15" applyNumberFormat="0" applyProtection="0">
      <alignment horizontal="left" vertical="center" indent="1"/>
    </xf>
    <xf numFmtId="0" fontId="10" fillId="18" borderId="15" applyNumberFormat="0" applyProtection="0">
      <alignment horizontal="left" indent="1"/>
    </xf>
    <xf numFmtId="0" fontId="11" fillId="0" borderId="0" applyNumberFormat="0" applyFill="0" applyProtection="0">
      <alignment horizontal="left" indent="3"/>
    </xf>
    <xf numFmtId="0" fontId="12" fillId="18" borderId="0" applyNumberFormat="0" applyBorder="0" applyProtection="0">
      <alignment horizontal="center"/>
    </xf>
    <xf numFmtId="0" fontId="14" fillId="0" borderId="0"/>
  </cellStyleXfs>
  <cellXfs count="391">
    <xf numFmtId="0" fontId="0" fillId="0" borderId="0" xfId="0"/>
    <xf numFmtId="0" fontId="1" fillId="0" borderId="0" xfId="0" applyFont="1"/>
    <xf numFmtId="0" fontId="1" fillId="15" borderId="9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1" fillId="16" borderId="6" xfId="0" applyNumberFormat="1" applyFont="1" applyFill="1" applyBorder="1" applyAlignment="1">
      <alignment horizontal="center" vertical="center"/>
    </xf>
    <xf numFmtId="1" fontId="1" fillId="16" borderId="7" xfId="0" applyNumberFormat="1" applyFont="1" applyFill="1" applyBorder="1" applyAlignment="1">
      <alignment horizontal="center" vertical="center"/>
    </xf>
    <xf numFmtId="1" fontId="1" fillId="14" borderId="6" xfId="0" applyNumberFormat="1" applyFont="1" applyFill="1" applyBorder="1" applyAlignment="1">
      <alignment horizontal="center" vertical="center"/>
    </xf>
    <xf numFmtId="1" fontId="1" fillId="14" borderId="7" xfId="0" applyNumberFormat="1" applyFont="1" applyFill="1" applyBorder="1" applyAlignment="1">
      <alignment horizontal="center" vertical="center"/>
    </xf>
    <xf numFmtId="1" fontId="1" fillId="14" borderId="8" xfId="0" applyNumberFormat="1" applyFont="1" applyFill="1" applyBorder="1" applyAlignment="1">
      <alignment horizontal="center" vertical="center"/>
    </xf>
    <xf numFmtId="1" fontId="1" fillId="7" borderId="6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7" borderId="8" xfId="0" applyNumberFormat="1" applyFont="1" applyFill="1" applyBorder="1" applyAlignment="1">
      <alignment horizontal="center" vertical="center"/>
    </xf>
    <xf numFmtId="1" fontId="1" fillId="8" borderId="6" xfId="0" applyNumberFormat="1" applyFont="1" applyFill="1" applyBorder="1" applyAlignment="1">
      <alignment horizontal="center" vertical="center"/>
    </xf>
    <xf numFmtId="1" fontId="1" fillId="8" borderId="7" xfId="0" applyNumberFormat="1" applyFont="1" applyFill="1" applyBorder="1" applyAlignment="1">
      <alignment horizontal="center" vertical="center"/>
    </xf>
    <xf numFmtId="1" fontId="1" fillId="10" borderId="6" xfId="0" applyNumberFormat="1" applyFont="1" applyFill="1" applyBorder="1" applyAlignment="1">
      <alignment horizontal="center" vertical="center"/>
    </xf>
    <xf numFmtId="1" fontId="1" fillId="10" borderId="7" xfId="0" applyNumberFormat="1" applyFont="1" applyFill="1" applyBorder="1" applyAlignment="1">
      <alignment horizontal="center" vertical="center"/>
    </xf>
    <xf numFmtId="1" fontId="1" fillId="9" borderId="6" xfId="0" applyNumberFormat="1" applyFont="1" applyFill="1" applyBorder="1" applyAlignment="1">
      <alignment horizontal="center" vertical="center"/>
    </xf>
    <xf numFmtId="1" fontId="1" fillId="9" borderId="7" xfId="0" applyNumberFormat="1" applyFont="1" applyFill="1" applyBorder="1" applyAlignment="1">
      <alignment horizontal="center" vertical="center"/>
    </xf>
    <xf numFmtId="1" fontId="1" fillId="9" borderId="8" xfId="0" applyNumberFormat="1" applyFont="1" applyFill="1" applyBorder="1" applyAlignment="1">
      <alignment horizontal="center" vertical="center"/>
    </xf>
    <xf numFmtId="1" fontId="1" fillId="11" borderId="6" xfId="0" applyNumberFormat="1" applyFont="1" applyFill="1" applyBorder="1" applyAlignment="1">
      <alignment horizontal="center" vertical="center"/>
    </xf>
    <xf numFmtId="1" fontId="1" fillId="11" borderId="7" xfId="0" applyNumberFormat="1" applyFont="1" applyFill="1" applyBorder="1" applyAlignment="1">
      <alignment horizontal="center" vertical="center"/>
    </xf>
    <xf numFmtId="1" fontId="1" fillId="12" borderId="6" xfId="0" applyNumberFormat="1" applyFont="1" applyFill="1" applyBorder="1" applyAlignment="1">
      <alignment horizontal="center" vertical="center"/>
    </xf>
    <xf numFmtId="1" fontId="1" fillId="12" borderId="7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1" fontId="1" fillId="6" borderId="6" xfId="0" applyNumberFormat="1" applyFont="1" applyFill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5" borderId="6" xfId="0" applyNumberFormat="1" applyFont="1" applyFill="1" applyBorder="1" applyAlignment="1">
      <alignment horizontal="center" vertical="center"/>
    </xf>
    <xf numFmtId="1" fontId="1" fillId="5" borderId="7" xfId="0" applyNumberFormat="1" applyFont="1" applyFill="1" applyBorder="1" applyAlignment="1">
      <alignment horizontal="center" vertical="center"/>
    </xf>
    <xf numFmtId="1" fontId="1" fillId="5" borderId="8" xfId="0" applyNumberFormat="1" applyFont="1" applyFill="1" applyBorder="1" applyAlignment="1">
      <alignment horizontal="center" vertical="center"/>
    </xf>
    <xf numFmtId="1" fontId="1" fillId="4" borderId="6" xfId="0" applyNumberFormat="1" applyFont="1" applyFill="1" applyBorder="1" applyAlignment="1">
      <alignment horizontal="center" vertical="center"/>
    </xf>
    <xf numFmtId="1" fontId="1" fillId="4" borderId="7" xfId="0" applyNumberFormat="1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  <xf numFmtId="1" fontId="1" fillId="13" borderId="6" xfId="0" applyNumberFormat="1" applyFont="1" applyFill="1" applyBorder="1" applyAlignment="1">
      <alignment horizontal="center" vertical="center"/>
    </xf>
    <xf numFmtId="1" fontId="1" fillId="13" borderId="7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4" borderId="1" xfId="0" applyFill="1" applyBorder="1" applyAlignment="1" applyProtection="1">
      <alignment horizontal="center"/>
      <protection locked="0"/>
    </xf>
    <xf numFmtId="0" fontId="8" fillId="0" borderId="11" xfId="3" applyNumberFormat="1">
      <alignment horizontal="left" vertical="top" wrapText="1" indent="1"/>
    </xf>
    <xf numFmtId="164" fontId="9" fillId="0" borderId="13" xfId="5">
      <alignment horizontal="left" vertical="center" wrapText="1" indent="1"/>
    </xf>
    <xf numFmtId="164" fontId="9" fillId="0" borderId="14" xfId="5" applyBorder="1">
      <alignment horizontal="left" vertical="center" wrapText="1" indent="1"/>
    </xf>
    <xf numFmtId="0" fontId="10" fillId="17" borderId="15" xfId="6">
      <alignment horizontal="left" vertical="center" indent="1"/>
    </xf>
    <xf numFmtId="0" fontId="10" fillId="18" borderId="15" xfId="7" applyAlignment="1">
      <alignment horizontal="left" vertical="center" indent="1"/>
    </xf>
    <xf numFmtId="0" fontId="12" fillId="18" borderId="0" xfId="9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5" fillId="0" borderId="0" xfId="10" applyFont="1" applyAlignment="1" applyProtection="1">
      <alignment vertical="center"/>
      <protection locked="0"/>
    </xf>
    <xf numFmtId="0" fontId="14" fillId="0" borderId="0" xfId="10" applyProtection="1">
      <protection locked="0"/>
    </xf>
    <xf numFmtId="0" fontId="16" fillId="0" borderId="0" xfId="10" applyFont="1" applyAlignment="1" applyProtection="1">
      <alignment horizontal="center" vertical="center"/>
      <protection locked="0"/>
    </xf>
    <xf numFmtId="0" fontId="14" fillId="0" borderId="0" xfId="10"/>
    <xf numFmtId="0" fontId="15" fillId="0" borderId="0" xfId="10" applyFont="1" applyAlignment="1">
      <alignment vertical="center"/>
    </xf>
    <xf numFmtId="0" fontId="14" fillId="20" borderId="0" xfId="10" applyFill="1"/>
    <xf numFmtId="0" fontId="15" fillId="20" borderId="0" xfId="10" applyFont="1" applyFill="1" applyAlignment="1">
      <alignment vertical="center"/>
    </xf>
    <xf numFmtId="0" fontId="15" fillId="0" borderId="0" xfId="10" applyFont="1" applyProtection="1">
      <protection locked="0"/>
    </xf>
    <xf numFmtId="0" fontId="15" fillId="20" borderId="0" xfId="10" applyFont="1" applyFill="1"/>
    <xf numFmtId="0" fontId="15" fillId="0" borderId="0" xfId="10" applyFont="1"/>
    <xf numFmtId="0" fontId="14" fillId="20" borderId="0" xfId="10" applyFill="1" applyProtection="1">
      <protection locked="0"/>
    </xf>
    <xf numFmtId="0" fontId="14" fillId="0" borderId="28" xfId="10" applyBorder="1" applyAlignment="1" applyProtection="1">
      <alignment horizontal="center"/>
      <protection locked="0"/>
    </xf>
    <xf numFmtId="0" fontId="14" fillId="0" borderId="18" xfId="10" applyBorder="1" applyAlignment="1" applyProtection="1">
      <alignment horizontal="center"/>
      <protection locked="0"/>
    </xf>
    <xf numFmtId="0" fontId="14" fillId="0" borderId="29" xfId="10" applyBorder="1" applyAlignment="1" applyProtection="1">
      <alignment horizontal="center"/>
      <protection locked="0"/>
    </xf>
    <xf numFmtId="0" fontId="14" fillId="0" borderId="21" xfId="10" applyBorder="1" applyAlignment="1" applyProtection="1">
      <alignment horizontal="center"/>
      <protection locked="0"/>
    </xf>
    <xf numFmtId="0" fontId="14" fillId="0" borderId="33" xfId="10" applyBorder="1" applyAlignment="1" applyProtection="1">
      <alignment horizontal="center"/>
      <protection locked="0"/>
    </xf>
    <xf numFmtId="0" fontId="14" fillId="0" borderId="34" xfId="10" applyBorder="1" applyAlignment="1" applyProtection="1">
      <alignment horizontal="center"/>
      <protection locked="0"/>
    </xf>
    <xf numFmtId="0" fontId="18" fillId="23" borderId="35" xfId="10" applyFont="1" applyFill="1" applyBorder="1" applyAlignment="1">
      <alignment horizontal="left" vertical="center"/>
    </xf>
    <xf numFmtId="0" fontId="18" fillId="23" borderId="39" xfId="10" applyFont="1" applyFill="1" applyBorder="1" applyAlignment="1">
      <alignment horizontal="left" vertical="center"/>
    </xf>
    <xf numFmtId="0" fontId="20" fillId="20" borderId="0" xfId="10" applyFont="1" applyFill="1" applyAlignment="1" applyProtection="1">
      <alignment horizontal="center" vertical="center"/>
      <protection locked="0"/>
    </xf>
    <xf numFmtId="0" fontId="16" fillId="20" borderId="0" xfId="10" applyFont="1" applyFill="1" applyAlignment="1" applyProtection="1">
      <alignment horizontal="center" vertical="center"/>
      <protection locked="0"/>
    </xf>
    <xf numFmtId="0" fontId="20" fillId="20" borderId="0" xfId="10" applyFont="1" applyFill="1" applyAlignment="1" applyProtection="1">
      <alignment horizontal="center"/>
      <protection locked="0"/>
    </xf>
    <xf numFmtId="0" fontId="14" fillId="0" borderId="24" xfId="10" applyBorder="1" applyAlignment="1" applyProtection="1">
      <alignment horizontal="center"/>
      <protection locked="0"/>
    </xf>
    <xf numFmtId="0" fontId="16" fillId="20" borderId="0" xfId="10" applyFont="1" applyFill="1" applyAlignment="1" applyProtection="1">
      <alignment horizontal="center"/>
      <protection locked="0"/>
    </xf>
    <xf numFmtId="0" fontId="16" fillId="0" borderId="0" xfId="10" applyFont="1" applyAlignment="1" applyProtection="1">
      <alignment vertical="center"/>
      <protection locked="0"/>
    </xf>
    <xf numFmtId="0" fontId="21" fillId="0" borderId="0" xfId="10" applyFont="1"/>
    <xf numFmtId="0" fontId="21" fillId="20" borderId="0" xfId="10" applyFont="1" applyFill="1"/>
    <xf numFmtId="0" fontId="20" fillId="20" borderId="0" xfId="10" applyFont="1" applyFill="1" applyAlignment="1">
      <alignment horizontal="center" vertical="center"/>
    </xf>
    <xf numFmtId="0" fontId="16" fillId="20" borderId="0" xfId="10" applyFont="1" applyFill="1" applyAlignment="1">
      <alignment horizontal="center" vertical="center"/>
    </xf>
    <xf numFmtId="0" fontId="16" fillId="20" borderId="0" xfId="10" applyFont="1" applyFill="1" applyAlignment="1">
      <alignment vertical="center"/>
    </xf>
    <xf numFmtId="0" fontId="16" fillId="0" borderId="0" xfId="10" applyFont="1" applyAlignment="1">
      <alignment vertical="center"/>
    </xf>
    <xf numFmtId="0" fontId="25" fillId="0" borderId="0" xfId="10" applyFont="1" applyAlignment="1" applyProtection="1">
      <alignment vertical="center"/>
      <protection locked="0"/>
    </xf>
    <xf numFmtId="0" fontId="25" fillId="0" borderId="0" xfId="10" applyFont="1" applyProtection="1">
      <protection locked="0"/>
    </xf>
    <xf numFmtId="0" fontId="25" fillId="0" borderId="0" xfId="10" applyFont="1"/>
    <xf numFmtId="0" fontId="25" fillId="20" borderId="0" xfId="10" applyFont="1" applyFill="1"/>
    <xf numFmtId="0" fontId="26" fillId="20" borderId="0" xfId="10" applyFont="1" applyFill="1" applyAlignment="1">
      <alignment vertical="center"/>
    </xf>
    <xf numFmtId="0" fontId="25" fillId="20" borderId="0" xfId="10" applyFont="1" applyFill="1" applyAlignment="1" applyProtection="1">
      <alignment vertical="center"/>
      <protection locked="0"/>
    </xf>
    <xf numFmtId="0" fontId="25" fillId="20" borderId="0" xfId="10" applyFont="1" applyFill="1" applyAlignment="1">
      <alignment horizontal="left" indent="3"/>
    </xf>
    <xf numFmtId="0" fontId="16" fillId="0" borderId="0" xfId="10" applyFont="1" applyAlignment="1">
      <alignment horizontal="center" vertical="center"/>
    </xf>
    <xf numFmtId="1" fontId="28" fillId="3" borderId="1" xfId="0" applyNumberFormat="1" applyFont="1" applyFill="1" applyBorder="1" applyAlignment="1" applyProtection="1">
      <alignment horizontal="center" vertical="center"/>
      <protection locked="0"/>
    </xf>
    <xf numFmtId="1" fontId="28" fillId="4" borderId="1" xfId="0" applyNumberFormat="1" applyFont="1" applyFill="1" applyBorder="1" applyAlignment="1" applyProtection="1">
      <alignment horizontal="center" vertical="center"/>
      <protection locked="0"/>
    </xf>
    <xf numFmtId="1" fontId="28" fillId="5" borderId="1" xfId="0" applyNumberFormat="1" applyFont="1" applyFill="1" applyBorder="1" applyAlignment="1" applyProtection="1">
      <alignment horizontal="center" vertical="center"/>
      <protection locked="0"/>
    </xf>
    <xf numFmtId="1" fontId="28" fillId="6" borderId="1" xfId="0" applyNumberFormat="1" applyFont="1" applyFill="1" applyBorder="1" applyAlignment="1" applyProtection="1">
      <alignment horizontal="center" vertical="center"/>
      <protection locked="0"/>
    </xf>
    <xf numFmtId="1" fontId="28" fillId="7" borderId="1" xfId="0" applyNumberFormat="1" applyFont="1" applyFill="1" applyBorder="1" applyAlignment="1" applyProtection="1">
      <alignment horizontal="center" vertical="center"/>
      <protection locked="0"/>
    </xf>
    <xf numFmtId="1" fontId="28" fillId="8" borderId="1" xfId="0" applyNumberFormat="1" applyFont="1" applyFill="1" applyBorder="1" applyAlignment="1" applyProtection="1">
      <alignment horizontal="center" vertical="center"/>
      <protection locked="0"/>
    </xf>
    <xf numFmtId="1" fontId="28" fillId="10" borderId="1" xfId="0" applyNumberFormat="1" applyFont="1" applyFill="1" applyBorder="1" applyAlignment="1" applyProtection="1">
      <alignment horizontal="center" vertical="center"/>
      <protection locked="0"/>
    </xf>
    <xf numFmtId="1" fontId="28" fillId="9" borderId="1" xfId="0" applyNumberFormat="1" applyFont="1" applyFill="1" applyBorder="1" applyAlignment="1" applyProtection="1">
      <alignment horizontal="center" vertical="center"/>
      <protection locked="0"/>
    </xf>
    <xf numFmtId="1" fontId="28" fillId="11" borderId="1" xfId="0" applyNumberFormat="1" applyFont="1" applyFill="1" applyBorder="1" applyAlignment="1" applyProtection="1">
      <alignment horizontal="center" vertical="center"/>
      <protection locked="0"/>
    </xf>
    <xf numFmtId="1" fontId="28" fillId="12" borderId="1" xfId="0" applyNumberFormat="1" applyFont="1" applyFill="1" applyBorder="1" applyAlignment="1" applyProtection="1">
      <alignment horizontal="center" vertical="center"/>
      <protection locked="0"/>
    </xf>
    <xf numFmtId="1" fontId="28" fillId="13" borderId="1" xfId="0" applyNumberFormat="1" applyFont="1" applyFill="1" applyBorder="1" applyAlignment="1" applyProtection="1">
      <alignment horizontal="center" vertical="center"/>
      <protection locked="0"/>
    </xf>
    <xf numFmtId="1" fontId="28" fillId="14" borderId="1" xfId="0" applyNumberFormat="1" applyFont="1" applyFill="1" applyBorder="1" applyAlignment="1" applyProtection="1">
      <alignment horizontal="center" vertical="center"/>
      <protection locked="0"/>
    </xf>
    <xf numFmtId="1" fontId="1" fillId="3" borderId="1" xfId="0" applyNumberFormat="1" applyFont="1" applyFill="1" applyBorder="1" applyAlignment="1" applyProtection="1">
      <alignment horizontal="center" vertical="center"/>
      <protection locked="0"/>
    </xf>
    <xf numFmtId="0" fontId="27" fillId="0" borderId="0" xfId="0" applyFont="1"/>
    <xf numFmtId="0" fontId="1" fillId="0" borderId="1" xfId="0" applyFont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3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3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0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9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1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2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3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14" borderId="1" xfId="0" applyFill="1" applyBorder="1" applyAlignment="1" applyProtection="1">
      <alignment horizont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0" xfId="1"/>
    <xf numFmtId="0" fontId="8" fillId="0" borderId="54" xfId="3" applyNumberFormat="1" applyBorder="1">
      <alignment horizontal="left" vertical="top" wrapText="1" indent="1"/>
    </xf>
    <xf numFmtId="0" fontId="7" fillId="19" borderId="0" xfId="1" applyFill="1"/>
    <xf numFmtId="0" fontId="13" fillId="0" borderId="0" xfId="1" applyFont="1"/>
    <xf numFmtId="0" fontId="7" fillId="0" borderId="0" xfId="1" applyProtection="1">
      <protection locked="0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10" borderId="5" xfId="0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 wrapText="1"/>
    </xf>
    <xf numFmtId="0" fontId="0" fillId="11" borderId="4" xfId="0" applyFill="1" applyBorder="1" applyAlignment="1">
      <alignment horizontal="center" wrapText="1"/>
    </xf>
    <xf numFmtId="0" fontId="0" fillId="11" borderId="5" xfId="0" applyFill="1" applyBorder="1" applyAlignment="1">
      <alignment horizont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wrapText="1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0" fillId="12" borderId="5" xfId="0" applyFill="1" applyBorder="1" applyAlignment="1">
      <alignment horizontal="center" wrapText="1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wrapText="1"/>
    </xf>
    <xf numFmtId="0" fontId="0" fillId="14" borderId="4" xfId="0" applyFill="1" applyBorder="1" applyAlignment="1">
      <alignment horizontal="center" wrapText="1"/>
    </xf>
    <xf numFmtId="0" fontId="0" fillId="14" borderId="5" xfId="0" applyFill="1" applyBorder="1" applyAlignment="1">
      <alignment horizont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wrapText="1"/>
    </xf>
    <xf numFmtId="0" fontId="0" fillId="13" borderId="5" xfId="0" applyFill="1" applyBorder="1" applyAlignment="1">
      <alignment horizont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1" xfId="0" applyFill="1" applyBorder="1" applyAlignment="1" applyProtection="1">
      <alignment horizontal="center"/>
      <protection locked="0"/>
    </xf>
    <xf numFmtId="1" fontId="1" fillId="14" borderId="1" xfId="0" applyNumberFormat="1" applyFont="1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1" fontId="1" fillId="2" borderId="6" xfId="0" applyNumberFormat="1" applyFont="1" applyFill="1" applyBorder="1" applyAlignment="1" applyProtection="1">
      <alignment horizontal="center" vertical="center"/>
      <protection locked="0"/>
    </xf>
    <xf numFmtId="1" fontId="1" fillId="2" borderId="7" xfId="0" applyNumberFormat="1" applyFont="1" applyFill="1" applyBorder="1" applyAlignment="1" applyProtection="1">
      <alignment horizontal="center" vertical="center"/>
      <protection locked="0"/>
    </xf>
    <xf numFmtId="1" fontId="1" fillId="2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1" fontId="1" fillId="3" borderId="1" xfId="0" applyNumberFormat="1" applyFont="1" applyFill="1" applyBorder="1" applyAlignment="1" applyProtection="1">
      <alignment horizontal="center" vertical="center"/>
      <protection locked="0"/>
    </xf>
    <xf numFmtId="1" fontId="1" fillId="4" borderId="1" xfId="0" applyNumberFormat="1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1" fontId="1" fillId="5" borderId="1" xfId="0" applyNumberFormat="1" applyFon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1" fontId="1" fillId="9" borderId="1" xfId="0" applyNumberFormat="1" applyFont="1" applyFill="1" applyBorder="1" applyAlignment="1" applyProtection="1">
      <alignment horizontal="center" vertical="center"/>
      <protection locked="0"/>
    </xf>
    <xf numFmtId="1" fontId="1" fillId="6" borderId="1" xfId="0" applyNumberFormat="1" applyFont="1" applyFill="1" applyBorder="1" applyAlignment="1" applyProtection="1">
      <alignment horizontal="center" vertical="center"/>
      <protection locked="0"/>
    </xf>
    <xf numFmtId="1" fontId="1" fillId="7" borderId="1" xfId="0" applyNumberFormat="1" applyFont="1" applyFill="1" applyBorder="1" applyAlignment="1" applyProtection="1">
      <alignment horizontal="center" vertical="center"/>
      <protection locked="0"/>
    </xf>
    <xf numFmtId="1" fontId="1" fillId="8" borderId="1" xfId="0" applyNumberFormat="1" applyFont="1" applyFill="1" applyBorder="1" applyAlignment="1" applyProtection="1">
      <alignment horizontal="center" vertical="center"/>
      <protection locked="0"/>
    </xf>
    <xf numFmtId="1" fontId="1" fillId="11" borderId="1" xfId="0" applyNumberFormat="1" applyFont="1" applyFill="1" applyBorder="1" applyAlignment="1" applyProtection="1">
      <alignment horizontal="center" vertical="center"/>
      <protection locked="0"/>
    </xf>
    <xf numFmtId="1" fontId="1" fillId="12" borderId="1" xfId="0" applyNumberFormat="1" applyFont="1" applyFill="1" applyBorder="1" applyAlignment="1" applyProtection="1">
      <alignment horizontal="center" vertical="center"/>
      <protection locked="0"/>
    </xf>
    <xf numFmtId="1" fontId="1" fillId="13" borderId="1" xfId="0" applyNumberFormat="1" applyFont="1" applyFill="1" applyBorder="1" applyAlignment="1" applyProtection="1">
      <alignment horizontal="center" vertical="center"/>
      <protection locked="0"/>
    </xf>
    <xf numFmtId="1" fontId="1" fillId="1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1" applyAlignment="1" applyProtection="1">
      <alignment horizontal="center"/>
      <protection locked="0"/>
    </xf>
    <xf numFmtId="164" fontId="0" fillId="0" borderId="12" xfId="4" applyFont="1">
      <alignment horizontal="left" vertical="center" wrapText="1" indent="1"/>
    </xf>
    <xf numFmtId="164" fontId="7" fillId="0" borderId="12" xfId="4">
      <alignment horizontal="left" vertical="center" wrapText="1" indent="1"/>
    </xf>
    <xf numFmtId="0" fontId="11" fillId="0" borderId="0" xfId="8">
      <alignment horizontal="left" indent="3"/>
    </xf>
    <xf numFmtId="0" fontId="7" fillId="0" borderId="12" xfId="4" applyNumberFormat="1">
      <alignment horizontal="left" vertical="center" wrapText="1" indent="1"/>
    </xf>
    <xf numFmtId="0" fontId="15" fillId="0" borderId="17" xfId="10" applyFont="1" applyBorder="1" applyAlignment="1" applyProtection="1">
      <alignment horizontal="left" vertical="center"/>
      <protection locked="0"/>
    </xf>
    <xf numFmtId="0" fontId="15" fillId="0" borderId="16" xfId="10" applyFont="1" applyBorder="1" applyAlignment="1" applyProtection="1">
      <alignment horizontal="left" vertical="center"/>
      <protection locked="0"/>
    </xf>
    <xf numFmtId="0" fontId="17" fillId="22" borderId="27" xfId="10" applyFont="1" applyFill="1" applyBorder="1" applyAlignment="1">
      <alignment horizontal="left" vertical="center" indent="1"/>
    </xf>
    <xf numFmtId="0" fontId="17" fillId="22" borderId="26" xfId="10" applyFont="1" applyFill="1" applyBorder="1" applyAlignment="1">
      <alignment horizontal="left" vertical="center" indent="1"/>
    </xf>
    <xf numFmtId="0" fontId="17" fillId="22" borderId="25" xfId="10" applyFont="1" applyFill="1" applyBorder="1" applyAlignment="1">
      <alignment horizontal="left" vertical="center" indent="1"/>
    </xf>
    <xf numFmtId="0" fontId="16" fillId="21" borderId="24" xfId="10" applyFont="1" applyFill="1" applyBorder="1" applyAlignment="1" applyProtection="1">
      <alignment horizontal="left" indent="1"/>
      <protection locked="0"/>
    </xf>
    <xf numFmtId="0" fontId="16" fillId="21" borderId="23" xfId="10" applyFont="1" applyFill="1" applyBorder="1" applyAlignment="1" applyProtection="1">
      <alignment horizontal="left" indent="1"/>
      <protection locked="0"/>
    </xf>
    <xf numFmtId="0" fontId="16" fillId="21" borderId="22" xfId="10" applyFont="1" applyFill="1" applyBorder="1" applyAlignment="1" applyProtection="1">
      <alignment horizontal="left" indent="1"/>
      <protection locked="0"/>
    </xf>
    <xf numFmtId="0" fontId="16" fillId="21" borderId="21" xfId="10" applyFont="1" applyFill="1" applyBorder="1" applyAlignment="1" applyProtection="1">
      <alignment horizontal="left" indent="1"/>
      <protection locked="0"/>
    </xf>
    <xf numFmtId="0" fontId="16" fillId="21" borderId="20" xfId="10" applyFont="1" applyFill="1" applyBorder="1" applyAlignment="1" applyProtection="1">
      <alignment horizontal="left" indent="1"/>
      <protection locked="0"/>
    </xf>
    <xf numFmtId="0" fontId="16" fillId="21" borderId="19" xfId="10" applyFont="1" applyFill="1" applyBorder="1" applyAlignment="1" applyProtection="1">
      <alignment horizontal="left" indent="1"/>
      <protection locked="0"/>
    </xf>
    <xf numFmtId="0" fontId="16" fillId="21" borderId="21" xfId="10" applyFont="1" applyFill="1" applyBorder="1" applyAlignment="1" applyProtection="1">
      <alignment horizontal="left" vertical="center" indent="1"/>
      <protection locked="0"/>
    </xf>
    <xf numFmtId="0" fontId="16" fillId="21" borderId="20" xfId="10" applyFont="1" applyFill="1" applyBorder="1" applyAlignment="1" applyProtection="1">
      <alignment horizontal="left" vertical="center" indent="1"/>
      <protection locked="0"/>
    </xf>
    <xf numFmtId="0" fontId="16" fillId="21" borderId="19" xfId="10" applyFont="1" applyFill="1" applyBorder="1" applyAlignment="1" applyProtection="1">
      <alignment horizontal="left" vertical="center" indent="1"/>
      <protection locked="0"/>
    </xf>
    <xf numFmtId="0" fontId="16" fillId="21" borderId="18" xfId="10" applyFont="1" applyFill="1" applyBorder="1" applyAlignment="1" applyProtection="1">
      <alignment horizontal="left" vertical="center" indent="1"/>
      <protection locked="0"/>
    </xf>
    <xf numFmtId="0" fontId="16" fillId="21" borderId="17" xfId="10" applyFont="1" applyFill="1" applyBorder="1" applyAlignment="1" applyProtection="1">
      <alignment horizontal="left" vertical="center" indent="1"/>
      <protection locked="0"/>
    </xf>
    <xf numFmtId="0" fontId="16" fillId="21" borderId="16" xfId="10" applyFont="1" applyFill="1" applyBorder="1" applyAlignment="1" applyProtection="1">
      <alignment horizontal="left" vertical="center" indent="1"/>
      <protection locked="0"/>
    </xf>
    <xf numFmtId="0" fontId="16" fillId="0" borderId="20" xfId="10" applyFont="1" applyBorder="1" applyAlignment="1" applyProtection="1">
      <alignment horizontal="left" vertical="center"/>
      <protection locked="0"/>
    </xf>
    <xf numFmtId="0" fontId="16" fillId="0" borderId="19" xfId="10" applyFont="1" applyBorder="1" applyAlignment="1" applyProtection="1">
      <alignment horizontal="left" vertical="center"/>
      <protection locked="0"/>
    </xf>
    <xf numFmtId="0" fontId="14" fillId="0" borderId="20" xfId="10" applyBorder="1" applyAlignment="1" applyProtection="1">
      <alignment horizontal="left"/>
      <protection locked="0"/>
    </xf>
    <xf numFmtId="0" fontId="14" fillId="0" borderId="19" xfId="10" applyBorder="1" applyAlignment="1" applyProtection="1">
      <alignment horizontal="left"/>
      <protection locked="0"/>
    </xf>
    <xf numFmtId="0" fontId="14" fillId="0" borderId="30" xfId="10" applyBorder="1" applyAlignment="1" applyProtection="1">
      <alignment horizontal="left"/>
      <protection locked="0"/>
    </xf>
    <xf numFmtId="0" fontId="17" fillId="23" borderId="36" xfId="10" applyFont="1" applyFill="1" applyBorder="1" applyAlignment="1">
      <alignment horizontal="left" vertical="center"/>
    </xf>
    <xf numFmtId="0" fontId="19" fillId="24" borderId="40" xfId="10" applyFont="1" applyFill="1" applyBorder="1" applyAlignment="1">
      <alignment horizontal="center" vertical="center"/>
    </xf>
    <xf numFmtId="0" fontId="19" fillId="24" borderId="36" xfId="10" applyFont="1" applyFill="1" applyBorder="1" applyAlignment="1">
      <alignment horizontal="center" vertical="center"/>
    </xf>
    <xf numFmtId="0" fontId="14" fillId="0" borderId="32" xfId="10" applyBorder="1" applyAlignment="1" applyProtection="1">
      <alignment horizontal="left"/>
      <protection locked="0"/>
    </xf>
    <xf numFmtId="0" fontId="14" fillId="0" borderId="31" xfId="10" applyBorder="1" applyAlignment="1" applyProtection="1">
      <alignment horizontal="left"/>
      <protection locked="0"/>
    </xf>
    <xf numFmtId="0" fontId="16" fillId="21" borderId="48" xfId="10" applyFont="1" applyFill="1" applyBorder="1" applyAlignment="1" applyProtection="1">
      <alignment horizontal="left" vertical="center" indent="1"/>
      <protection locked="0"/>
    </xf>
    <xf numFmtId="0" fontId="16" fillId="21" borderId="47" xfId="10" applyFont="1" applyFill="1" applyBorder="1" applyAlignment="1" applyProtection="1">
      <alignment horizontal="left" vertical="center" indent="1"/>
      <protection locked="0"/>
    </xf>
    <xf numFmtId="0" fontId="16" fillId="21" borderId="46" xfId="10" applyFont="1" applyFill="1" applyBorder="1" applyAlignment="1" applyProtection="1">
      <alignment horizontal="left" vertical="center" indent="1"/>
      <protection locked="0"/>
    </xf>
    <xf numFmtId="0" fontId="16" fillId="21" borderId="45" xfId="10" applyFont="1" applyFill="1" applyBorder="1" applyAlignment="1" applyProtection="1">
      <alignment horizontal="left" vertical="center" indent="1"/>
      <protection locked="0"/>
    </xf>
    <xf numFmtId="0" fontId="16" fillId="21" borderId="44" xfId="10" applyFont="1" applyFill="1" applyBorder="1" applyAlignment="1" applyProtection="1">
      <alignment horizontal="left" vertical="center" indent="1"/>
      <protection locked="0"/>
    </xf>
    <xf numFmtId="0" fontId="16" fillId="21" borderId="43" xfId="10" applyFont="1" applyFill="1" applyBorder="1" applyAlignment="1" applyProtection="1">
      <alignment horizontal="left" vertical="center" indent="1"/>
      <protection locked="0"/>
    </xf>
    <xf numFmtId="0" fontId="19" fillId="24" borderId="42" xfId="10" applyFont="1" applyFill="1" applyBorder="1" applyAlignment="1">
      <alignment horizontal="center" vertical="top"/>
    </xf>
    <xf numFmtId="0" fontId="19" fillId="24" borderId="40" xfId="10" applyFont="1" applyFill="1" applyBorder="1" applyAlignment="1">
      <alignment horizontal="center" vertical="top"/>
    </xf>
    <xf numFmtId="0" fontId="19" fillId="24" borderId="38" xfId="10" applyFont="1" applyFill="1" applyBorder="1" applyAlignment="1">
      <alignment horizontal="center" vertical="top"/>
    </xf>
    <xf numFmtId="0" fontId="19" fillId="24" borderId="36" xfId="10" applyFont="1" applyFill="1" applyBorder="1" applyAlignment="1">
      <alignment horizontal="center" vertical="top"/>
    </xf>
    <xf numFmtId="0" fontId="17" fillId="23" borderId="40" xfId="10" applyFont="1" applyFill="1" applyBorder="1" applyAlignment="1">
      <alignment horizontal="left" vertical="center"/>
    </xf>
    <xf numFmtId="0" fontId="17" fillId="23" borderId="41" xfId="10" applyFont="1" applyFill="1" applyBorder="1" applyAlignment="1">
      <alignment horizontal="left" vertical="center"/>
    </xf>
    <xf numFmtId="0" fontId="17" fillId="23" borderId="37" xfId="10" applyFont="1" applyFill="1" applyBorder="1" applyAlignment="1">
      <alignment horizontal="left" vertical="center"/>
    </xf>
    <xf numFmtId="0" fontId="24" fillId="22" borderId="0" xfId="10" applyFont="1" applyFill="1" applyAlignment="1">
      <alignment horizontal="center" vertical="center" wrapText="1"/>
    </xf>
    <xf numFmtId="0" fontId="24" fillId="22" borderId="0" xfId="10" applyFont="1" applyFill="1" applyAlignment="1">
      <alignment horizontal="center" vertical="center"/>
    </xf>
    <xf numFmtId="0" fontId="23" fillId="20" borderId="0" xfId="10" applyFont="1" applyFill="1" applyAlignment="1">
      <alignment horizontal="right" vertical="center"/>
    </xf>
    <xf numFmtId="14" fontId="22" fillId="20" borderId="0" xfId="10" applyNumberFormat="1" applyFont="1" applyFill="1" applyAlignment="1" applyProtection="1">
      <alignment horizontal="left" vertical="center" indent="1"/>
      <protection locked="0"/>
    </xf>
    <xf numFmtId="0" fontId="17" fillId="22" borderId="27" xfId="10" applyFont="1" applyFill="1" applyBorder="1" applyAlignment="1">
      <alignment horizontal="center" vertical="center"/>
    </xf>
    <xf numFmtId="0" fontId="17" fillId="22" borderId="26" xfId="10" applyFont="1" applyFill="1" applyBorder="1" applyAlignment="1">
      <alignment horizontal="center" vertical="center"/>
    </xf>
    <xf numFmtId="0" fontId="17" fillId="22" borderId="25" xfId="10" applyFont="1" applyFill="1" applyBorder="1" applyAlignment="1">
      <alignment horizontal="center" vertical="center"/>
    </xf>
    <xf numFmtId="0" fontId="16" fillId="21" borderId="51" xfId="10" applyFont="1" applyFill="1" applyBorder="1" applyAlignment="1" applyProtection="1">
      <alignment horizontal="left" indent="1"/>
      <protection locked="0"/>
    </xf>
    <xf numFmtId="0" fontId="16" fillId="21" borderId="50" xfId="10" applyFont="1" applyFill="1" applyBorder="1" applyAlignment="1" applyProtection="1">
      <alignment horizontal="left" indent="1"/>
      <protection locked="0"/>
    </xf>
    <xf numFmtId="0" fontId="16" fillId="21" borderId="49" xfId="10" applyFont="1" applyFill="1" applyBorder="1" applyAlignment="1" applyProtection="1">
      <alignment horizontal="left" indent="1"/>
      <protection locked="0"/>
    </xf>
  </cellXfs>
  <cellStyles count="11">
    <cellStyle name="Day" xfId="5" xr:uid="{897EAFA7-DE2A-4FBD-B24A-8CEB69A423A2}"/>
    <cellStyle name="Day Detail" xfId="3" xr:uid="{7C2CE979-C9DD-4415-A2A5-76373C533285}"/>
    <cellStyle name="Heading 1 2" xfId="8" xr:uid="{05A12CEB-97E1-4495-8A0E-3F5CC9B985B4}"/>
    <cellStyle name="Heading 2 2" xfId="6" xr:uid="{FA524D1A-8D2E-4217-9B34-98BBD6D8A916}"/>
    <cellStyle name="Heading 3 2" xfId="7" xr:uid="{C2358213-1B08-47F4-BF24-337A67E82C37}"/>
    <cellStyle name="Normal" xfId="0" builtinId="0"/>
    <cellStyle name="Normal 2" xfId="1" xr:uid="{3AE523F5-CAF1-462E-836B-D5B41135148C}"/>
    <cellStyle name="Normal 2 2" xfId="10" xr:uid="{10ADEAD0-E5B8-4B84-9B57-C011A8528C8E}"/>
    <cellStyle name="Notes" xfId="2" xr:uid="{FE05F5BA-60BE-46A8-8984-80A91B82DF91}"/>
    <cellStyle name="Notes Header" xfId="4" xr:uid="{E17781AF-9FFE-4FFE-901A-1A1E549B6B32}"/>
    <cellStyle name="Title 2" xfId="9" xr:uid="{83AF21D9-17CE-4B75-B073-F5AA10DF8565}"/>
  </cellStyles>
  <dxfs count="63"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>
          <bgColor rgb="FFE5F3E9"/>
        </patternFill>
      </fill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>
          <bgColor rgb="FFE5F3E9"/>
        </patternFill>
      </fill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2" defaultPivotStyle="PivotStyleLight16"/>
  <colors>
    <mruColors>
      <color rgb="FF66FF99"/>
      <color rgb="FFCCFFCC"/>
      <color rgb="FF9966FF"/>
      <color rgb="FFFF66FF"/>
      <color rgb="FFFF6699"/>
      <color rgb="FF0099FF"/>
      <color rgb="FFFF3300"/>
      <color rgb="FF00CC99"/>
      <color rgb="FFF4B18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22/11/relationships/FeaturePropertyBag" Target="featurePropertyBag/feature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F28-4477-98A4-A7098D5C14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F28-4477-98A4-A7098D5C14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F28-4477-98A4-A7098D5C14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F28-4477-98A4-A7098D5C14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F28-4477-98A4-A7098D5C14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F28-4477-98A4-A7098D5C14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F28-4477-98A4-A7098D5C14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F28-4477-98A4-A7098D5C14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F28-4477-98A4-A7098D5C14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F28-4477-98A4-A7098D5C147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F28-4477-98A4-A7098D5C147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F28-4477-98A4-A7098D5C147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F28-4477-98A4-A7098D5C147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F28-4477-98A4-A7098D5C147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F28-4477-98A4-A7098D5C147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8F28-4477-98A4-A7098D5C147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F28-4477-98A4-A7098D5C147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F28-4477-98A4-A7098D5C147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F28-4477-98A4-A7098D5C147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F28-4477-98A4-A7098D5C147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F28-4477-98A4-A7098D5C147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8F28-4477-98A4-A7098D5C147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F28-4477-98A4-A7098D5C147C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F28-4477-98A4-A7098D5C147C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8F28-4477-98A4-A7098D5C147C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8F28-4477-98A4-A7098D5C147C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8F28-4477-98A4-A7098D5C147C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8F28-4477-98A4-A7098D5C147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('2025 Civil FE Exam Topics'!$A$2,'2025 Civil FE Exam Topics'!$A$7,'2025 Civil FE Exam Topics'!$A$12,'2025 Civil FE Exam Topics'!$A$17,'2025 Civil FE Exam Topics'!$A$24,'2025 Civil FE Exam Topics'!$A$28,'2025 Civil FE Exam Topics'!$A$33,'2025 Civil FE Exam Topics'!$A$36,'2025 Civil FE Exam Topics'!$A$40,'2025 Civil FE Exam Topics'!$A$45,'2025 Civil FE Exam Topics'!$A$56,'2025 Civil FE Exam Topics'!$A$64,'2025 Civil FE Exam Topics'!$A$75,'2025 Civil FE Exam Topics'!$A$80)</c:f>
              <c:strCache>
                <c:ptCount val="14"/>
                <c:pt idx="0">
                  <c:v>Mathematics and Statistics</c:v>
                </c:pt>
                <c:pt idx="1">
                  <c:v>Ethics and Professional Practice</c:v>
                </c:pt>
                <c:pt idx="2">
                  <c:v>Engineering Economics</c:v>
                </c:pt>
                <c:pt idx="3">
                  <c:v>Statics</c:v>
                </c:pt>
                <c:pt idx="4">
                  <c:v>Dynamics</c:v>
                </c:pt>
                <c:pt idx="5">
                  <c:v>Mechanics of Materials</c:v>
                </c:pt>
                <c:pt idx="6">
                  <c:v>Materials</c:v>
                </c:pt>
                <c:pt idx="7">
                  <c:v>Fluid Mechanics</c:v>
                </c:pt>
                <c:pt idx="8">
                  <c:v>Surveying</c:v>
                </c:pt>
                <c:pt idx="9">
                  <c:v>Water Resources and Environmental Engineering</c:v>
                </c:pt>
                <c:pt idx="10">
                  <c:v>Structural Engineering</c:v>
                </c:pt>
                <c:pt idx="11">
                  <c:v>Geotechnical Engineering</c:v>
                </c:pt>
                <c:pt idx="12">
                  <c:v>Transportation Engineering</c:v>
                </c:pt>
                <c:pt idx="13">
                  <c:v>Construction Engineering</c:v>
                </c:pt>
              </c:strCache>
            </c:strRef>
          </c:cat>
          <c:val>
            <c:numRef>
              <c:f>('2025 Civil FE Exam Topics'!$H$2,'2025 Civil FE Exam Topics'!$H$7,'2025 Civil FE Exam Topics'!$H$12,'2025 Civil FE Exam Topics'!$H$17,'2025 Civil FE Exam Topics'!$H$24,'2025 Civil FE Exam Topics'!$H$28,'2025 Civil FE Exam Topics'!$H$33,'2025 Civil FE Exam Topics'!$H$36,'2025 Civil FE Exam Topics'!$H$40,'2025 Civil FE Exam Topics'!$H$45,'2025 Civil FE Exam Topics'!$H$56,'2025 Civil FE Exam Topics'!$H$64,'2025 Civil FE Exam Topics'!$H$75,'2025 Civil FE Exam Topics'!$H$80)</c:f>
              <c:numCache>
                <c:formatCode>0</c:formatCode>
                <c:ptCount val="14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8-4477-98A4-A7098D5C147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dbl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2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A3-43C6-98A5-A8CED8F152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A3-43C6-98A5-A8CED8F152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2A3-43C6-98A5-A8CED8F152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2A3-43C6-98A5-A8CED8F152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2A3-43C6-98A5-A8CED8F152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2A3-43C6-98A5-A8CED8F152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2A3-43C6-98A5-A8CED8F1522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2A3-43C6-98A5-A8CED8F1522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2A3-43C6-98A5-A8CED8F1522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2A3-43C6-98A5-A8CED8F1522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2A3-43C6-98A5-A8CED8F1522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2A3-43C6-98A5-A8CED8F1522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2A3-43C6-98A5-A8CED8F1522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2A3-43C6-98A5-A8CED8F15220}"/>
              </c:ext>
            </c:extLst>
          </c:dPt>
          <c:dLbls>
            <c:dLbl>
              <c:idx val="0"/>
              <c:layout>
                <c:manualLayout>
                  <c:x val="3.9756478996986921E-2"/>
                  <c:y val="6.320776941274839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A3-43C6-98A5-A8CED8F1522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2A3-43C6-98A5-A8CED8F1522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2A3-43C6-98A5-A8CED8F1522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2A3-43C6-98A5-A8CED8F1522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2A3-43C6-98A5-A8CED8F1522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2A3-43C6-98A5-A8CED8F15220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2A3-43C6-98A5-A8CED8F15220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2A3-43C6-98A5-A8CED8F15220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2A3-43C6-98A5-A8CED8F15220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2A3-43C6-98A5-A8CED8F15220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2A3-43C6-98A5-A8CED8F15220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72A3-43C6-98A5-A8CED8F15220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72A3-43C6-98A5-A8CED8F15220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72A3-43C6-98A5-A8CED8F1522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('2025 Civil FE Exam Topics'!$A$2,'2025 Civil FE Exam Topics'!$A$7,'2025 Civil FE Exam Topics'!$A$12,'2025 Civil FE Exam Topics'!$A$17,'2025 Civil FE Exam Topics'!$A$24,'2025 Civil FE Exam Topics'!$A$28,'2025 Civil FE Exam Topics'!$A$33,'2025 Civil FE Exam Topics'!$A$36,'2025 Civil FE Exam Topics'!$A$40,'2025 Civil FE Exam Topics'!$A$45,'2025 Civil FE Exam Topics'!$A$56,'2025 Civil FE Exam Topics'!$A$64,'2025 Civil FE Exam Topics'!$A$75,'2025 Civil FE Exam Topics'!$A$80)</c:f>
              <c:strCache>
                <c:ptCount val="14"/>
                <c:pt idx="0">
                  <c:v>Mathematics and Statistics</c:v>
                </c:pt>
                <c:pt idx="1">
                  <c:v>Ethics and Professional Practice</c:v>
                </c:pt>
                <c:pt idx="2">
                  <c:v>Engineering Economics</c:v>
                </c:pt>
                <c:pt idx="3">
                  <c:v>Statics</c:v>
                </c:pt>
                <c:pt idx="4">
                  <c:v>Dynamics</c:v>
                </c:pt>
                <c:pt idx="5">
                  <c:v>Mechanics of Materials</c:v>
                </c:pt>
                <c:pt idx="6">
                  <c:v>Materials</c:v>
                </c:pt>
                <c:pt idx="7">
                  <c:v>Fluid Mechanics</c:v>
                </c:pt>
                <c:pt idx="8">
                  <c:v>Surveying</c:v>
                </c:pt>
                <c:pt idx="9">
                  <c:v>Water Resources and Environmental Engineering</c:v>
                </c:pt>
                <c:pt idx="10">
                  <c:v>Structural Engineering</c:v>
                </c:pt>
                <c:pt idx="11">
                  <c:v>Geotechnical Engineering</c:v>
                </c:pt>
                <c:pt idx="12">
                  <c:v>Transportation Engineering</c:v>
                </c:pt>
                <c:pt idx="13">
                  <c:v>Construction Engineering</c:v>
                </c:pt>
              </c:strCache>
            </c:strRef>
          </c:cat>
          <c:val>
            <c:numRef>
              <c:f>('2025 Civil FE Exam Topics'!$H$2,'2025 Civil FE Exam Topics'!$H$7,'2025 Civil FE Exam Topics'!$H$12,'2025 Civil FE Exam Topics'!$H$17,'2025 Civil FE Exam Topics'!$H$24,'2025 Civil FE Exam Topics'!$H$28,'2025 Civil FE Exam Topics'!$H$33,'2025 Civil FE Exam Topics'!$H$36,'2025 Civil FE Exam Topics'!$H$40,'2025 Civil FE Exam Topics'!$H$45,'2025 Civil FE Exam Topics'!$H$56,'2025 Civil FE Exam Topics'!$H$64,'2025 Civil FE Exam Topics'!$H$75,'2025 Civil FE Exam Topics'!$H$80)</c:f>
              <c:numCache>
                <c:formatCode>0</c:formatCode>
                <c:ptCount val="14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2A3-43C6-98A5-A8CED8F1522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dbl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explosion val="2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25-4B7F-8EA1-9F36DB199E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25-4B7F-8EA1-9F36DB199E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225-4B7F-8EA1-9F36DB199E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225-4B7F-8EA1-9F36DB199E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225-4B7F-8EA1-9F36DB199E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225-4B7F-8EA1-9F36DB199E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225-4B7F-8EA1-9F36DB199E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225-4B7F-8EA1-9F36DB199E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225-4B7F-8EA1-9F36DB199E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225-4B7F-8EA1-9F36DB199E6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225-4B7F-8EA1-9F36DB199E6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225-4B7F-8EA1-9F36DB199E6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225-4B7F-8EA1-9F36DB199E6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225-4B7F-8EA1-9F36DB199E68}"/>
              </c:ext>
            </c:extLst>
          </c:dPt>
          <c:dLbls>
            <c:dLbl>
              <c:idx val="0"/>
              <c:layout>
                <c:manualLayout>
                  <c:x val="3.9756478996986921E-2"/>
                  <c:y val="6.320776941274839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25-4B7F-8EA1-9F36DB199E6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225-4B7F-8EA1-9F36DB199E6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225-4B7F-8EA1-9F36DB199E6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D225-4B7F-8EA1-9F36DB199E6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D225-4B7F-8EA1-9F36DB199E6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D225-4B7F-8EA1-9F36DB199E6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D225-4B7F-8EA1-9F36DB199E6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D225-4B7F-8EA1-9F36DB199E6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D225-4B7F-8EA1-9F36DB199E68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D225-4B7F-8EA1-9F36DB199E68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D225-4B7F-8EA1-9F36DB199E68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D225-4B7F-8EA1-9F36DB199E68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D225-4B7F-8EA1-9F36DB199E68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D225-4B7F-8EA1-9F36DB199E6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('2025 Civil FE Exam Topics'!$A$2,'2025 Civil FE Exam Topics'!$A$7,'2025 Civil FE Exam Topics'!$A$12,'2025 Civil FE Exam Topics'!$A$17,'2025 Civil FE Exam Topics'!$A$24,'2025 Civil FE Exam Topics'!$A$28,'2025 Civil FE Exam Topics'!$A$33,'2025 Civil FE Exam Topics'!$A$36,'2025 Civil FE Exam Topics'!$A$40,'2025 Civil FE Exam Topics'!$A$45,'2025 Civil FE Exam Topics'!$A$56,'2025 Civil FE Exam Topics'!$A$64,'2025 Civil FE Exam Topics'!$A$75,'2025 Civil FE Exam Topics'!$A$80)</c:f>
              <c:strCache>
                <c:ptCount val="14"/>
                <c:pt idx="0">
                  <c:v>Mathematics and Statistics</c:v>
                </c:pt>
                <c:pt idx="1">
                  <c:v>Ethics and Professional Practice</c:v>
                </c:pt>
                <c:pt idx="2">
                  <c:v>Engineering Economics</c:v>
                </c:pt>
                <c:pt idx="3">
                  <c:v>Statics</c:v>
                </c:pt>
                <c:pt idx="4">
                  <c:v>Dynamics</c:v>
                </c:pt>
                <c:pt idx="5">
                  <c:v>Mechanics of Materials</c:v>
                </c:pt>
                <c:pt idx="6">
                  <c:v>Materials</c:v>
                </c:pt>
                <c:pt idx="7">
                  <c:v>Fluid Mechanics</c:v>
                </c:pt>
                <c:pt idx="8">
                  <c:v>Surveying</c:v>
                </c:pt>
                <c:pt idx="9">
                  <c:v>Water Resources and Environmental Engineering</c:v>
                </c:pt>
                <c:pt idx="10">
                  <c:v>Structural Engineering</c:v>
                </c:pt>
                <c:pt idx="11">
                  <c:v>Geotechnical Engineering</c:v>
                </c:pt>
                <c:pt idx="12">
                  <c:v>Transportation Engineering</c:v>
                </c:pt>
                <c:pt idx="13">
                  <c:v>Construction Engineering</c:v>
                </c:pt>
              </c:strCache>
            </c:strRef>
          </c:cat>
          <c:val>
            <c:numRef>
              <c:f>('2025 Civil FE Exam Topics'!$H$2,'2025 Civil FE Exam Topics'!$H$7,'2025 Civil FE Exam Topics'!$H$12,'2025 Civil FE Exam Topics'!$H$17,'2025 Civil FE Exam Topics'!$H$24,'2025 Civil FE Exam Topics'!$H$28,'2025 Civil FE Exam Topics'!$H$33,'2025 Civil FE Exam Topics'!$H$36,'2025 Civil FE Exam Topics'!$H$40,'2025 Civil FE Exam Topics'!$H$45,'2025 Civil FE Exam Topics'!$H$56,'2025 Civil FE Exam Topics'!$H$64,'2025 Civil FE Exam Topics'!$H$75,'2025 Civil FE Exam Topics'!$H$80)</c:f>
              <c:numCache>
                <c:formatCode>0</c:formatCode>
                <c:ptCount val="14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225-4B7F-8EA1-9F36DB199E6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dbl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1357619</xdr:colOff>
      <xdr:row>3</xdr:row>
      <xdr:rowOff>154624</xdr:rowOff>
    </xdr:from>
    <xdr:to>
      <xdr:col>19</xdr:col>
      <xdr:colOff>265014</xdr:colOff>
      <xdr:row>37</xdr:row>
      <xdr:rowOff>80649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634</xdr:row>
      <xdr:rowOff>0</xdr:rowOff>
    </xdr:from>
    <xdr:to>
      <xdr:col>21</xdr:col>
      <xdr:colOff>600940</xdr:colOff>
      <xdr:row>667</xdr:row>
      <xdr:rowOff>122240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684</xdr:row>
      <xdr:rowOff>0</xdr:rowOff>
    </xdr:from>
    <xdr:to>
      <xdr:col>21</xdr:col>
      <xdr:colOff>600940</xdr:colOff>
      <xdr:row>717</xdr:row>
      <xdr:rowOff>122240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1404257</xdr:colOff>
      <xdr:row>41</xdr:row>
      <xdr:rowOff>141514</xdr:rowOff>
    </xdr:from>
    <xdr:to>
      <xdr:col>23</xdr:col>
      <xdr:colOff>603737</xdr:colOff>
      <xdr:row>73</xdr:row>
      <xdr:rowOff>105620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07AFA0-532E-400F-8368-FD783C158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0743" y="7728857"/>
          <a:ext cx="13263823" cy="5885934"/>
        </a:xfrm>
        <a:prstGeom prst="rect">
          <a:avLst/>
        </a:prstGeom>
      </xdr:spPr>
    </xdr:pic>
    <xdr:clientData/>
  </xdr:twoCellAnchor>
  <xdr:twoCellAnchor editAs="oneCell">
    <xdr:from>
      <xdr:col>8</xdr:col>
      <xdr:colOff>1330037</xdr:colOff>
      <xdr:row>28</xdr:row>
      <xdr:rowOff>138545</xdr:rowOff>
    </xdr:from>
    <xdr:to>
      <xdr:col>9</xdr:col>
      <xdr:colOff>484909</xdr:colOff>
      <xdr:row>40</xdr:row>
      <xdr:rowOff>55417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01B17F-63C0-C383-0394-BBD82CD1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8219" y="5181600"/>
          <a:ext cx="2078181" cy="2078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284017</xdr:colOff>
      <xdr:row>0</xdr:row>
      <xdr:rowOff>190500</xdr:rowOff>
    </xdr:from>
    <xdr:to>
      <xdr:col>18</xdr:col>
      <xdr:colOff>355234</xdr:colOff>
      <xdr:row>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26B89A-6042-4702-B175-201B95B0C3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647" b="24369"/>
        <a:stretch>
          <a:fillRect/>
        </a:stretch>
      </xdr:blipFill>
      <xdr:spPr>
        <a:xfrm>
          <a:off x="29544817" y="190500"/>
          <a:ext cx="2509617" cy="1162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1</xdr:row>
      <xdr:rowOff>0</xdr:rowOff>
    </xdr:from>
    <xdr:ext cx="11833860" cy="9464040"/>
    <xdr:sp macro="" textlink="">
      <xdr:nvSpPr>
        <xdr:cNvPr id="2" name="RctContainer" descr="Layout Container Shap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>
        <a:xfrm>
          <a:off x="419100" y="228600"/>
          <a:ext cx="11833860" cy="9464040"/>
        </a:xfrm>
        <a:prstGeom prst="round2SameRect">
          <a:avLst>
            <a:gd name="adj1" fmla="val 1354"/>
            <a:gd name="adj2" fmla="val 0"/>
          </a:avLst>
        </a:prstGeom>
        <a:ln w="76200"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oneCellAnchor>
  <xdr:twoCellAnchor>
    <xdr:from>
      <xdr:col>2</xdr:col>
      <xdr:colOff>122686</xdr:colOff>
      <xdr:row>33</xdr:row>
      <xdr:rowOff>250615</xdr:rowOff>
    </xdr:from>
    <xdr:to>
      <xdr:col>38</xdr:col>
      <xdr:colOff>255270</xdr:colOff>
      <xdr:row>34</xdr:row>
      <xdr:rowOff>114300</xdr:rowOff>
    </xdr:to>
    <xdr:grpSp>
      <xdr:nvGrpSpPr>
        <xdr:cNvPr id="3" name="Spiral" descr="Spiral Shap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762766" y="8350675"/>
          <a:ext cx="11189204" cy="244685"/>
          <a:chOff x="1120906" y="8550700"/>
          <a:chExt cx="10423394" cy="262675"/>
        </a:xfrm>
      </xdr:grpSpPr>
      <xdr:pic>
        <xdr:nvPicPr>
          <xdr:cNvPr id="4" name="Picture 3" descr="Spiral binder Graphic for Table Header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906" y="8550700"/>
            <a:ext cx="3100456" cy="253150"/>
          </a:xfrm>
          <a:prstGeom prst="rect">
            <a:avLst/>
          </a:prstGeom>
        </xdr:spPr>
      </xdr:pic>
      <xdr:pic>
        <xdr:nvPicPr>
          <xdr:cNvPr id="5" name="Picture 4" descr="Spiral binder Graphic for Table Header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56" y="8550700"/>
            <a:ext cx="3100456" cy="253150"/>
          </a:xfrm>
          <a:prstGeom prst="rect">
            <a:avLst/>
          </a:prstGeom>
        </xdr:spPr>
      </xdr:pic>
      <xdr:pic>
        <xdr:nvPicPr>
          <xdr:cNvPr id="6" name="Picture 5" descr="Spiral binder Graphic for Table Header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59806" y="8560225"/>
            <a:ext cx="3100456" cy="253150"/>
          </a:xfrm>
          <a:prstGeom prst="rect">
            <a:avLst/>
          </a:prstGeom>
        </xdr:spPr>
      </xdr:pic>
      <xdr:pic>
        <xdr:nvPicPr>
          <xdr:cNvPr id="7" name="Picture 6" descr="Spiral binder Graphic for Table Header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779256" y="8560225"/>
            <a:ext cx="765044" cy="24087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142875</xdr:colOff>
      <xdr:row>1</xdr:row>
      <xdr:rowOff>309034</xdr:rowOff>
    </xdr:from>
    <xdr:ext cx="1823467" cy="457200"/>
    <xdr:sp macro="" textlink="">
      <xdr:nvSpPr>
        <xdr:cNvPr id="8" name="Ribbon: Tilted Up 36" descr="Section Header (Shape Object)">
          <a:extLst>
            <a:ext uri="{FF2B5EF4-FFF2-40B4-BE49-F238E27FC236}">
              <a16:creationId xmlns:a16="http://schemas.microsoft.com/office/drawing/2014/main" id="{00000000-0008-0000-0300-000008000000}"/>
            </a:ext>
            <a:ext uri="{147F2762-F138-4A5C-976F-8EAC2B608ADB}">
              <a16:predDERef xmlns:a16="http://schemas.microsoft.com/office/drawing/2014/main" pred="{8CE34F4C-40D5-4D87-96AB-95B451001771}"/>
            </a:ext>
          </a:extLst>
        </xdr:cNvPr>
        <xdr:cNvSpPr/>
      </xdr:nvSpPr>
      <xdr:spPr>
        <a:xfrm>
          <a:off x="140970" y="453814"/>
          <a:ext cx="182346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35</xdr:col>
      <xdr:colOff>0</xdr:colOff>
      <xdr:row>1</xdr:row>
      <xdr:rowOff>310557</xdr:rowOff>
    </xdr:from>
    <xdr:ext cx="1815847" cy="457200"/>
    <xdr:sp macro="" textlink="">
      <xdr:nvSpPr>
        <xdr:cNvPr id="9" name="Ribbon: Tilted Up 36" descr="Section Header (Shape Object)">
          <a:extLst>
            <a:ext uri="{FF2B5EF4-FFF2-40B4-BE49-F238E27FC236}">
              <a16:creationId xmlns:a16="http://schemas.microsoft.com/office/drawing/2014/main" id="{00000000-0008-0000-0300-000009000000}"/>
            </a:ext>
            <a:ext uri="{147F2762-F138-4A5C-976F-8EAC2B608ADB}">
              <a16:predDERef xmlns:a16="http://schemas.microsoft.com/office/drawing/2014/main" pred="{09871B1A-65BA-4D4E-9A73-7F5B1358F639}"/>
            </a:ext>
          </a:extLst>
        </xdr:cNvPr>
        <xdr:cNvSpPr/>
      </xdr:nvSpPr>
      <xdr:spPr>
        <a:xfrm rot="10800000">
          <a:off x="22002750" y="455337"/>
          <a:ext cx="181584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001" sz="2000"/>
        </a:p>
      </xdr:txBody>
    </xdr:sp>
    <xdr:clientData/>
  </xdr:oneCellAnchor>
  <xdr:oneCellAnchor>
    <xdr:from>
      <xdr:col>2</xdr:col>
      <xdr:colOff>85725</xdr:colOff>
      <xdr:row>5</xdr:row>
      <xdr:rowOff>257175</xdr:rowOff>
    </xdr:from>
    <xdr:ext cx="3172909" cy="236735"/>
    <xdr:pic>
      <xdr:nvPicPr>
        <xdr:cNvPr id="10" name="Picture 9" descr="Spiral binder Graphic for Table Header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930" y="1369695"/>
          <a:ext cx="3172909" cy="236735"/>
        </a:xfrm>
        <a:prstGeom prst="rect">
          <a:avLst/>
        </a:prstGeom>
      </xdr:spPr>
    </xdr:pic>
    <xdr:clientData/>
  </xdr:oneCellAnchor>
  <xdr:oneCellAnchor>
    <xdr:from>
      <xdr:col>15</xdr:col>
      <xdr:colOff>114300</xdr:colOff>
      <xdr:row>5</xdr:row>
      <xdr:rowOff>257175</xdr:rowOff>
    </xdr:from>
    <xdr:ext cx="3171004" cy="236735"/>
    <xdr:pic>
      <xdr:nvPicPr>
        <xdr:cNvPr id="11" name="Picture 10" descr="Spiral binder Graphic for Table Header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1369695"/>
          <a:ext cx="3171004" cy="236735"/>
        </a:xfrm>
        <a:prstGeom prst="rect">
          <a:avLst/>
        </a:prstGeom>
      </xdr:spPr>
    </xdr:pic>
    <xdr:clientData/>
  </xdr:oneCellAnchor>
  <xdr:oneCellAnchor>
    <xdr:from>
      <xdr:col>28</xdr:col>
      <xdr:colOff>95250</xdr:colOff>
      <xdr:row>5</xdr:row>
      <xdr:rowOff>257175</xdr:rowOff>
    </xdr:from>
    <xdr:ext cx="3172909" cy="236735"/>
    <xdr:pic>
      <xdr:nvPicPr>
        <xdr:cNvPr id="12" name="Picture 11" descr="Spiral binder Graphic for Table Header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93640" y="1369695"/>
          <a:ext cx="3172909" cy="236735"/>
        </a:xfrm>
        <a:prstGeom prst="rect">
          <a:avLst/>
        </a:prstGeom>
      </xdr:spPr>
    </xdr:pic>
    <xdr:clientData/>
  </xdr:oneCellAnchor>
  <xdr:twoCellAnchor editAs="oneCell">
    <xdr:from>
      <xdr:col>40</xdr:col>
      <xdr:colOff>365760</xdr:colOff>
      <xdr:row>1</xdr:row>
      <xdr:rowOff>198120</xdr:rowOff>
    </xdr:from>
    <xdr:to>
      <xdr:col>42</xdr:col>
      <xdr:colOff>94077</xdr:colOff>
      <xdr:row>3</xdr:row>
      <xdr:rowOff>103637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480F0F-8F81-4CE7-AFFB-3E0F1B8FCF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647" b="24369"/>
        <a:stretch>
          <a:fillRect/>
        </a:stretch>
      </xdr:blipFill>
      <xdr:spPr>
        <a:xfrm>
          <a:off x="12618720" y="426720"/>
          <a:ext cx="1458057" cy="6751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rectHub/Business/DIRECTHUB/FE%20Exam%20Prep/FE%20Mechanical/Students/Ahmad/2020%20FE%20CHECK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0 OTHER DISCIPLINES Topics"/>
      <sheetName val="Topic Checkoff List"/>
      <sheetName val="Monthly Calendar"/>
      <sheetName val="Weekly Schedule Planner"/>
    </sheetNames>
    <sheetDataSet>
      <sheetData sheetId="0"/>
      <sheetData sheetId="1"/>
      <sheetData sheetId="2"/>
      <sheetData sheetId="3">
        <row r="4">
          <cell r="V4">
            <v>43990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1527-434A-4E18-84FA-AB74322BCAEE}">
  <sheetPr codeName="Sheet1">
    <tabColor rgb="FFFF0000"/>
  </sheetPr>
  <dimension ref="A1:R101"/>
  <sheetViews>
    <sheetView topLeftCell="E4" zoomScale="70" zoomScaleNormal="70" workbookViewId="0">
      <selection activeCell="I18" sqref="I18"/>
    </sheetView>
  </sheetViews>
  <sheetFormatPr defaultRowHeight="14.4" x14ac:dyDescent="0.3"/>
  <cols>
    <col min="1" max="1" width="23.109375" bestFit="1" customWidth="1"/>
    <col min="2" max="2" width="19.88671875" bestFit="1" customWidth="1"/>
    <col min="6" max="6" width="8.88671875" customWidth="1"/>
    <col min="7" max="7" width="36" bestFit="1" customWidth="1"/>
    <col min="8" max="8" width="27.109375" bestFit="1" customWidth="1"/>
    <col min="9" max="9" width="42.5546875" customWidth="1"/>
    <col min="10" max="10" width="47" customWidth="1"/>
  </cols>
  <sheetData>
    <row r="1" spans="1:18" x14ac:dyDescent="0.3">
      <c r="A1" s="61" t="s">
        <v>110</v>
      </c>
      <c r="B1" s="143" t="s">
        <v>111</v>
      </c>
      <c r="C1" s="143"/>
      <c r="D1" s="143"/>
      <c r="E1" s="143"/>
      <c r="F1" s="143"/>
      <c r="G1" s="143"/>
      <c r="H1" s="6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49" t="s">
        <v>0</v>
      </c>
      <c r="B2" s="148" t="s">
        <v>1</v>
      </c>
      <c r="C2" s="148"/>
      <c r="D2" s="148"/>
      <c r="E2" s="148"/>
      <c r="F2" s="148"/>
      <c r="G2" s="148"/>
      <c r="H2" s="24">
        <v>8</v>
      </c>
    </row>
    <row r="3" spans="1:18" x14ac:dyDescent="0.3">
      <c r="A3" s="149"/>
      <c r="B3" s="148" t="s">
        <v>2</v>
      </c>
      <c r="C3" s="148"/>
      <c r="D3" s="148"/>
      <c r="E3" s="148"/>
      <c r="F3" s="148"/>
      <c r="G3" s="148"/>
      <c r="H3" s="25"/>
    </row>
    <row r="4" spans="1:18" x14ac:dyDescent="0.3">
      <c r="A4" s="149"/>
      <c r="B4" s="148" t="s">
        <v>3</v>
      </c>
      <c r="C4" s="148"/>
      <c r="D4" s="148"/>
      <c r="E4" s="148"/>
      <c r="F4" s="148"/>
      <c r="G4" s="148"/>
      <c r="H4" s="25"/>
    </row>
    <row r="5" spans="1:18" x14ac:dyDescent="0.3">
      <c r="A5" s="149"/>
      <c r="B5" s="147" t="s">
        <v>10</v>
      </c>
      <c r="C5" s="147"/>
      <c r="D5" s="147"/>
      <c r="E5" s="147"/>
      <c r="F5" s="147"/>
      <c r="G5" s="147"/>
      <c r="H5" s="25"/>
    </row>
    <row r="6" spans="1:18" x14ac:dyDescent="0.3">
      <c r="A6" s="149"/>
      <c r="B6" s="147"/>
      <c r="C6" s="147"/>
      <c r="D6" s="147"/>
      <c r="E6" s="147"/>
      <c r="F6" s="147"/>
      <c r="G6" s="147"/>
      <c r="H6" s="26"/>
    </row>
    <row r="7" spans="1:18" x14ac:dyDescent="0.3">
      <c r="A7" s="144" t="s">
        <v>5</v>
      </c>
      <c r="B7" s="145" t="s">
        <v>6</v>
      </c>
      <c r="C7" s="145"/>
      <c r="D7" s="145"/>
      <c r="E7" s="145"/>
      <c r="F7" s="145"/>
      <c r="G7" s="145"/>
      <c r="H7" s="27">
        <v>4</v>
      </c>
    </row>
    <row r="8" spans="1:18" x14ac:dyDescent="0.3">
      <c r="A8" s="144"/>
      <c r="B8" s="145" t="s">
        <v>7</v>
      </c>
      <c r="C8" s="145"/>
      <c r="D8" s="145"/>
      <c r="E8" s="145"/>
      <c r="F8" s="145"/>
      <c r="G8" s="145"/>
      <c r="H8" s="28"/>
    </row>
    <row r="9" spans="1:18" x14ac:dyDescent="0.3">
      <c r="A9" s="144"/>
      <c r="B9" s="145" t="s">
        <v>8</v>
      </c>
      <c r="C9" s="145"/>
      <c r="D9" s="145"/>
      <c r="E9" s="145"/>
      <c r="F9" s="145"/>
      <c r="G9" s="145"/>
      <c r="H9" s="28"/>
    </row>
    <row r="10" spans="1:18" x14ac:dyDescent="0.3">
      <c r="A10" s="144"/>
      <c r="B10" s="146" t="s">
        <v>9</v>
      </c>
      <c r="C10" s="146"/>
      <c r="D10" s="146"/>
      <c r="E10" s="146"/>
      <c r="F10" s="146"/>
      <c r="G10" s="146"/>
      <c r="H10" s="28"/>
    </row>
    <row r="11" spans="1:18" x14ac:dyDescent="0.3">
      <c r="A11" s="144"/>
      <c r="B11" s="146"/>
      <c r="C11" s="146"/>
      <c r="D11" s="146"/>
      <c r="E11" s="146"/>
      <c r="F11" s="146"/>
      <c r="G11" s="146"/>
      <c r="H11" s="29"/>
    </row>
    <row r="12" spans="1:18" x14ac:dyDescent="0.3">
      <c r="A12" s="139" t="s">
        <v>11</v>
      </c>
      <c r="B12" s="140" t="s">
        <v>12</v>
      </c>
      <c r="C12" s="141"/>
      <c r="D12" s="141"/>
      <c r="E12" s="141"/>
      <c r="F12" s="141"/>
      <c r="G12" s="141"/>
      <c r="H12" s="35">
        <v>5</v>
      </c>
    </row>
    <row r="13" spans="1:18" x14ac:dyDescent="0.3">
      <c r="A13" s="139"/>
      <c r="B13" s="141" t="s">
        <v>13</v>
      </c>
      <c r="C13" s="141"/>
      <c r="D13" s="141"/>
      <c r="E13" s="141"/>
      <c r="F13" s="141"/>
      <c r="G13" s="141"/>
      <c r="H13" s="36"/>
    </row>
    <row r="14" spans="1:18" x14ac:dyDescent="0.3">
      <c r="A14" s="139"/>
      <c r="B14" s="141" t="s">
        <v>14</v>
      </c>
      <c r="C14" s="141"/>
      <c r="D14" s="141"/>
      <c r="E14" s="141"/>
      <c r="F14" s="141"/>
      <c r="G14" s="141"/>
      <c r="H14" s="36"/>
    </row>
    <row r="15" spans="1:18" x14ac:dyDescent="0.3">
      <c r="A15" s="139"/>
      <c r="B15" s="142" t="s">
        <v>15</v>
      </c>
      <c r="C15" s="142"/>
      <c r="D15" s="142"/>
      <c r="E15" s="142"/>
      <c r="F15" s="142"/>
      <c r="G15" s="142"/>
      <c r="H15" s="36"/>
    </row>
    <row r="16" spans="1:18" x14ac:dyDescent="0.3">
      <c r="A16" s="139"/>
      <c r="B16" s="142"/>
      <c r="C16" s="142"/>
      <c r="D16" s="142"/>
      <c r="E16" s="142"/>
      <c r="F16" s="142"/>
      <c r="G16" s="142"/>
      <c r="H16" s="37"/>
    </row>
    <row r="17" spans="1:8" ht="14.4" customHeight="1" x14ac:dyDescent="0.3">
      <c r="A17" s="150" t="s">
        <v>16</v>
      </c>
      <c r="B17" s="164" t="s">
        <v>17</v>
      </c>
      <c r="C17" s="165"/>
      <c r="D17" s="165"/>
      <c r="E17" s="165"/>
      <c r="F17" s="165"/>
      <c r="G17" s="166"/>
      <c r="H17" s="32">
        <v>8</v>
      </c>
    </row>
    <row r="18" spans="1:8" x14ac:dyDescent="0.3">
      <c r="A18" s="151"/>
      <c r="B18" s="167" t="s">
        <v>18</v>
      </c>
      <c r="C18" s="168"/>
      <c r="D18" s="168"/>
      <c r="E18" s="168"/>
      <c r="F18" s="168"/>
      <c r="G18" s="169"/>
      <c r="H18" s="33"/>
    </row>
    <row r="19" spans="1:8" x14ac:dyDescent="0.3">
      <c r="A19" s="151"/>
      <c r="B19" s="167" t="s">
        <v>19</v>
      </c>
      <c r="C19" s="168"/>
      <c r="D19" s="168"/>
      <c r="E19" s="168"/>
      <c r="F19" s="168"/>
      <c r="G19" s="169"/>
      <c r="H19" s="33"/>
    </row>
    <row r="20" spans="1:8" x14ac:dyDescent="0.3">
      <c r="A20" s="151"/>
      <c r="B20" s="170" t="s">
        <v>20</v>
      </c>
      <c r="C20" s="171"/>
      <c r="D20" s="171"/>
      <c r="E20" s="171"/>
      <c r="F20" s="171"/>
      <c r="G20" s="172"/>
      <c r="H20" s="33"/>
    </row>
    <row r="21" spans="1:8" x14ac:dyDescent="0.3">
      <c r="A21" s="151"/>
      <c r="B21" s="170" t="s">
        <v>21</v>
      </c>
      <c r="C21" s="171"/>
      <c r="D21" s="171"/>
      <c r="E21" s="171"/>
      <c r="F21" s="171"/>
      <c r="G21" s="172"/>
      <c r="H21" s="33"/>
    </row>
    <row r="22" spans="1:8" x14ac:dyDescent="0.3">
      <c r="A22" s="151"/>
      <c r="B22" s="167" t="s">
        <v>22</v>
      </c>
      <c r="C22" s="168"/>
      <c r="D22" s="168"/>
      <c r="E22" s="168"/>
      <c r="F22" s="168"/>
      <c r="G22" s="169"/>
      <c r="H22" s="33"/>
    </row>
    <row r="23" spans="1:8" x14ac:dyDescent="0.3">
      <c r="A23" s="152"/>
      <c r="B23" s="167" t="s">
        <v>23</v>
      </c>
      <c r="C23" s="168"/>
      <c r="D23" s="168"/>
      <c r="E23" s="168"/>
      <c r="F23" s="168"/>
      <c r="G23" s="169"/>
      <c r="H23" s="34"/>
    </row>
    <row r="24" spans="1:8" x14ac:dyDescent="0.3">
      <c r="A24" s="159" t="s">
        <v>24</v>
      </c>
      <c r="B24" s="153" t="s">
        <v>25</v>
      </c>
      <c r="C24" s="154"/>
      <c r="D24" s="154"/>
      <c r="E24" s="154"/>
      <c r="F24" s="154"/>
      <c r="G24" s="155"/>
      <c r="H24" s="30">
        <v>4</v>
      </c>
    </row>
    <row r="25" spans="1:8" x14ac:dyDescent="0.3">
      <c r="A25" s="160"/>
      <c r="B25" s="156" t="s">
        <v>26</v>
      </c>
      <c r="C25" s="157"/>
      <c r="D25" s="157"/>
      <c r="E25" s="157"/>
      <c r="F25" s="157"/>
      <c r="G25" s="158"/>
      <c r="H25" s="31"/>
    </row>
    <row r="26" spans="1:8" x14ac:dyDescent="0.3">
      <c r="A26" s="160"/>
      <c r="B26" s="156" t="s">
        <v>27</v>
      </c>
      <c r="C26" s="157"/>
      <c r="D26" s="157"/>
      <c r="E26" s="157"/>
      <c r="F26" s="157"/>
      <c r="G26" s="158"/>
      <c r="H26" s="31"/>
    </row>
    <row r="27" spans="1:8" x14ac:dyDescent="0.3">
      <c r="A27" s="160"/>
      <c r="B27" s="161" t="s">
        <v>28</v>
      </c>
      <c r="C27" s="162"/>
      <c r="D27" s="162"/>
      <c r="E27" s="162"/>
      <c r="F27" s="162"/>
      <c r="G27" s="163"/>
      <c r="H27" s="31"/>
    </row>
    <row r="28" spans="1:8" x14ac:dyDescent="0.3">
      <c r="A28" s="176" t="s">
        <v>29</v>
      </c>
      <c r="B28" s="185" t="s">
        <v>30</v>
      </c>
      <c r="C28" s="186"/>
      <c r="D28" s="186"/>
      <c r="E28" s="186"/>
      <c r="F28" s="186"/>
      <c r="G28" s="187"/>
      <c r="H28" s="10">
        <v>7</v>
      </c>
    </row>
    <row r="29" spans="1:8" x14ac:dyDescent="0.3">
      <c r="A29" s="177"/>
      <c r="B29" s="173" t="s">
        <v>31</v>
      </c>
      <c r="C29" s="174"/>
      <c r="D29" s="174"/>
      <c r="E29" s="174"/>
      <c r="F29" s="174"/>
      <c r="G29" s="175"/>
      <c r="H29" s="11"/>
    </row>
    <row r="30" spans="1:8" x14ac:dyDescent="0.3">
      <c r="A30" s="177"/>
      <c r="B30" s="173" t="s">
        <v>32</v>
      </c>
      <c r="C30" s="174"/>
      <c r="D30" s="174"/>
      <c r="E30" s="174"/>
      <c r="F30" s="174"/>
      <c r="G30" s="175"/>
      <c r="H30" s="11"/>
    </row>
    <row r="31" spans="1:8" x14ac:dyDescent="0.3">
      <c r="A31" s="177"/>
      <c r="B31" s="188" t="s">
        <v>33</v>
      </c>
      <c r="C31" s="189"/>
      <c r="D31" s="189"/>
      <c r="E31" s="189"/>
      <c r="F31" s="189"/>
      <c r="G31" s="190"/>
      <c r="H31" s="11"/>
    </row>
    <row r="32" spans="1:8" x14ac:dyDescent="0.3">
      <c r="A32" s="178"/>
      <c r="B32" s="173" t="s">
        <v>34</v>
      </c>
      <c r="C32" s="174"/>
      <c r="D32" s="174"/>
      <c r="E32" s="174"/>
      <c r="F32" s="174"/>
      <c r="G32" s="175"/>
      <c r="H32" s="12"/>
    </row>
    <row r="33" spans="1:16" x14ac:dyDescent="0.3">
      <c r="A33" s="191" t="s">
        <v>35</v>
      </c>
      <c r="B33" s="179" t="s">
        <v>36</v>
      </c>
      <c r="C33" s="180"/>
      <c r="D33" s="180"/>
      <c r="E33" s="180"/>
      <c r="F33" s="180"/>
      <c r="G33" s="181"/>
      <c r="H33" s="13">
        <v>5</v>
      </c>
      <c r="P33" t="s">
        <v>96</v>
      </c>
    </row>
    <row r="34" spans="1:16" x14ac:dyDescent="0.3">
      <c r="A34" s="192"/>
      <c r="B34" s="182" t="s">
        <v>37</v>
      </c>
      <c r="C34" s="183"/>
      <c r="D34" s="183"/>
      <c r="E34" s="183"/>
      <c r="F34" s="183"/>
      <c r="G34" s="184"/>
      <c r="H34" s="14"/>
    </row>
    <row r="35" spans="1:16" x14ac:dyDescent="0.3">
      <c r="A35" s="192"/>
      <c r="B35" s="182" t="s">
        <v>38</v>
      </c>
      <c r="C35" s="183"/>
      <c r="D35" s="183"/>
      <c r="E35" s="183"/>
      <c r="F35" s="183"/>
      <c r="G35" s="184"/>
      <c r="H35" s="14"/>
    </row>
    <row r="36" spans="1:16" x14ac:dyDescent="0.3">
      <c r="A36" s="205" t="s">
        <v>39</v>
      </c>
      <c r="B36" s="207" t="s">
        <v>40</v>
      </c>
      <c r="C36" s="208"/>
      <c r="D36" s="208"/>
      <c r="E36" s="208"/>
      <c r="F36" s="208"/>
      <c r="G36" s="209"/>
      <c r="H36" s="15">
        <v>6</v>
      </c>
    </row>
    <row r="37" spans="1:16" x14ac:dyDescent="0.3">
      <c r="A37" s="206"/>
      <c r="B37" s="210" t="s">
        <v>41</v>
      </c>
      <c r="C37" s="211"/>
      <c r="D37" s="211"/>
      <c r="E37" s="211"/>
      <c r="F37" s="211"/>
      <c r="G37" s="212"/>
      <c r="H37" s="16"/>
    </row>
    <row r="38" spans="1:16" x14ac:dyDescent="0.3">
      <c r="A38" s="206"/>
      <c r="B38" s="210" t="s">
        <v>42</v>
      </c>
      <c r="C38" s="211"/>
      <c r="D38" s="211"/>
      <c r="E38" s="211"/>
      <c r="F38" s="211"/>
      <c r="G38" s="212"/>
      <c r="H38" s="16"/>
    </row>
    <row r="39" spans="1:16" x14ac:dyDescent="0.3">
      <c r="A39" s="206"/>
      <c r="B39" s="213" t="s">
        <v>43</v>
      </c>
      <c r="C39" s="214"/>
      <c r="D39" s="214"/>
      <c r="E39" s="214"/>
      <c r="F39" s="214"/>
      <c r="G39" s="215"/>
      <c r="H39" s="16"/>
    </row>
    <row r="40" spans="1:16" x14ac:dyDescent="0.3">
      <c r="A40" s="193" t="s">
        <v>44</v>
      </c>
      <c r="B40" s="196" t="s">
        <v>45</v>
      </c>
      <c r="C40" s="197"/>
      <c r="D40" s="197"/>
      <c r="E40" s="197"/>
      <c r="F40" s="197"/>
      <c r="G40" s="198"/>
      <c r="H40" s="17">
        <v>6</v>
      </c>
    </row>
    <row r="41" spans="1:16" x14ac:dyDescent="0.3">
      <c r="A41" s="194"/>
      <c r="B41" s="199" t="s">
        <v>46</v>
      </c>
      <c r="C41" s="200"/>
      <c r="D41" s="200"/>
      <c r="E41" s="200"/>
      <c r="F41" s="200"/>
      <c r="G41" s="201"/>
      <c r="H41" s="18"/>
    </row>
    <row r="42" spans="1:16" x14ac:dyDescent="0.3">
      <c r="A42" s="194"/>
      <c r="B42" s="199" t="s">
        <v>47</v>
      </c>
      <c r="C42" s="200"/>
      <c r="D42" s="200"/>
      <c r="E42" s="200"/>
      <c r="F42" s="200"/>
      <c r="G42" s="201"/>
      <c r="H42" s="18"/>
    </row>
    <row r="43" spans="1:16" x14ac:dyDescent="0.3">
      <c r="A43" s="194"/>
      <c r="B43" s="202" t="s">
        <v>48</v>
      </c>
      <c r="C43" s="203"/>
      <c r="D43" s="203"/>
      <c r="E43" s="203"/>
      <c r="F43" s="203"/>
      <c r="G43" s="204"/>
      <c r="H43" s="18"/>
    </row>
    <row r="44" spans="1:16" x14ac:dyDescent="0.3">
      <c r="A44" s="195"/>
      <c r="B44" s="199" t="s">
        <v>49</v>
      </c>
      <c r="C44" s="200"/>
      <c r="D44" s="200"/>
      <c r="E44" s="200"/>
      <c r="F44" s="200"/>
      <c r="G44" s="201"/>
      <c r="H44" s="19"/>
    </row>
    <row r="45" spans="1:16" x14ac:dyDescent="0.3">
      <c r="A45" s="216" t="s">
        <v>61</v>
      </c>
      <c r="B45" s="222" t="s">
        <v>50</v>
      </c>
      <c r="C45" s="223"/>
      <c r="D45" s="223"/>
      <c r="E45" s="223"/>
      <c r="F45" s="223"/>
      <c r="G45" s="224"/>
      <c r="H45" s="20">
        <v>10</v>
      </c>
    </row>
    <row r="46" spans="1:16" x14ac:dyDescent="0.3">
      <c r="A46" s="217"/>
      <c r="B46" s="219" t="s">
        <v>51</v>
      </c>
      <c r="C46" s="220"/>
      <c r="D46" s="220"/>
      <c r="E46" s="220"/>
      <c r="F46" s="220"/>
      <c r="G46" s="221"/>
      <c r="H46" s="21"/>
    </row>
    <row r="47" spans="1:16" x14ac:dyDescent="0.3">
      <c r="A47" s="217"/>
      <c r="B47" s="219" t="s">
        <v>52</v>
      </c>
      <c r="C47" s="220"/>
      <c r="D47" s="220"/>
      <c r="E47" s="220"/>
      <c r="F47" s="220"/>
      <c r="G47" s="221"/>
      <c r="H47" s="21"/>
    </row>
    <row r="48" spans="1:16" x14ac:dyDescent="0.3">
      <c r="A48" s="217"/>
      <c r="B48" s="225" t="s">
        <v>53</v>
      </c>
      <c r="C48" s="226"/>
      <c r="D48" s="226"/>
      <c r="E48" s="226"/>
      <c r="F48" s="226"/>
      <c r="G48" s="227"/>
      <c r="H48" s="21"/>
    </row>
    <row r="49" spans="1:8" x14ac:dyDescent="0.3">
      <c r="A49" s="217"/>
      <c r="B49" s="225" t="s">
        <v>54</v>
      </c>
      <c r="C49" s="226"/>
      <c r="D49" s="226"/>
      <c r="E49" s="226"/>
      <c r="F49" s="226"/>
      <c r="G49" s="227"/>
      <c r="H49" s="21"/>
    </row>
    <row r="50" spans="1:8" x14ac:dyDescent="0.3">
      <c r="A50" s="217"/>
      <c r="B50" s="219" t="s">
        <v>55</v>
      </c>
      <c r="C50" s="220"/>
      <c r="D50" s="220"/>
      <c r="E50" s="220"/>
      <c r="F50" s="220"/>
      <c r="G50" s="221"/>
      <c r="H50" s="21"/>
    </row>
    <row r="51" spans="1:8" x14ac:dyDescent="0.3">
      <c r="A51" s="217"/>
      <c r="B51" s="219" t="s">
        <v>56</v>
      </c>
      <c r="C51" s="220"/>
      <c r="D51" s="220"/>
      <c r="E51" s="220"/>
      <c r="F51" s="220"/>
      <c r="G51" s="221"/>
      <c r="H51" s="21"/>
    </row>
    <row r="52" spans="1:8" x14ac:dyDescent="0.3">
      <c r="A52" s="217"/>
      <c r="B52" s="219" t="s">
        <v>57</v>
      </c>
      <c r="C52" s="220"/>
      <c r="D52" s="220"/>
      <c r="E52" s="220"/>
      <c r="F52" s="220"/>
      <c r="G52" s="221"/>
      <c r="H52" s="21"/>
    </row>
    <row r="53" spans="1:8" x14ac:dyDescent="0.3">
      <c r="A53" s="217"/>
      <c r="B53" s="219" t="s">
        <v>58</v>
      </c>
      <c r="C53" s="220"/>
      <c r="D53" s="220"/>
      <c r="E53" s="220"/>
      <c r="F53" s="220"/>
      <c r="G53" s="221"/>
      <c r="H53" s="21"/>
    </row>
    <row r="54" spans="1:8" x14ac:dyDescent="0.3">
      <c r="A54" s="217"/>
      <c r="B54" s="219" t="s">
        <v>59</v>
      </c>
      <c r="C54" s="220"/>
      <c r="D54" s="220"/>
      <c r="E54" s="220"/>
      <c r="F54" s="220"/>
      <c r="G54" s="221"/>
      <c r="H54" s="21"/>
    </row>
    <row r="55" spans="1:8" x14ac:dyDescent="0.3">
      <c r="A55" s="218"/>
      <c r="B55" s="222" t="s">
        <v>60</v>
      </c>
      <c r="C55" s="220"/>
      <c r="D55" s="220"/>
      <c r="E55" s="220"/>
      <c r="F55" s="220"/>
      <c r="G55" s="221"/>
      <c r="H55" s="21"/>
    </row>
    <row r="56" spans="1:8" ht="14.4" customHeight="1" x14ac:dyDescent="0.3">
      <c r="A56" s="231" t="s">
        <v>62</v>
      </c>
      <c r="B56" s="233" t="s">
        <v>63</v>
      </c>
      <c r="C56" s="234"/>
      <c r="D56" s="234"/>
      <c r="E56" s="234"/>
      <c r="F56" s="234"/>
      <c r="G56" s="235"/>
      <c r="H56" s="22">
        <v>10</v>
      </c>
    </row>
    <row r="57" spans="1:8" ht="14.4" customHeight="1" x14ac:dyDescent="0.3">
      <c r="A57" s="232"/>
      <c r="B57" s="236" t="s">
        <v>64</v>
      </c>
      <c r="C57" s="237"/>
      <c r="D57" s="237"/>
      <c r="E57" s="237"/>
      <c r="F57" s="237"/>
      <c r="G57" s="238"/>
      <c r="H57" s="23"/>
    </row>
    <row r="58" spans="1:8" x14ac:dyDescent="0.3">
      <c r="A58" s="232"/>
      <c r="B58" s="236" t="s">
        <v>65</v>
      </c>
      <c r="C58" s="237"/>
      <c r="D58" s="237"/>
      <c r="E58" s="237"/>
      <c r="F58" s="237"/>
      <c r="G58" s="238"/>
      <c r="H58" s="23"/>
    </row>
    <row r="59" spans="1:8" x14ac:dyDescent="0.3">
      <c r="A59" s="232"/>
      <c r="B59" s="239" t="s">
        <v>66</v>
      </c>
      <c r="C59" s="240"/>
      <c r="D59" s="240"/>
      <c r="E59" s="240"/>
      <c r="F59" s="240"/>
      <c r="G59" s="241"/>
      <c r="H59" s="23"/>
    </row>
    <row r="60" spans="1:8" x14ac:dyDescent="0.3">
      <c r="A60" s="232"/>
      <c r="B60" s="239" t="s">
        <v>67</v>
      </c>
      <c r="C60" s="240"/>
      <c r="D60" s="240"/>
      <c r="E60" s="240"/>
      <c r="F60" s="240"/>
      <c r="G60" s="241"/>
      <c r="H60" s="23"/>
    </row>
    <row r="61" spans="1:8" x14ac:dyDescent="0.3">
      <c r="A61" s="232"/>
      <c r="B61" s="233" t="s">
        <v>68</v>
      </c>
      <c r="C61" s="237"/>
      <c r="D61" s="237"/>
      <c r="E61" s="237"/>
      <c r="F61" s="237"/>
      <c r="G61" s="238"/>
      <c r="H61" s="23"/>
    </row>
    <row r="62" spans="1:8" x14ac:dyDescent="0.3">
      <c r="A62" s="232"/>
      <c r="B62" s="233" t="s">
        <v>70</v>
      </c>
      <c r="C62" s="237"/>
      <c r="D62" s="237"/>
      <c r="E62" s="237"/>
      <c r="F62" s="237"/>
      <c r="G62" s="238"/>
      <c r="H62" s="23"/>
    </row>
    <row r="63" spans="1:8" ht="14.4" customHeight="1" x14ac:dyDescent="0.3">
      <c r="A63" s="232"/>
      <c r="B63" s="233" t="s">
        <v>69</v>
      </c>
      <c r="C63" s="234"/>
      <c r="D63" s="234"/>
      <c r="E63" s="234"/>
      <c r="F63" s="234"/>
      <c r="G63" s="235"/>
      <c r="H63" s="23"/>
    </row>
    <row r="64" spans="1:8" x14ac:dyDescent="0.3">
      <c r="A64" s="250" t="s">
        <v>71</v>
      </c>
      <c r="B64" s="228" t="s">
        <v>72</v>
      </c>
      <c r="C64" s="253"/>
      <c r="D64" s="253"/>
      <c r="E64" s="253"/>
      <c r="F64" s="253"/>
      <c r="G64" s="254"/>
      <c r="H64" s="38">
        <v>10</v>
      </c>
    </row>
    <row r="65" spans="1:8" x14ac:dyDescent="0.3">
      <c r="A65" s="251"/>
      <c r="B65" s="242" t="s">
        <v>73</v>
      </c>
      <c r="C65" s="229"/>
      <c r="D65" s="229"/>
      <c r="E65" s="229"/>
      <c r="F65" s="229"/>
      <c r="G65" s="230"/>
      <c r="H65" s="39"/>
    </row>
    <row r="66" spans="1:8" x14ac:dyDescent="0.3">
      <c r="A66" s="251"/>
      <c r="B66" s="242" t="s">
        <v>74</v>
      </c>
      <c r="C66" s="229"/>
      <c r="D66" s="229"/>
      <c r="E66" s="229"/>
      <c r="F66" s="229"/>
      <c r="G66" s="230"/>
      <c r="H66" s="39"/>
    </row>
    <row r="67" spans="1:8" x14ac:dyDescent="0.3">
      <c r="A67" s="251"/>
      <c r="B67" s="255" t="s">
        <v>75</v>
      </c>
      <c r="C67" s="256"/>
      <c r="D67" s="256"/>
      <c r="E67" s="256"/>
      <c r="F67" s="256"/>
      <c r="G67" s="257"/>
      <c r="H67" s="39"/>
    </row>
    <row r="68" spans="1:8" x14ac:dyDescent="0.3">
      <c r="A68" s="251"/>
      <c r="B68" s="255" t="s">
        <v>76</v>
      </c>
      <c r="C68" s="256"/>
      <c r="D68" s="256"/>
      <c r="E68" s="256"/>
      <c r="F68" s="256"/>
      <c r="G68" s="257"/>
      <c r="H68" s="39"/>
    </row>
    <row r="69" spans="1:8" x14ac:dyDescent="0.3">
      <c r="A69" s="251"/>
      <c r="B69" s="242" t="s">
        <v>77</v>
      </c>
      <c r="C69" s="229"/>
      <c r="D69" s="229"/>
      <c r="E69" s="229"/>
      <c r="F69" s="229"/>
      <c r="G69" s="230"/>
      <c r="H69" s="39"/>
    </row>
    <row r="70" spans="1:8" x14ac:dyDescent="0.3">
      <c r="A70" s="251"/>
      <c r="B70" s="242" t="s">
        <v>78</v>
      </c>
      <c r="C70" s="229"/>
      <c r="D70" s="229"/>
      <c r="E70" s="229"/>
      <c r="F70" s="229"/>
      <c r="G70" s="230"/>
      <c r="H70" s="39"/>
    </row>
    <row r="71" spans="1:8" x14ac:dyDescent="0.3">
      <c r="A71" s="251"/>
      <c r="B71" s="242" t="s">
        <v>79</v>
      </c>
      <c r="C71" s="229"/>
      <c r="D71" s="229"/>
      <c r="E71" s="229"/>
      <c r="F71" s="229"/>
      <c r="G71" s="230"/>
      <c r="H71" s="39"/>
    </row>
    <row r="72" spans="1:8" x14ac:dyDescent="0.3">
      <c r="A72" s="251"/>
      <c r="B72" s="242" t="s">
        <v>80</v>
      </c>
      <c r="C72" s="229"/>
      <c r="D72" s="229"/>
      <c r="E72" s="229"/>
      <c r="F72" s="229"/>
      <c r="G72" s="230"/>
      <c r="H72" s="39"/>
    </row>
    <row r="73" spans="1:8" x14ac:dyDescent="0.3">
      <c r="A73" s="251"/>
      <c r="B73" s="242" t="s">
        <v>81</v>
      </c>
      <c r="C73" s="229"/>
      <c r="D73" s="229"/>
      <c r="E73" s="229"/>
      <c r="F73" s="229"/>
      <c r="G73" s="230"/>
      <c r="H73" s="39"/>
    </row>
    <row r="74" spans="1:8" x14ac:dyDescent="0.3">
      <c r="A74" s="252"/>
      <c r="B74" s="228" t="s">
        <v>82</v>
      </c>
      <c r="C74" s="229"/>
      <c r="D74" s="229"/>
      <c r="E74" s="229"/>
      <c r="F74" s="229"/>
      <c r="G74" s="230"/>
      <c r="H74" s="39"/>
    </row>
    <row r="75" spans="1:8" x14ac:dyDescent="0.3">
      <c r="A75" s="244" t="s">
        <v>83</v>
      </c>
      <c r="B75" s="247" t="s">
        <v>84</v>
      </c>
      <c r="C75" s="248"/>
      <c r="D75" s="248"/>
      <c r="E75" s="248"/>
      <c r="F75" s="248"/>
      <c r="G75" s="249"/>
      <c r="H75" s="7">
        <v>9</v>
      </c>
    </row>
    <row r="76" spans="1:8" x14ac:dyDescent="0.3">
      <c r="A76" s="245"/>
      <c r="B76" s="260" t="s">
        <v>85</v>
      </c>
      <c r="C76" s="258"/>
      <c r="D76" s="258"/>
      <c r="E76" s="258"/>
      <c r="F76" s="258"/>
      <c r="G76" s="259"/>
      <c r="H76" s="8"/>
    </row>
    <row r="77" spans="1:8" x14ac:dyDescent="0.3">
      <c r="A77" s="245"/>
      <c r="B77" s="260" t="s">
        <v>86</v>
      </c>
      <c r="C77" s="258"/>
      <c r="D77" s="258"/>
      <c r="E77" s="258"/>
      <c r="F77" s="258"/>
      <c r="G77" s="259"/>
      <c r="H77" s="8"/>
    </row>
    <row r="78" spans="1:8" x14ac:dyDescent="0.3">
      <c r="A78" s="245"/>
      <c r="B78" s="261" t="s">
        <v>87</v>
      </c>
      <c r="C78" s="262"/>
      <c r="D78" s="262"/>
      <c r="E78" s="262"/>
      <c r="F78" s="262"/>
      <c r="G78" s="263"/>
      <c r="H78" s="8"/>
    </row>
    <row r="79" spans="1:8" x14ac:dyDescent="0.3">
      <c r="A79" s="246"/>
      <c r="B79" s="247" t="s">
        <v>88</v>
      </c>
      <c r="C79" s="258"/>
      <c r="D79" s="258"/>
      <c r="E79" s="258"/>
      <c r="F79" s="258"/>
      <c r="G79" s="259"/>
      <c r="H79" s="9"/>
    </row>
    <row r="80" spans="1:8" x14ac:dyDescent="0.3">
      <c r="A80" s="193" t="s">
        <v>89</v>
      </c>
      <c r="B80" s="196" t="s">
        <v>90</v>
      </c>
      <c r="C80" s="197"/>
      <c r="D80" s="197"/>
      <c r="E80" s="197"/>
      <c r="F80" s="197"/>
      <c r="G80" s="198"/>
      <c r="H80" s="5">
        <v>8</v>
      </c>
    </row>
    <row r="81" spans="1:12" x14ac:dyDescent="0.3">
      <c r="A81" s="194"/>
      <c r="B81" s="196" t="s">
        <v>91</v>
      </c>
      <c r="C81" s="200"/>
      <c r="D81" s="200"/>
      <c r="E81" s="200"/>
      <c r="F81" s="200"/>
      <c r="G81" s="201"/>
      <c r="H81" s="6"/>
    </row>
    <row r="82" spans="1:12" x14ac:dyDescent="0.3">
      <c r="A82" s="194"/>
      <c r="B82" s="196" t="s">
        <v>92</v>
      </c>
      <c r="C82" s="200"/>
      <c r="D82" s="200"/>
      <c r="E82" s="200"/>
      <c r="F82" s="200"/>
      <c r="G82" s="201"/>
      <c r="H82" s="6"/>
    </row>
    <row r="83" spans="1:12" x14ac:dyDescent="0.3">
      <c r="A83" s="194"/>
      <c r="B83" s="202" t="s">
        <v>93</v>
      </c>
      <c r="C83" s="203"/>
      <c r="D83" s="203"/>
      <c r="E83" s="203"/>
      <c r="F83" s="203"/>
      <c r="G83" s="204"/>
      <c r="H83" s="6"/>
    </row>
    <row r="84" spans="1:12" ht="15" thickBot="1" x14ac:dyDescent="0.35">
      <c r="A84" s="195"/>
      <c r="B84" s="196" t="s">
        <v>94</v>
      </c>
      <c r="C84" s="200"/>
      <c r="D84" s="200"/>
      <c r="E84" s="200"/>
      <c r="F84" s="200"/>
      <c r="G84" s="243"/>
      <c r="H84" s="6"/>
    </row>
    <row r="85" spans="1:12" ht="15" thickBot="1" x14ac:dyDescent="0.35">
      <c r="G85" s="2" t="s">
        <v>95</v>
      </c>
      <c r="H85" s="3">
        <f>SUM(H2:H84)</f>
        <v>100</v>
      </c>
    </row>
    <row r="86" spans="1:12" x14ac:dyDescent="0.3">
      <c r="A86" s="115"/>
      <c r="B86" s="115"/>
      <c r="C86" s="115"/>
    </row>
    <row r="87" spans="1:12" x14ac:dyDescent="0.3">
      <c r="A87" s="115" t="s">
        <v>121</v>
      </c>
      <c r="B87" s="115"/>
      <c r="C87" s="115"/>
      <c r="L87" s="4"/>
    </row>
    <row r="88" spans="1:12" x14ac:dyDescent="0.3">
      <c r="A88" s="115" t="s">
        <v>122</v>
      </c>
      <c r="B88" s="115"/>
      <c r="C88" s="115"/>
    </row>
    <row r="89" spans="1:12" x14ac:dyDescent="0.3">
      <c r="A89" s="115" t="s">
        <v>123</v>
      </c>
      <c r="B89" s="115"/>
      <c r="C89" s="115"/>
    </row>
    <row r="90" spans="1:12" x14ac:dyDescent="0.3">
      <c r="A90" s="115" t="s">
        <v>124</v>
      </c>
      <c r="B90" s="115"/>
      <c r="C90" s="115"/>
    </row>
    <row r="91" spans="1:12" x14ac:dyDescent="0.3">
      <c r="A91" s="115" t="s">
        <v>125</v>
      </c>
      <c r="B91" s="115"/>
      <c r="C91" s="115"/>
    </row>
    <row r="92" spans="1:12" x14ac:dyDescent="0.3">
      <c r="A92" s="115" t="s">
        <v>126</v>
      </c>
      <c r="B92" s="115"/>
      <c r="C92" s="115"/>
    </row>
    <row r="93" spans="1:12" x14ac:dyDescent="0.3">
      <c r="A93" s="115" t="s">
        <v>127</v>
      </c>
      <c r="B93" s="115"/>
      <c r="C93" s="115"/>
    </row>
    <row r="94" spans="1:12" x14ac:dyDescent="0.3">
      <c r="A94" s="115" t="s">
        <v>128</v>
      </c>
      <c r="B94" s="115"/>
      <c r="C94" s="115"/>
    </row>
    <row r="95" spans="1:12" x14ac:dyDescent="0.3">
      <c r="A95" s="115" t="s">
        <v>129</v>
      </c>
      <c r="B95" s="115"/>
      <c r="C95" s="115"/>
    </row>
    <row r="96" spans="1:12" x14ac:dyDescent="0.3">
      <c r="A96" s="115" t="s">
        <v>130</v>
      </c>
      <c r="B96" s="115"/>
      <c r="C96" s="115"/>
    </row>
    <row r="97" spans="1:3" x14ac:dyDescent="0.3">
      <c r="A97" s="115" t="s">
        <v>131</v>
      </c>
      <c r="B97" s="115"/>
      <c r="C97" s="115"/>
    </row>
    <row r="98" spans="1:3" x14ac:dyDescent="0.3">
      <c r="A98" s="115" t="s">
        <v>132</v>
      </c>
      <c r="B98" s="115"/>
      <c r="C98" s="115"/>
    </row>
    <row r="99" spans="1:3" x14ac:dyDescent="0.3">
      <c r="A99" s="115" t="s">
        <v>133</v>
      </c>
      <c r="B99" s="115"/>
      <c r="C99" s="115"/>
    </row>
    <row r="100" spans="1:3" x14ac:dyDescent="0.3">
      <c r="A100" s="115" t="s">
        <v>89</v>
      </c>
      <c r="B100" s="115"/>
      <c r="C100" s="115"/>
    </row>
    <row r="101" spans="1:3" x14ac:dyDescent="0.3">
      <c r="A101" s="115"/>
      <c r="B101" s="115"/>
      <c r="C101" s="115"/>
    </row>
  </sheetData>
  <sheetProtection algorithmName="SHA-512" hashValue="beA+Bm25NqGbTHynUioN6IeP4cokAV4JKp/zvHD0zKabYZCn6lbubyBq0kW7+Gv2ZWa93j5mkTHzC8lT+dlqxw==" saltValue="RV03MIGBCXuAZRHtNLYorw==" spinCount="100000" sheet="1" objects="1" scenarios="1"/>
  <mergeCells count="95">
    <mergeCell ref="A75:A79"/>
    <mergeCell ref="B75:G75"/>
    <mergeCell ref="A64:A74"/>
    <mergeCell ref="B64:G64"/>
    <mergeCell ref="B65:G65"/>
    <mergeCell ref="B66:G66"/>
    <mergeCell ref="B67:G67"/>
    <mergeCell ref="B68:G68"/>
    <mergeCell ref="B79:G79"/>
    <mergeCell ref="B71:G71"/>
    <mergeCell ref="B72:G72"/>
    <mergeCell ref="B70:G70"/>
    <mergeCell ref="B76:G76"/>
    <mergeCell ref="B77:G77"/>
    <mergeCell ref="B78:G78"/>
    <mergeCell ref="B73:G73"/>
    <mergeCell ref="A80:A84"/>
    <mergeCell ref="B80:G80"/>
    <mergeCell ref="B81:G81"/>
    <mergeCell ref="B82:G82"/>
    <mergeCell ref="B83:G83"/>
    <mergeCell ref="B84:G84"/>
    <mergeCell ref="B74:G74"/>
    <mergeCell ref="A56:A63"/>
    <mergeCell ref="B56:G56"/>
    <mergeCell ref="B57:G57"/>
    <mergeCell ref="B58:G58"/>
    <mergeCell ref="B59:G59"/>
    <mergeCell ref="B60:G60"/>
    <mergeCell ref="B61:G61"/>
    <mergeCell ref="B62:G62"/>
    <mergeCell ref="B63:G63"/>
    <mergeCell ref="B69:G69"/>
    <mergeCell ref="A45:A55"/>
    <mergeCell ref="B52:G52"/>
    <mergeCell ref="B53:G53"/>
    <mergeCell ref="B54:G54"/>
    <mergeCell ref="B55:G55"/>
    <mergeCell ref="B45:G45"/>
    <mergeCell ref="B46:G46"/>
    <mergeCell ref="B47:G47"/>
    <mergeCell ref="B48:G48"/>
    <mergeCell ref="B49:G49"/>
    <mergeCell ref="B50:G50"/>
    <mergeCell ref="B51:G51"/>
    <mergeCell ref="A36:A39"/>
    <mergeCell ref="B36:G36"/>
    <mergeCell ref="B37:G37"/>
    <mergeCell ref="B38:G38"/>
    <mergeCell ref="B39:G39"/>
    <mergeCell ref="A40:A44"/>
    <mergeCell ref="B40:G40"/>
    <mergeCell ref="B41:G41"/>
    <mergeCell ref="B42:G42"/>
    <mergeCell ref="B43:G43"/>
    <mergeCell ref="B44:G44"/>
    <mergeCell ref="B32:G32"/>
    <mergeCell ref="A28:A32"/>
    <mergeCell ref="B33:G33"/>
    <mergeCell ref="B34:G34"/>
    <mergeCell ref="B35:G35"/>
    <mergeCell ref="B29:G29"/>
    <mergeCell ref="B30:G30"/>
    <mergeCell ref="B28:G28"/>
    <mergeCell ref="B31:G31"/>
    <mergeCell ref="A33:A35"/>
    <mergeCell ref="A17:A23"/>
    <mergeCell ref="B24:G24"/>
    <mergeCell ref="B25:G25"/>
    <mergeCell ref="B26:G26"/>
    <mergeCell ref="A24:A27"/>
    <mergeCell ref="B27:G27"/>
    <mergeCell ref="B17:G17"/>
    <mergeCell ref="B18:G18"/>
    <mergeCell ref="B19:G19"/>
    <mergeCell ref="B20:G20"/>
    <mergeCell ref="B21:G21"/>
    <mergeCell ref="B22:G22"/>
    <mergeCell ref="B23:G23"/>
    <mergeCell ref="B1:G1"/>
    <mergeCell ref="A7:A11"/>
    <mergeCell ref="B7:G7"/>
    <mergeCell ref="B8:G8"/>
    <mergeCell ref="B9:G9"/>
    <mergeCell ref="B10:G11"/>
    <mergeCell ref="B5:G6"/>
    <mergeCell ref="B4:G4"/>
    <mergeCell ref="B3:G3"/>
    <mergeCell ref="B2:G2"/>
    <mergeCell ref="A2:A6"/>
    <mergeCell ref="A12:A16"/>
    <mergeCell ref="B12:G12"/>
    <mergeCell ref="B13:G13"/>
    <mergeCell ref="B14:G14"/>
    <mergeCell ref="B15:G16"/>
  </mergeCells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7B14-E76B-4DED-B38A-4DCF498A3B2B}">
  <sheetPr codeName="Sheet2">
    <tabColor rgb="FF00B0F0"/>
  </sheetPr>
  <dimension ref="A1:AB85"/>
  <sheetViews>
    <sheetView topLeftCell="B1" zoomScale="85" zoomScaleNormal="85" workbookViewId="0">
      <selection activeCell="H20" sqref="H20"/>
    </sheetView>
  </sheetViews>
  <sheetFormatPr defaultRowHeight="14.4" x14ac:dyDescent="0.3"/>
  <cols>
    <col min="1" max="1" width="42.6640625" customWidth="1"/>
    <col min="7" max="8" width="53.77734375" customWidth="1"/>
    <col min="9" max="9" width="45.33203125" customWidth="1"/>
    <col min="10" max="10" width="41" customWidth="1"/>
    <col min="11" max="11" width="47.109375" customWidth="1"/>
    <col min="12" max="12" width="16.6640625" bestFit="1" customWidth="1"/>
    <col min="13" max="13" width="21.33203125" bestFit="1" customWidth="1"/>
    <col min="14" max="14" width="60.109375" bestFit="1" customWidth="1"/>
  </cols>
  <sheetData>
    <row r="1" spans="1:28" ht="25.8" x14ac:dyDescent="0.5">
      <c r="A1" s="270" t="s">
        <v>134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</row>
    <row r="2" spans="1:28" s="40" customFormat="1" ht="15.6" x14ac:dyDescent="0.3">
      <c r="A2" s="62" t="s">
        <v>110</v>
      </c>
      <c r="B2" s="309" t="s">
        <v>111</v>
      </c>
      <c r="C2" s="309"/>
      <c r="D2" s="309"/>
      <c r="E2" s="309"/>
      <c r="F2" s="309"/>
      <c r="G2" s="309"/>
      <c r="H2" s="116" t="s">
        <v>112</v>
      </c>
      <c r="I2" s="41" t="s">
        <v>113</v>
      </c>
      <c r="J2" s="41" t="s">
        <v>114</v>
      </c>
      <c r="K2" s="41" t="s">
        <v>115</v>
      </c>
      <c r="L2" s="41" t="s">
        <v>116</v>
      </c>
      <c r="M2" s="41" t="s">
        <v>117</v>
      </c>
      <c r="N2" s="41" t="s">
        <v>118</v>
      </c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</row>
    <row r="3" spans="1:28" x14ac:dyDescent="0.3">
      <c r="A3" s="310" t="s">
        <v>0</v>
      </c>
      <c r="B3" s="311" t="s">
        <v>1</v>
      </c>
      <c r="C3" s="311"/>
      <c r="D3" s="311"/>
      <c r="E3" s="311"/>
      <c r="F3" s="311"/>
      <c r="G3" s="311"/>
      <c r="H3" s="118" t="b">
        <v>1</v>
      </c>
      <c r="I3" s="42">
        <v>5</v>
      </c>
      <c r="J3" s="272">
        <v>100</v>
      </c>
      <c r="K3" s="119" t="s">
        <v>119</v>
      </c>
      <c r="L3" s="119" t="s">
        <v>119</v>
      </c>
      <c r="M3" s="267"/>
      <c r="N3" s="272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</row>
    <row r="4" spans="1:28" x14ac:dyDescent="0.3">
      <c r="A4" s="310"/>
      <c r="B4" s="148" t="s">
        <v>2</v>
      </c>
      <c r="C4" s="148"/>
      <c r="D4" s="148"/>
      <c r="E4" s="148"/>
      <c r="F4" s="148"/>
      <c r="G4" s="148"/>
      <c r="H4" s="118" t="b">
        <v>1</v>
      </c>
      <c r="I4" s="42">
        <v>2</v>
      </c>
      <c r="J4" s="272"/>
      <c r="K4" s="119" t="s">
        <v>119</v>
      </c>
      <c r="L4" s="119" t="s">
        <v>119</v>
      </c>
      <c r="M4" s="268"/>
      <c r="N4" s="272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</row>
    <row r="5" spans="1:28" x14ac:dyDescent="0.3">
      <c r="A5" s="310"/>
      <c r="B5" s="148" t="s">
        <v>3</v>
      </c>
      <c r="C5" s="148"/>
      <c r="D5" s="148"/>
      <c r="E5" s="148"/>
      <c r="F5" s="148"/>
      <c r="G5" s="148"/>
      <c r="H5" s="118" t="b">
        <v>1</v>
      </c>
      <c r="I5" s="42">
        <v>3</v>
      </c>
      <c r="J5" s="272"/>
      <c r="K5" s="119" t="s">
        <v>119</v>
      </c>
      <c r="L5" s="119" t="s">
        <v>119</v>
      </c>
      <c r="M5" s="268"/>
      <c r="N5" s="272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</row>
    <row r="6" spans="1:28" x14ac:dyDescent="0.3">
      <c r="A6" s="310"/>
      <c r="B6" s="147" t="s">
        <v>10</v>
      </c>
      <c r="C6" s="147"/>
      <c r="D6" s="147"/>
      <c r="E6" s="147"/>
      <c r="F6" s="147"/>
      <c r="G6" s="147"/>
      <c r="H6" s="118" t="b">
        <v>1</v>
      </c>
      <c r="I6" s="42">
        <v>5</v>
      </c>
      <c r="J6" s="272"/>
      <c r="K6" s="119" t="s">
        <v>119</v>
      </c>
      <c r="L6" s="119" t="s">
        <v>119</v>
      </c>
      <c r="M6" s="268"/>
      <c r="N6" s="272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</row>
    <row r="7" spans="1:28" x14ac:dyDescent="0.3">
      <c r="A7" s="310"/>
      <c r="B7" s="147"/>
      <c r="C7" s="147"/>
      <c r="D7" s="147"/>
      <c r="E7" s="147"/>
      <c r="F7" s="147"/>
      <c r="G7" s="147"/>
      <c r="H7" s="118" t="b">
        <v>1</v>
      </c>
      <c r="I7" s="42">
        <v>2</v>
      </c>
      <c r="J7" s="272"/>
      <c r="K7" s="119" t="s">
        <v>119</v>
      </c>
      <c r="L7" s="119" t="s">
        <v>119</v>
      </c>
      <c r="M7" s="269"/>
      <c r="N7" s="272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</row>
    <row r="8" spans="1:28" x14ac:dyDescent="0.3">
      <c r="A8" s="312" t="s">
        <v>5</v>
      </c>
      <c r="B8" s="145" t="s">
        <v>6</v>
      </c>
      <c r="C8" s="145"/>
      <c r="D8" s="145"/>
      <c r="E8" s="145"/>
      <c r="F8" s="145"/>
      <c r="G8" s="145"/>
      <c r="H8" s="121" t="b">
        <v>1</v>
      </c>
      <c r="I8" s="43">
        <v>3</v>
      </c>
      <c r="J8" s="273">
        <v>50</v>
      </c>
      <c r="K8" s="122" t="s">
        <v>119</v>
      </c>
      <c r="L8" s="122" t="s">
        <v>119</v>
      </c>
      <c r="M8" s="114"/>
      <c r="N8" s="273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</row>
    <row r="9" spans="1:28" x14ac:dyDescent="0.3">
      <c r="A9" s="312"/>
      <c r="B9" s="145" t="s">
        <v>7</v>
      </c>
      <c r="C9" s="145"/>
      <c r="D9" s="145"/>
      <c r="E9" s="145"/>
      <c r="F9" s="145"/>
      <c r="G9" s="145"/>
      <c r="H9" s="121" t="b">
        <v>1</v>
      </c>
      <c r="I9" s="43">
        <v>3</v>
      </c>
      <c r="J9" s="273"/>
      <c r="K9" s="102" t="s">
        <v>119</v>
      </c>
      <c r="L9" s="102" t="s">
        <v>119</v>
      </c>
      <c r="M9" s="43"/>
      <c r="N9" s="273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</row>
    <row r="10" spans="1:28" x14ac:dyDescent="0.3">
      <c r="A10" s="312"/>
      <c r="B10" s="145" t="s">
        <v>8</v>
      </c>
      <c r="C10" s="145"/>
      <c r="D10" s="145"/>
      <c r="E10" s="145"/>
      <c r="F10" s="145"/>
      <c r="G10" s="145"/>
      <c r="H10" s="121" t="b">
        <v>1</v>
      </c>
      <c r="I10" s="43">
        <v>5</v>
      </c>
      <c r="J10" s="273"/>
      <c r="K10" s="102" t="s">
        <v>119</v>
      </c>
      <c r="L10" s="102" t="s">
        <v>119</v>
      </c>
      <c r="M10" s="43"/>
      <c r="N10" s="273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</row>
    <row r="11" spans="1:28" x14ac:dyDescent="0.3">
      <c r="A11" s="312"/>
      <c r="B11" s="146" t="s">
        <v>9</v>
      </c>
      <c r="C11" s="146"/>
      <c r="D11" s="146"/>
      <c r="E11" s="146"/>
      <c r="F11" s="146"/>
      <c r="G11" s="146"/>
      <c r="H11" s="121" t="b">
        <v>1</v>
      </c>
      <c r="I11" s="43">
        <v>4</v>
      </c>
      <c r="J11" s="273"/>
      <c r="K11" s="102" t="s">
        <v>119</v>
      </c>
      <c r="L11" s="102" t="s">
        <v>119</v>
      </c>
      <c r="M11" s="43"/>
      <c r="N11" s="273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</row>
    <row r="12" spans="1:28" x14ac:dyDescent="0.3">
      <c r="A12" s="312"/>
      <c r="B12" s="146"/>
      <c r="C12" s="146"/>
      <c r="D12" s="146"/>
      <c r="E12" s="146"/>
      <c r="F12" s="146"/>
      <c r="G12" s="146"/>
      <c r="H12" s="121" t="b">
        <v>1</v>
      </c>
      <c r="I12" s="43">
        <v>4</v>
      </c>
      <c r="J12" s="273"/>
      <c r="K12" s="102" t="s">
        <v>119</v>
      </c>
      <c r="L12" s="102" t="s">
        <v>119</v>
      </c>
      <c r="M12" s="43"/>
      <c r="N12" s="273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</row>
    <row r="13" spans="1:28" x14ac:dyDescent="0.3">
      <c r="A13" s="313" t="s">
        <v>11</v>
      </c>
      <c r="B13" s="140" t="s">
        <v>12</v>
      </c>
      <c r="C13" s="141"/>
      <c r="D13" s="141"/>
      <c r="E13" s="141"/>
      <c r="F13" s="141"/>
      <c r="G13" s="141"/>
      <c r="H13" s="123" t="b">
        <v>1</v>
      </c>
      <c r="I13" s="44">
        <v>2</v>
      </c>
      <c r="J13" s="274">
        <v>50</v>
      </c>
      <c r="K13" s="103" t="s">
        <v>119</v>
      </c>
      <c r="L13" s="103" t="s">
        <v>119</v>
      </c>
      <c r="M13" s="44"/>
      <c r="N13" s="274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</row>
    <row r="14" spans="1:28" x14ac:dyDescent="0.3">
      <c r="A14" s="313"/>
      <c r="B14" s="141" t="s">
        <v>13</v>
      </c>
      <c r="C14" s="141"/>
      <c r="D14" s="141"/>
      <c r="E14" s="141"/>
      <c r="F14" s="141"/>
      <c r="G14" s="141"/>
      <c r="H14" s="123" t="b">
        <v>1</v>
      </c>
      <c r="I14" s="44">
        <v>3</v>
      </c>
      <c r="J14" s="274"/>
      <c r="K14" s="103" t="s">
        <v>119</v>
      </c>
      <c r="L14" s="103" t="s">
        <v>119</v>
      </c>
      <c r="M14" s="44"/>
      <c r="N14" s="274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</row>
    <row r="15" spans="1:28" x14ac:dyDescent="0.3">
      <c r="A15" s="313"/>
      <c r="B15" s="141" t="s">
        <v>14</v>
      </c>
      <c r="C15" s="141"/>
      <c r="D15" s="141"/>
      <c r="E15" s="141"/>
      <c r="F15" s="141"/>
      <c r="G15" s="141"/>
      <c r="H15" s="123" t="b">
        <v>1</v>
      </c>
      <c r="I15" s="44">
        <v>3</v>
      </c>
      <c r="J15" s="274"/>
      <c r="K15" s="103" t="s">
        <v>119</v>
      </c>
      <c r="L15" s="103" t="s">
        <v>119</v>
      </c>
      <c r="M15" s="44"/>
      <c r="N15" s="274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</row>
    <row r="16" spans="1:28" x14ac:dyDescent="0.3">
      <c r="A16" s="313"/>
      <c r="B16" s="142" t="s">
        <v>15</v>
      </c>
      <c r="C16" s="142"/>
      <c r="D16" s="142"/>
      <c r="E16" s="142"/>
      <c r="F16" s="142"/>
      <c r="G16" s="142"/>
      <c r="H16" s="123" t="b">
        <v>1</v>
      </c>
      <c r="I16" s="44">
        <v>5</v>
      </c>
      <c r="J16" s="274"/>
      <c r="K16" s="103" t="s">
        <v>119</v>
      </c>
      <c r="L16" s="103" t="s">
        <v>119</v>
      </c>
      <c r="M16" s="44"/>
      <c r="N16" s="274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</row>
    <row r="17" spans="1:28" x14ac:dyDescent="0.3">
      <c r="A17" s="313"/>
      <c r="B17" s="142"/>
      <c r="C17" s="142"/>
      <c r="D17" s="142"/>
      <c r="E17" s="142"/>
      <c r="F17" s="142"/>
      <c r="G17" s="142"/>
      <c r="H17" s="123" t="b">
        <v>1</v>
      </c>
      <c r="I17" s="44">
        <v>2</v>
      </c>
      <c r="J17" s="274"/>
      <c r="K17" s="103" t="s">
        <v>119</v>
      </c>
      <c r="L17" s="103" t="s">
        <v>119</v>
      </c>
      <c r="M17" s="44"/>
      <c r="N17" s="274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</row>
    <row r="18" spans="1:28" x14ac:dyDescent="0.3">
      <c r="A18" s="314" t="s">
        <v>16</v>
      </c>
      <c r="B18" s="315" t="s">
        <v>17</v>
      </c>
      <c r="C18" s="315"/>
      <c r="D18" s="315"/>
      <c r="E18" s="315"/>
      <c r="F18" s="315"/>
      <c r="G18" s="315"/>
      <c r="H18" s="124" t="b">
        <v>0</v>
      </c>
      <c r="I18" s="45">
        <v>1</v>
      </c>
      <c r="J18" s="277"/>
      <c r="K18" s="104" t="s">
        <v>119</v>
      </c>
      <c r="L18" s="104" t="s">
        <v>119</v>
      </c>
      <c r="M18" s="45"/>
      <c r="N18" s="275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</row>
    <row r="19" spans="1:28" x14ac:dyDescent="0.3">
      <c r="A19" s="314"/>
      <c r="B19" s="316" t="s">
        <v>18</v>
      </c>
      <c r="C19" s="316"/>
      <c r="D19" s="316"/>
      <c r="E19" s="316"/>
      <c r="F19" s="316"/>
      <c r="G19" s="316"/>
      <c r="H19" s="124" t="b">
        <v>0</v>
      </c>
      <c r="I19" s="45">
        <v>1</v>
      </c>
      <c r="J19" s="277"/>
      <c r="K19" s="104" t="s">
        <v>119</v>
      </c>
      <c r="L19" s="104" t="s">
        <v>119</v>
      </c>
      <c r="M19" s="45"/>
      <c r="N19" s="275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</row>
    <row r="20" spans="1:28" x14ac:dyDescent="0.3">
      <c r="A20" s="314"/>
      <c r="B20" s="316" t="s">
        <v>19</v>
      </c>
      <c r="C20" s="316"/>
      <c r="D20" s="316"/>
      <c r="E20" s="316"/>
      <c r="F20" s="316"/>
      <c r="G20" s="316"/>
      <c r="H20" s="124" t="b">
        <v>0</v>
      </c>
      <c r="I20" s="45">
        <v>1</v>
      </c>
      <c r="J20" s="277"/>
      <c r="K20" s="104" t="s">
        <v>119</v>
      </c>
      <c r="L20" s="104" t="s">
        <v>119</v>
      </c>
      <c r="M20" s="45"/>
      <c r="N20" s="275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</row>
    <row r="21" spans="1:28" x14ac:dyDescent="0.3">
      <c r="A21" s="314"/>
      <c r="B21" s="317" t="s">
        <v>20</v>
      </c>
      <c r="C21" s="317"/>
      <c r="D21" s="317"/>
      <c r="E21" s="317"/>
      <c r="F21" s="317"/>
      <c r="G21" s="317"/>
      <c r="H21" s="124" t="b">
        <v>0</v>
      </c>
      <c r="I21" s="45">
        <v>1</v>
      </c>
      <c r="J21" s="277"/>
      <c r="K21" s="104" t="s">
        <v>119</v>
      </c>
      <c r="L21" s="104" t="s">
        <v>119</v>
      </c>
      <c r="M21" s="45"/>
      <c r="N21" s="275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</row>
    <row r="22" spans="1:28" x14ac:dyDescent="0.3">
      <c r="A22" s="314"/>
      <c r="B22" s="317" t="s">
        <v>21</v>
      </c>
      <c r="C22" s="317"/>
      <c r="D22" s="317"/>
      <c r="E22" s="317"/>
      <c r="F22" s="317"/>
      <c r="G22" s="317"/>
      <c r="H22" s="124" t="b">
        <v>0</v>
      </c>
      <c r="I22" s="45">
        <v>1</v>
      </c>
      <c r="J22" s="277"/>
      <c r="K22" s="104" t="s">
        <v>119</v>
      </c>
      <c r="L22" s="104" t="s">
        <v>119</v>
      </c>
      <c r="M22" s="45"/>
      <c r="N22" s="275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</row>
    <row r="23" spans="1:28" x14ac:dyDescent="0.3">
      <c r="A23" s="314"/>
      <c r="B23" s="316" t="s">
        <v>22</v>
      </c>
      <c r="C23" s="316"/>
      <c r="D23" s="316"/>
      <c r="E23" s="316"/>
      <c r="F23" s="316"/>
      <c r="G23" s="316"/>
      <c r="H23" s="124" t="b">
        <v>0</v>
      </c>
      <c r="I23" s="45">
        <v>1</v>
      </c>
      <c r="J23" s="277"/>
      <c r="K23" s="104" t="s">
        <v>119</v>
      </c>
      <c r="L23" s="104" t="s">
        <v>119</v>
      </c>
      <c r="M23" s="45"/>
      <c r="N23" s="275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</row>
    <row r="24" spans="1:28" x14ac:dyDescent="0.3">
      <c r="A24" s="314"/>
      <c r="B24" s="316" t="s">
        <v>23</v>
      </c>
      <c r="C24" s="316"/>
      <c r="D24" s="316"/>
      <c r="E24" s="316"/>
      <c r="F24" s="316"/>
      <c r="G24" s="316"/>
      <c r="H24" s="124" t="b">
        <v>0</v>
      </c>
      <c r="I24" s="45">
        <v>1</v>
      </c>
      <c r="J24" s="277"/>
      <c r="K24" s="104" t="s">
        <v>119</v>
      </c>
      <c r="L24" s="104" t="s">
        <v>119</v>
      </c>
      <c r="M24" s="45"/>
      <c r="N24" s="275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</row>
    <row r="25" spans="1:28" x14ac:dyDescent="0.3">
      <c r="A25" s="305" t="s">
        <v>24</v>
      </c>
      <c r="B25" s="306" t="s">
        <v>25</v>
      </c>
      <c r="C25" s="306"/>
      <c r="D25" s="306"/>
      <c r="E25" s="306"/>
      <c r="F25" s="306"/>
      <c r="G25" s="306"/>
      <c r="H25" s="125" t="b">
        <v>0</v>
      </c>
      <c r="I25" s="46">
        <v>1</v>
      </c>
      <c r="J25" s="329"/>
      <c r="K25" s="105" t="s">
        <v>119</v>
      </c>
      <c r="L25" s="105" t="s">
        <v>119</v>
      </c>
      <c r="M25" s="46"/>
      <c r="N25" s="276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</row>
    <row r="26" spans="1:28" x14ac:dyDescent="0.3">
      <c r="A26" s="305"/>
      <c r="B26" s="307" t="s">
        <v>26</v>
      </c>
      <c r="C26" s="307"/>
      <c r="D26" s="307"/>
      <c r="E26" s="307"/>
      <c r="F26" s="307"/>
      <c r="G26" s="307"/>
      <c r="H26" s="125" t="b">
        <v>0</v>
      </c>
      <c r="I26" s="46">
        <v>1</v>
      </c>
      <c r="J26" s="329"/>
      <c r="K26" s="105" t="s">
        <v>119</v>
      </c>
      <c r="L26" s="105" t="s">
        <v>119</v>
      </c>
      <c r="M26" s="46"/>
      <c r="N26" s="276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</row>
    <row r="27" spans="1:28" x14ac:dyDescent="0.3">
      <c r="A27" s="305"/>
      <c r="B27" s="307" t="s">
        <v>27</v>
      </c>
      <c r="C27" s="307"/>
      <c r="D27" s="307"/>
      <c r="E27" s="307"/>
      <c r="F27" s="307"/>
      <c r="G27" s="307"/>
      <c r="H27" s="125" t="b">
        <v>0</v>
      </c>
      <c r="I27" s="46">
        <v>1</v>
      </c>
      <c r="J27" s="329"/>
      <c r="K27" s="105" t="s">
        <v>119</v>
      </c>
      <c r="L27" s="105" t="s">
        <v>119</v>
      </c>
      <c r="M27" s="46"/>
      <c r="N27" s="276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</row>
    <row r="28" spans="1:28" x14ac:dyDescent="0.3">
      <c r="A28" s="305"/>
      <c r="B28" s="308" t="s">
        <v>28</v>
      </c>
      <c r="C28" s="308"/>
      <c r="D28" s="308"/>
      <c r="E28" s="308"/>
      <c r="F28" s="308"/>
      <c r="G28" s="308"/>
      <c r="H28" s="125" t="b">
        <v>0</v>
      </c>
      <c r="I28" s="46">
        <v>1</v>
      </c>
      <c r="J28" s="329"/>
      <c r="K28" s="105" t="s">
        <v>120</v>
      </c>
      <c r="L28" s="105" t="s">
        <v>119</v>
      </c>
      <c r="M28" s="46"/>
      <c r="N28" s="276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</row>
    <row r="29" spans="1:28" x14ac:dyDescent="0.3">
      <c r="A29" s="325" t="s">
        <v>29</v>
      </c>
      <c r="B29" s="326" t="s">
        <v>30</v>
      </c>
      <c r="C29" s="326"/>
      <c r="D29" s="326"/>
      <c r="E29" s="326"/>
      <c r="F29" s="326"/>
      <c r="G29" s="326"/>
      <c r="H29" s="126" t="b">
        <v>0</v>
      </c>
      <c r="I29" s="47">
        <v>1</v>
      </c>
      <c r="J29" s="330"/>
      <c r="K29" s="106" t="s">
        <v>119</v>
      </c>
      <c r="L29" s="106" t="s">
        <v>119</v>
      </c>
      <c r="M29" s="47"/>
      <c r="N29" s="278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</row>
    <row r="30" spans="1:28" x14ac:dyDescent="0.3">
      <c r="A30" s="325"/>
      <c r="B30" s="318" t="s">
        <v>31</v>
      </c>
      <c r="C30" s="318"/>
      <c r="D30" s="318"/>
      <c r="E30" s="318"/>
      <c r="F30" s="318"/>
      <c r="G30" s="318"/>
      <c r="H30" s="126" t="b">
        <v>0</v>
      </c>
      <c r="I30" s="47">
        <v>1</v>
      </c>
      <c r="J30" s="330"/>
      <c r="K30" s="106" t="s">
        <v>119</v>
      </c>
      <c r="L30" s="106" t="s">
        <v>119</v>
      </c>
      <c r="M30" s="47"/>
      <c r="N30" s="278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</row>
    <row r="31" spans="1:28" x14ac:dyDescent="0.3">
      <c r="A31" s="325"/>
      <c r="B31" s="318" t="s">
        <v>32</v>
      </c>
      <c r="C31" s="318"/>
      <c r="D31" s="318"/>
      <c r="E31" s="318"/>
      <c r="F31" s="318"/>
      <c r="G31" s="318"/>
      <c r="H31" s="126" t="b">
        <v>0</v>
      </c>
      <c r="I31" s="47">
        <v>1</v>
      </c>
      <c r="J31" s="330"/>
      <c r="K31" s="106" t="s">
        <v>119</v>
      </c>
      <c r="L31" s="106" t="s">
        <v>119</v>
      </c>
      <c r="M31" s="47"/>
      <c r="N31" s="278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</row>
    <row r="32" spans="1:28" x14ac:dyDescent="0.3">
      <c r="A32" s="325"/>
      <c r="B32" s="327" t="s">
        <v>33</v>
      </c>
      <c r="C32" s="327"/>
      <c r="D32" s="327"/>
      <c r="E32" s="327"/>
      <c r="F32" s="327"/>
      <c r="G32" s="327"/>
      <c r="H32" s="126" t="b">
        <v>0</v>
      </c>
      <c r="I32" s="47">
        <v>1</v>
      </c>
      <c r="J32" s="330"/>
      <c r="K32" s="106" t="s">
        <v>119</v>
      </c>
      <c r="L32" s="106" t="s">
        <v>119</v>
      </c>
      <c r="M32" s="47"/>
      <c r="N32" s="278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</row>
    <row r="33" spans="1:28" x14ac:dyDescent="0.3">
      <c r="A33" s="325"/>
      <c r="B33" s="318" t="s">
        <v>34</v>
      </c>
      <c r="C33" s="318"/>
      <c r="D33" s="318"/>
      <c r="E33" s="318"/>
      <c r="F33" s="318"/>
      <c r="G33" s="318"/>
      <c r="H33" s="126" t="b">
        <v>0</v>
      </c>
      <c r="I33" s="47">
        <v>1</v>
      </c>
      <c r="J33" s="330"/>
      <c r="K33" s="106" t="s">
        <v>119</v>
      </c>
      <c r="L33" s="106" t="s">
        <v>119</v>
      </c>
      <c r="M33" s="47"/>
      <c r="N33" s="278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</row>
    <row r="34" spans="1:28" x14ac:dyDescent="0.3">
      <c r="A34" s="319" t="s">
        <v>35</v>
      </c>
      <c r="B34" s="320" t="s">
        <v>36</v>
      </c>
      <c r="C34" s="320"/>
      <c r="D34" s="320"/>
      <c r="E34" s="320"/>
      <c r="F34" s="320"/>
      <c r="G34" s="320"/>
      <c r="H34" s="127" t="b">
        <v>0</v>
      </c>
      <c r="I34" s="48">
        <v>1</v>
      </c>
      <c r="J34" s="331"/>
      <c r="K34" s="107" t="s">
        <v>119</v>
      </c>
      <c r="L34" s="107" t="s">
        <v>119</v>
      </c>
      <c r="M34" s="48"/>
      <c r="N34" s="279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1:28" x14ac:dyDescent="0.3">
      <c r="A35" s="319"/>
      <c r="B35" s="321" t="s">
        <v>37</v>
      </c>
      <c r="C35" s="321"/>
      <c r="D35" s="321"/>
      <c r="E35" s="321"/>
      <c r="F35" s="321"/>
      <c r="G35" s="321"/>
      <c r="H35" s="127" t="b">
        <v>0</v>
      </c>
      <c r="I35" s="48">
        <v>1</v>
      </c>
      <c r="J35" s="331"/>
      <c r="K35" s="107" t="s">
        <v>119</v>
      </c>
      <c r="L35" s="107" t="s">
        <v>119</v>
      </c>
      <c r="M35" s="48"/>
      <c r="N35" s="279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</row>
    <row r="36" spans="1:28" x14ac:dyDescent="0.3">
      <c r="A36" s="319"/>
      <c r="B36" s="321" t="s">
        <v>38</v>
      </c>
      <c r="C36" s="321"/>
      <c r="D36" s="321"/>
      <c r="E36" s="321"/>
      <c r="F36" s="321"/>
      <c r="G36" s="321"/>
      <c r="H36" s="127" t="b">
        <v>0</v>
      </c>
      <c r="I36" s="48">
        <v>1</v>
      </c>
      <c r="J36" s="331"/>
      <c r="K36" s="107" t="s">
        <v>119</v>
      </c>
      <c r="L36" s="107" t="s">
        <v>119</v>
      </c>
      <c r="M36" s="48"/>
      <c r="N36" s="279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</row>
    <row r="37" spans="1:28" x14ac:dyDescent="0.3">
      <c r="A37" s="322" t="s">
        <v>39</v>
      </c>
      <c r="B37" s="323" t="s">
        <v>40</v>
      </c>
      <c r="C37" s="323"/>
      <c r="D37" s="323"/>
      <c r="E37" s="323"/>
      <c r="F37" s="323"/>
      <c r="G37" s="323"/>
      <c r="H37" s="128" t="b">
        <v>0</v>
      </c>
      <c r="I37" s="49">
        <v>1</v>
      </c>
      <c r="J37" s="335"/>
      <c r="K37" s="108" t="s">
        <v>119</v>
      </c>
      <c r="L37" s="108" t="s">
        <v>119</v>
      </c>
      <c r="M37" s="49"/>
      <c r="N37" s="28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</row>
    <row r="38" spans="1:28" x14ac:dyDescent="0.3">
      <c r="A38" s="322"/>
      <c r="B38" s="324" t="s">
        <v>41</v>
      </c>
      <c r="C38" s="324"/>
      <c r="D38" s="324"/>
      <c r="E38" s="324"/>
      <c r="F38" s="324"/>
      <c r="G38" s="324"/>
      <c r="H38" s="128" t="b">
        <v>0</v>
      </c>
      <c r="I38" s="49">
        <v>1</v>
      </c>
      <c r="J38" s="335"/>
      <c r="K38" s="108" t="s">
        <v>119</v>
      </c>
      <c r="L38" s="108" t="s">
        <v>119</v>
      </c>
      <c r="M38" s="49"/>
      <c r="N38" s="28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</row>
    <row r="39" spans="1:28" x14ac:dyDescent="0.3">
      <c r="A39" s="322"/>
      <c r="B39" s="324" t="s">
        <v>42</v>
      </c>
      <c r="C39" s="324"/>
      <c r="D39" s="324"/>
      <c r="E39" s="324"/>
      <c r="F39" s="324"/>
      <c r="G39" s="324"/>
      <c r="H39" s="128" t="b">
        <v>0</v>
      </c>
      <c r="I39" s="49">
        <v>1</v>
      </c>
      <c r="J39" s="335"/>
      <c r="K39" s="108" t="s">
        <v>119</v>
      </c>
      <c r="L39" s="108" t="s">
        <v>119</v>
      </c>
      <c r="M39" s="49"/>
      <c r="N39" s="28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</row>
    <row r="40" spans="1:28" x14ac:dyDescent="0.3">
      <c r="A40" s="322"/>
      <c r="B40" s="300" t="s">
        <v>43</v>
      </c>
      <c r="C40" s="300"/>
      <c r="D40" s="300"/>
      <c r="E40" s="300"/>
      <c r="F40" s="300"/>
      <c r="G40" s="300"/>
      <c r="H40" s="128" t="b">
        <v>0</v>
      </c>
      <c r="I40" s="49">
        <v>1</v>
      </c>
      <c r="J40" s="335"/>
      <c r="K40" s="108" t="s">
        <v>119</v>
      </c>
      <c r="L40" s="108" t="s">
        <v>119</v>
      </c>
      <c r="M40" s="49"/>
      <c r="N40" s="28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</row>
    <row r="41" spans="1:28" x14ac:dyDescent="0.3">
      <c r="A41" s="289" t="s">
        <v>44</v>
      </c>
      <c r="B41" s="290" t="s">
        <v>45</v>
      </c>
      <c r="C41" s="290"/>
      <c r="D41" s="290"/>
      <c r="E41" s="290"/>
      <c r="F41" s="290"/>
      <c r="G41" s="290"/>
      <c r="H41" s="129" t="b">
        <v>0</v>
      </c>
      <c r="I41" s="50">
        <v>1</v>
      </c>
      <c r="J41" s="328"/>
      <c r="K41" s="109" t="s">
        <v>119</v>
      </c>
      <c r="L41" s="109" t="s">
        <v>119</v>
      </c>
      <c r="M41" s="50"/>
      <c r="N41" s="266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</row>
    <row r="42" spans="1:28" x14ac:dyDescent="0.3">
      <c r="A42" s="289"/>
      <c r="B42" s="291" t="s">
        <v>46</v>
      </c>
      <c r="C42" s="291"/>
      <c r="D42" s="291"/>
      <c r="E42" s="291"/>
      <c r="F42" s="291"/>
      <c r="G42" s="291"/>
      <c r="H42" s="129" t="b">
        <v>0</v>
      </c>
      <c r="I42" s="50">
        <v>1</v>
      </c>
      <c r="J42" s="328"/>
      <c r="K42" s="109" t="s">
        <v>119</v>
      </c>
      <c r="L42" s="109" t="s">
        <v>119</v>
      </c>
      <c r="M42" s="50"/>
      <c r="N42" s="266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</row>
    <row r="43" spans="1:28" x14ac:dyDescent="0.3">
      <c r="A43" s="289"/>
      <c r="B43" s="291" t="s">
        <v>47</v>
      </c>
      <c r="C43" s="291"/>
      <c r="D43" s="291"/>
      <c r="E43" s="291"/>
      <c r="F43" s="291"/>
      <c r="G43" s="291"/>
      <c r="H43" s="129" t="b">
        <v>0</v>
      </c>
      <c r="I43" s="50">
        <v>1</v>
      </c>
      <c r="J43" s="328"/>
      <c r="K43" s="109" t="s">
        <v>119</v>
      </c>
      <c r="L43" s="109" t="s">
        <v>119</v>
      </c>
      <c r="M43" s="50"/>
      <c r="N43" s="266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</row>
    <row r="44" spans="1:28" x14ac:dyDescent="0.3">
      <c r="A44" s="289"/>
      <c r="B44" s="292" t="s">
        <v>48</v>
      </c>
      <c r="C44" s="292"/>
      <c r="D44" s="292"/>
      <c r="E44" s="292"/>
      <c r="F44" s="292"/>
      <c r="G44" s="292"/>
      <c r="H44" s="129" t="b">
        <v>0</v>
      </c>
      <c r="I44" s="50">
        <v>1</v>
      </c>
      <c r="J44" s="328"/>
      <c r="K44" s="109" t="s">
        <v>119</v>
      </c>
      <c r="L44" s="109" t="s">
        <v>119</v>
      </c>
      <c r="M44" s="50"/>
      <c r="N44" s="266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x14ac:dyDescent="0.3">
      <c r="A45" s="289"/>
      <c r="B45" s="291" t="s">
        <v>49</v>
      </c>
      <c r="C45" s="291"/>
      <c r="D45" s="291"/>
      <c r="E45" s="291"/>
      <c r="F45" s="291"/>
      <c r="G45" s="291"/>
      <c r="H45" s="129" t="b">
        <v>0</v>
      </c>
      <c r="I45" s="50">
        <v>1</v>
      </c>
      <c r="J45" s="328"/>
      <c r="K45" s="109" t="s">
        <v>119</v>
      </c>
      <c r="L45" s="109" t="s">
        <v>119</v>
      </c>
      <c r="M45" s="50"/>
      <c r="N45" s="266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</row>
    <row r="46" spans="1:28" x14ac:dyDescent="0.3">
      <c r="A46" s="304" t="s">
        <v>61</v>
      </c>
      <c r="B46" s="303" t="s">
        <v>50</v>
      </c>
      <c r="C46" s="303"/>
      <c r="D46" s="303"/>
      <c r="E46" s="303"/>
      <c r="F46" s="303"/>
      <c r="G46" s="303"/>
      <c r="H46" s="130" t="b">
        <v>0</v>
      </c>
      <c r="I46" s="51">
        <v>1</v>
      </c>
      <c r="J46" s="332"/>
      <c r="K46" s="110" t="s">
        <v>119</v>
      </c>
      <c r="L46" s="110" t="s">
        <v>119</v>
      </c>
      <c r="M46" s="51"/>
      <c r="N46" s="281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</row>
    <row r="47" spans="1:28" x14ac:dyDescent="0.3">
      <c r="A47" s="304"/>
      <c r="B47" s="285" t="s">
        <v>51</v>
      </c>
      <c r="C47" s="285"/>
      <c r="D47" s="285"/>
      <c r="E47" s="285"/>
      <c r="F47" s="285"/>
      <c r="G47" s="285"/>
      <c r="H47" s="130" t="b">
        <v>0</v>
      </c>
      <c r="I47" s="51">
        <v>1</v>
      </c>
      <c r="J47" s="332"/>
      <c r="K47" s="110" t="s">
        <v>119</v>
      </c>
      <c r="L47" s="110" t="s">
        <v>119</v>
      </c>
      <c r="M47" s="51"/>
      <c r="N47" s="281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</row>
    <row r="48" spans="1:28" x14ac:dyDescent="0.3">
      <c r="A48" s="304"/>
      <c r="B48" s="285" t="s">
        <v>52</v>
      </c>
      <c r="C48" s="285"/>
      <c r="D48" s="285"/>
      <c r="E48" s="285"/>
      <c r="F48" s="285"/>
      <c r="G48" s="285"/>
      <c r="H48" s="130" t="b">
        <v>0</v>
      </c>
      <c r="I48" s="51">
        <v>1</v>
      </c>
      <c r="J48" s="332"/>
      <c r="K48" s="110" t="s">
        <v>119</v>
      </c>
      <c r="L48" s="110" t="s">
        <v>119</v>
      </c>
      <c r="M48" s="51"/>
      <c r="N48" s="281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</row>
    <row r="49" spans="1:28" x14ac:dyDescent="0.3">
      <c r="A49" s="304"/>
      <c r="B49" s="284" t="s">
        <v>53</v>
      </c>
      <c r="C49" s="284"/>
      <c r="D49" s="284"/>
      <c r="E49" s="284"/>
      <c r="F49" s="284"/>
      <c r="G49" s="284"/>
      <c r="H49" s="130" t="b">
        <v>0</v>
      </c>
      <c r="I49" s="51">
        <v>1</v>
      </c>
      <c r="J49" s="332"/>
      <c r="K49" s="110" t="s">
        <v>119</v>
      </c>
      <c r="L49" s="110" t="s">
        <v>119</v>
      </c>
      <c r="M49" s="51"/>
      <c r="N49" s="281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</row>
    <row r="50" spans="1:28" x14ac:dyDescent="0.3">
      <c r="A50" s="304"/>
      <c r="B50" s="284" t="s">
        <v>54</v>
      </c>
      <c r="C50" s="284"/>
      <c r="D50" s="284"/>
      <c r="E50" s="284"/>
      <c r="F50" s="284"/>
      <c r="G50" s="284"/>
      <c r="H50" s="130" t="b">
        <v>0</v>
      </c>
      <c r="I50" s="51">
        <v>1</v>
      </c>
      <c r="J50" s="332"/>
      <c r="K50" s="110" t="s">
        <v>119</v>
      </c>
      <c r="L50" s="110" t="s">
        <v>119</v>
      </c>
      <c r="M50" s="51"/>
      <c r="N50" s="281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</row>
    <row r="51" spans="1:28" x14ac:dyDescent="0.3">
      <c r="A51" s="304"/>
      <c r="B51" s="285" t="s">
        <v>55</v>
      </c>
      <c r="C51" s="285"/>
      <c r="D51" s="285"/>
      <c r="E51" s="285"/>
      <c r="F51" s="285"/>
      <c r="G51" s="285"/>
      <c r="H51" s="130" t="b">
        <v>0</v>
      </c>
      <c r="I51" s="51">
        <v>1</v>
      </c>
      <c r="J51" s="332"/>
      <c r="K51" s="110" t="s">
        <v>119</v>
      </c>
      <c r="L51" s="110" t="s">
        <v>119</v>
      </c>
      <c r="M51" s="51"/>
      <c r="N51" s="281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</row>
    <row r="52" spans="1:28" x14ac:dyDescent="0.3">
      <c r="A52" s="304"/>
      <c r="B52" s="285" t="s">
        <v>56</v>
      </c>
      <c r="C52" s="285"/>
      <c r="D52" s="285"/>
      <c r="E52" s="285"/>
      <c r="F52" s="285"/>
      <c r="G52" s="285"/>
      <c r="H52" s="130" t="b">
        <v>0</v>
      </c>
      <c r="I52" s="51">
        <v>1</v>
      </c>
      <c r="J52" s="332"/>
      <c r="K52" s="110" t="s">
        <v>119</v>
      </c>
      <c r="L52" s="110" t="s">
        <v>119</v>
      </c>
      <c r="M52" s="51"/>
      <c r="N52" s="281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</row>
    <row r="53" spans="1:28" x14ac:dyDescent="0.3">
      <c r="A53" s="304"/>
      <c r="B53" s="285" t="s">
        <v>57</v>
      </c>
      <c r="C53" s="285"/>
      <c r="D53" s="285"/>
      <c r="E53" s="285"/>
      <c r="F53" s="285"/>
      <c r="G53" s="285"/>
      <c r="H53" s="130" t="b">
        <v>0</v>
      </c>
      <c r="I53" s="51">
        <v>1</v>
      </c>
      <c r="J53" s="332"/>
      <c r="K53" s="110" t="s">
        <v>119</v>
      </c>
      <c r="L53" s="110" t="s">
        <v>119</v>
      </c>
      <c r="M53" s="51"/>
      <c r="N53" s="281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</row>
    <row r="54" spans="1:28" x14ac:dyDescent="0.3">
      <c r="A54" s="304"/>
      <c r="B54" s="285" t="s">
        <v>58</v>
      </c>
      <c r="C54" s="285"/>
      <c r="D54" s="285"/>
      <c r="E54" s="285"/>
      <c r="F54" s="285"/>
      <c r="G54" s="285"/>
      <c r="H54" s="130" t="b">
        <v>0</v>
      </c>
      <c r="I54" s="51">
        <v>1</v>
      </c>
      <c r="J54" s="332"/>
      <c r="K54" s="110" t="s">
        <v>119</v>
      </c>
      <c r="L54" s="110" t="s">
        <v>119</v>
      </c>
      <c r="M54" s="51"/>
      <c r="N54" s="281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</row>
    <row r="55" spans="1:28" x14ac:dyDescent="0.3">
      <c r="A55" s="304"/>
      <c r="B55" s="285" t="s">
        <v>59</v>
      </c>
      <c r="C55" s="285"/>
      <c r="D55" s="285"/>
      <c r="E55" s="285"/>
      <c r="F55" s="285"/>
      <c r="G55" s="285"/>
      <c r="H55" s="130" t="b">
        <v>0</v>
      </c>
      <c r="I55" s="51">
        <v>1</v>
      </c>
      <c r="J55" s="332"/>
      <c r="K55" s="110" t="s">
        <v>119</v>
      </c>
      <c r="L55" s="110" t="s">
        <v>119</v>
      </c>
      <c r="M55" s="51"/>
      <c r="N55" s="281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</row>
    <row r="56" spans="1:28" x14ac:dyDescent="0.3">
      <c r="A56" s="304"/>
      <c r="B56" s="303" t="s">
        <v>60</v>
      </c>
      <c r="C56" s="285"/>
      <c r="D56" s="285"/>
      <c r="E56" s="285"/>
      <c r="F56" s="285"/>
      <c r="G56" s="285"/>
      <c r="H56" s="130" t="b">
        <v>0</v>
      </c>
      <c r="I56" s="51">
        <v>1</v>
      </c>
      <c r="J56" s="332"/>
      <c r="K56" s="110" t="s">
        <v>119</v>
      </c>
      <c r="L56" s="110" t="s">
        <v>119</v>
      </c>
      <c r="M56" s="51"/>
      <c r="N56" s="281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</row>
    <row r="57" spans="1:28" x14ac:dyDescent="0.3">
      <c r="A57" s="301" t="s">
        <v>62</v>
      </c>
      <c r="B57" s="294" t="s">
        <v>63</v>
      </c>
      <c r="C57" s="294"/>
      <c r="D57" s="294"/>
      <c r="E57" s="294"/>
      <c r="F57" s="294"/>
      <c r="G57" s="294"/>
      <c r="H57" s="131" t="b">
        <v>0</v>
      </c>
      <c r="I57" s="52">
        <v>1</v>
      </c>
      <c r="J57" s="333"/>
      <c r="K57" s="111" t="s">
        <v>119</v>
      </c>
      <c r="L57" s="111" t="s">
        <v>119</v>
      </c>
      <c r="M57" s="52"/>
      <c r="N57" s="282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</row>
    <row r="58" spans="1:28" x14ac:dyDescent="0.3">
      <c r="A58" s="301"/>
      <c r="B58" s="295" t="s">
        <v>64</v>
      </c>
      <c r="C58" s="295"/>
      <c r="D58" s="295"/>
      <c r="E58" s="295"/>
      <c r="F58" s="295"/>
      <c r="G58" s="295"/>
      <c r="H58" s="131" t="b">
        <v>0</v>
      </c>
      <c r="I58" s="52">
        <v>1</v>
      </c>
      <c r="J58" s="333"/>
      <c r="K58" s="111" t="s">
        <v>119</v>
      </c>
      <c r="L58" s="111" t="s">
        <v>119</v>
      </c>
      <c r="M58" s="52"/>
      <c r="N58" s="282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</row>
    <row r="59" spans="1:28" x14ac:dyDescent="0.3">
      <c r="A59" s="301"/>
      <c r="B59" s="295" t="s">
        <v>65</v>
      </c>
      <c r="C59" s="295"/>
      <c r="D59" s="295"/>
      <c r="E59" s="295"/>
      <c r="F59" s="295"/>
      <c r="G59" s="295"/>
      <c r="H59" s="131" t="b">
        <v>0</v>
      </c>
      <c r="I59" s="52">
        <v>1</v>
      </c>
      <c r="J59" s="333"/>
      <c r="K59" s="111" t="s">
        <v>119</v>
      </c>
      <c r="L59" s="111" t="s">
        <v>119</v>
      </c>
      <c r="M59" s="52"/>
      <c r="N59" s="282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</row>
    <row r="60" spans="1:28" x14ac:dyDescent="0.3">
      <c r="A60" s="301"/>
      <c r="B60" s="302" t="s">
        <v>66</v>
      </c>
      <c r="C60" s="302"/>
      <c r="D60" s="302"/>
      <c r="E60" s="302"/>
      <c r="F60" s="302"/>
      <c r="G60" s="302"/>
      <c r="H60" s="131" t="b">
        <v>0</v>
      </c>
      <c r="I60" s="52">
        <v>1</v>
      </c>
      <c r="J60" s="333"/>
      <c r="K60" s="111" t="s">
        <v>119</v>
      </c>
      <c r="L60" s="111" t="s">
        <v>119</v>
      </c>
      <c r="M60" s="52"/>
      <c r="N60" s="282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</row>
    <row r="61" spans="1:28" x14ac:dyDescent="0.3">
      <c r="A61" s="301"/>
      <c r="B61" s="302" t="s">
        <v>67</v>
      </c>
      <c r="C61" s="302"/>
      <c r="D61" s="302"/>
      <c r="E61" s="302"/>
      <c r="F61" s="302"/>
      <c r="G61" s="302"/>
      <c r="H61" s="131" t="b">
        <v>0</v>
      </c>
      <c r="I61" s="52">
        <v>1</v>
      </c>
      <c r="J61" s="333"/>
      <c r="K61" s="111" t="s">
        <v>119</v>
      </c>
      <c r="L61" s="111" t="s">
        <v>119</v>
      </c>
      <c r="M61" s="52"/>
      <c r="N61" s="282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</row>
    <row r="62" spans="1:28" x14ac:dyDescent="0.3">
      <c r="A62" s="301"/>
      <c r="B62" s="294" t="s">
        <v>68</v>
      </c>
      <c r="C62" s="295"/>
      <c r="D62" s="295"/>
      <c r="E62" s="295"/>
      <c r="F62" s="295"/>
      <c r="G62" s="295"/>
      <c r="H62" s="131" t="b">
        <v>0</v>
      </c>
      <c r="I62" s="52">
        <v>1</v>
      </c>
      <c r="J62" s="333"/>
      <c r="K62" s="111" t="s">
        <v>119</v>
      </c>
      <c r="L62" s="111" t="s">
        <v>119</v>
      </c>
      <c r="M62" s="52"/>
      <c r="N62" s="282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</row>
    <row r="63" spans="1:28" x14ac:dyDescent="0.3">
      <c r="A63" s="301"/>
      <c r="B63" s="294" t="s">
        <v>70</v>
      </c>
      <c r="C63" s="295"/>
      <c r="D63" s="295"/>
      <c r="E63" s="295"/>
      <c r="F63" s="295"/>
      <c r="G63" s="295"/>
      <c r="H63" s="131" t="b">
        <v>0</v>
      </c>
      <c r="I63" s="52">
        <v>1</v>
      </c>
      <c r="J63" s="333"/>
      <c r="K63" s="111" t="s">
        <v>119</v>
      </c>
      <c r="L63" s="111" t="s">
        <v>119</v>
      </c>
      <c r="M63" s="52"/>
      <c r="N63" s="282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</row>
    <row r="64" spans="1:28" x14ac:dyDescent="0.3">
      <c r="A64" s="301"/>
      <c r="B64" s="294" t="s">
        <v>69</v>
      </c>
      <c r="C64" s="294"/>
      <c r="D64" s="294"/>
      <c r="E64" s="294"/>
      <c r="F64" s="294"/>
      <c r="G64" s="294"/>
      <c r="H64" s="131" t="b">
        <v>0</v>
      </c>
      <c r="I64" s="52">
        <v>1</v>
      </c>
      <c r="J64" s="333"/>
      <c r="K64" s="111" t="s">
        <v>119</v>
      </c>
      <c r="L64" s="111" t="s">
        <v>119</v>
      </c>
      <c r="M64" s="52"/>
      <c r="N64" s="282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</row>
    <row r="65" spans="1:28" x14ac:dyDescent="0.3">
      <c r="A65" s="297" t="s">
        <v>71</v>
      </c>
      <c r="B65" s="298" t="s">
        <v>72</v>
      </c>
      <c r="C65" s="298"/>
      <c r="D65" s="298"/>
      <c r="E65" s="298"/>
      <c r="F65" s="298"/>
      <c r="G65" s="298"/>
      <c r="H65" s="132" t="b">
        <v>0</v>
      </c>
      <c r="I65" s="53">
        <v>1</v>
      </c>
      <c r="J65" s="334"/>
      <c r="K65" s="112" t="s">
        <v>119</v>
      </c>
      <c r="L65" s="112" t="s">
        <v>119</v>
      </c>
      <c r="M65" s="53"/>
      <c r="N65" s="283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</row>
    <row r="66" spans="1:28" x14ac:dyDescent="0.3">
      <c r="A66" s="297"/>
      <c r="B66" s="293" t="s">
        <v>73</v>
      </c>
      <c r="C66" s="293"/>
      <c r="D66" s="293"/>
      <c r="E66" s="293"/>
      <c r="F66" s="293"/>
      <c r="G66" s="293"/>
      <c r="H66" s="132" t="b">
        <v>0</v>
      </c>
      <c r="I66" s="53">
        <v>1</v>
      </c>
      <c r="J66" s="334"/>
      <c r="K66" s="112" t="s">
        <v>119</v>
      </c>
      <c r="L66" s="112" t="s">
        <v>119</v>
      </c>
      <c r="M66" s="53"/>
      <c r="N66" s="283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</row>
    <row r="67" spans="1:28" x14ac:dyDescent="0.3">
      <c r="A67" s="297"/>
      <c r="B67" s="293" t="s">
        <v>74</v>
      </c>
      <c r="C67" s="293"/>
      <c r="D67" s="293"/>
      <c r="E67" s="293"/>
      <c r="F67" s="293"/>
      <c r="G67" s="293"/>
      <c r="H67" s="132" t="b">
        <v>0</v>
      </c>
      <c r="I67" s="53">
        <v>1</v>
      </c>
      <c r="J67" s="334"/>
      <c r="K67" s="112" t="s">
        <v>119</v>
      </c>
      <c r="L67" s="112" t="s">
        <v>119</v>
      </c>
      <c r="M67" s="53"/>
      <c r="N67" s="283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</row>
    <row r="68" spans="1:28" x14ac:dyDescent="0.3">
      <c r="A68" s="297"/>
      <c r="B68" s="299" t="s">
        <v>75</v>
      </c>
      <c r="C68" s="299"/>
      <c r="D68" s="299"/>
      <c r="E68" s="299"/>
      <c r="F68" s="299"/>
      <c r="G68" s="299"/>
      <c r="H68" s="132" t="b">
        <v>0</v>
      </c>
      <c r="I68" s="53">
        <v>1</v>
      </c>
      <c r="J68" s="334"/>
      <c r="K68" s="112" t="s">
        <v>119</v>
      </c>
      <c r="L68" s="112" t="s">
        <v>119</v>
      </c>
      <c r="M68" s="53"/>
      <c r="N68" s="283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</row>
    <row r="69" spans="1:28" x14ac:dyDescent="0.3">
      <c r="A69" s="297"/>
      <c r="B69" s="299" t="s">
        <v>76</v>
      </c>
      <c r="C69" s="299"/>
      <c r="D69" s="299"/>
      <c r="E69" s="299"/>
      <c r="F69" s="299"/>
      <c r="G69" s="299"/>
      <c r="H69" s="132" t="b">
        <v>0</v>
      </c>
      <c r="I69" s="53">
        <v>1</v>
      </c>
      <c r="J69" s="334"/>
      <c r="K69" s="112" t="s">
        <v>119</v>
      </c>
      <c r="L69" s="112" t="s">
        <v>119</v>
      </c>
      <c r="M69" s="53"/>
      <c r="N69" s="283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</row>
    <row r="70" spans="1:28" x14ac:dyDescent="0.3">
      <c r="A70" s="297"/>
      <c r="B70" s="293" t="s">
        <v>77</v>
      </c>
      <c r="C70" s="293"/>
      <c r="D70" s="293"/>
      <c r="E70" s="293"/>
      <c r="F70" s="293"/>
      <c r="G70" s="293"/>
      <c r="H70" s="132" t="b">
        <v>0</v>
      </c>
      <c r="I70" s="53">
        <v>1</v>
      </c>
      <c r="J70" s="334"/>
      <c r="K70" s="112" t="s">
        <v>119</v>
      </c>
      <c r="L70" s="112" t="s">
        <v>119</v>
      </c>
      <c r="M70" s="53"/>
      <c r="N70" s="283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</row>
    <row r="71" spans="1:28" x14ac:dyDescent="0.3">
      <c r="A71" s="297"/>
      <c r="B71" s="293" t="s">
        <v>78</v>
      </c>
      <c r="C71" s="293"/>
      <c r="D71" s="293"/>
      <c r="E71" s="293"/>
      <c r="F71" s="293"/>
      <c r="G71" s="293"/>
      <c r="H71" s="132" t="b">
        <v>0</v>
      </c>
      <c r="I71" s="53">
        <v>1</v>
      </c>
      <c r="J71" s="334"/>
      <c r="K71" s="112" t="s">
        <v>119</v>
      </c>
      <c r="L71" s="112" t="s">
        <v>119</v>
      </c>
      <c r="M71" s="53"/>
      <c r="N71" s="283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</row>
    <row r="72" spans="1:28" x14ac:dyDescent="0.3">
      <c r="A72" s="297"/>
      <c r="B72" s="293" t="s">
        <v>79</v>
      </c>
      <c r="C72" s="293"/>
      <c r="D72" s="293"/>
      <c r="E72" s="293"/>
      <c r="F72" s="293"/>
      <c r="G72" s="293"/>
      <c r="H72" s="132" t="b">
        <v>0</v>
      </c>
      <c r="I72" s="53">
        <v>1</v>
      </c>
      <c r="J72" s="334"/>
      <c r="K72" s="112" t="s">
        <v>119</v>
      </c>
      <c r="L72" s="112" t="s">
        <v>119</v>
      </c>
      <c r="M72" s="53"/>
      <c r="N72" s="283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</row>
    <row r="73" spans="1:28" x14ac:dyDescent="0.3">
      <c r="A73" s="297"/>
      <c r="B73" s="293" t="s">
        <v>80</v>
      </c>
      <c r="C73" s="293"/>
      <c r="D73" s="293"/>
      <c r="E73" s="293"/>
      <c r="F73" s="293"/>
      <c r="G73" s="293"/>
      <c r="H73" s="132" t="b">
        <v>0</v>
      </c>
      <c r="I73" s="53">
        <v>1</v>
      </c>
      <c r="J73" s="334"/>
      <c r="K73" s="112" t="s">
        <v>119</v>
      </c>
      <c r="L73" s="112" t="s">
        <v>119</v>
      </c>
      <c r="M73" s="53"/>
      <c r="N73" s="283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</row>
    <row r="74" spans="1:28" x14ac:dyDescent="0.3">
      <c r="A74" s="297"/>
      <c r="B74" s="293" t="s">
        <v>81</v>
      </c>
      <c r="C74" s="293"/>
      <c r="D74" s="293"/>
      <c r="E74" s="293"/>
      <c r="F74" s="293"/>
      <c r="G74" s="293"/>
      <c r="H74" s="132" t="b">
        <v>0</v>
      </c>
      <c r="I74" s="53">
        <v>1</v>
      </c>
      <c r="J74" s="334"/>
      <c r="K74" s="112" t="s">
        <v>119</v>
      </c>
      <c r="L74" s="112" t="s">
        <v>119</v>
      </c>
      <c r="M74" s="53"/>
      <c r="N74" s="283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</row>
    <row r="75" spans="1:28" x14ac:dyDescent="0.3">
      <c r="A75" s="297"/>
      <c r="B75" s="298" t="s">
        <v>82</v>
      </c>
      <c r="C75" s="293"/>
      <c r="D75" s="293"/>
      <c r="E75" s="293"/>
      <c r="F75" s="293"/>
      <c r="G75" s="293"/>
      <c r="H75" s="132" t="b">
        <v>0</v>
      </c>
      <c r="I75" s="53">
        <v>1</v>
      </c>
      <c r="J75" s="334"/>
      <c r="K75" s="112" t="s">
        <v>119</v>
      </c>
      <c r="L75" s="112" t="s">
        <v>119</v>
      </c>
      <c r="M75" s="53"/>
      <c r="N75" s="283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</row>
    <row r="76" spans="1:28" x14ac:dyDescent="0.3">
      <c r="A76" s="286" t="s">
        <v>83</v>
      </c>
      <c r="B76" s="287" t="s">
        <v>84</v>
      </c>
      <c r="C76" s="287"/>
      <c r="D76" s="287"/>
      <c r="E76" s="287"/>
      <c r="F76" s="287"/>
      <c r="G76" s="287"/>
      <c r="H76" s="133" t="b">
        <v>0</v>
      </c>
      <c r="I76" s="54">
        <v>1</v>
      </c>
      <c r="J76" s="265"/>
      <c r="K76" s="113" t="s">
        <v>119</v>
      </c>
      <c r="L76" s="113" t="s">
        <v>119</v>
      </c>
      <c r="M76" s="54"/>
      <c r="N76" s="264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</row>
    <row r="77" spans="1:28" x14ac:dyDescent="0.3">
      <c r="A77" s="286"/>
      <c r="B77" s="288" t="s">
        <v>85</v>
      </c>
      <c r="C77" s="288"/>
      <c r="D77" s="288"/>
      <c r="E77" s="288"/>
      <c r="F77" s="288"/>
      <c r="G77" s="288"/>
      <c r="H77" s="133" t="b">
        <v>0</v>
      </c>
      <c r="I77" s="54">
        <v>1</v>
      </c>
      <c r="J77" s="265"/>
      <c r="K77" s="113" t="s">
        <v>119</v>
      </c>
      <c r="L77" s="113" t="s">
        <v>119</v>
      </c>
      <c r="M77" s="54"/>
      <c r="N77" s="264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</row>
    <row r="78" spans="1:28" x14ac:dyDescent="0.3">
      <c r="A78" s="286"/>
      <c r="B78" s="288" t="s">
        <v>86</v>
      </c>
      <c r="C78" s="288"/>
      <c r="D78" s="288"/>
      <c r="E78" s="288"/>
      <c r="F78" s="288"/>
      <c r="G78" s="288"/>
      <c r="H78" s="133" t="b">
        <v>0</v>
      </c>
      <c r="I78" s="54">
        <v>1</v>
      </c>
      <c r="J78" s="265"/>
      <c r="K78" s="113" t="s">
        <v>119</v>
      </c>
      <c r="L78" s="113" t="s">
        <v>119</v>
      </c>
      <c r="M78" s="54"/>
      <c r="N78" s="264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</row>
    <row r="79" spans="1:28" x14ac:dyDescent="0.3">
      <c r="A79" s="286"/>
      <c r="B79" s="296" t="s">
        <v>87</v>
      </c>
      <c r="C79" s="296"/>
      <c r="D79" s="296"/>
      <c r="E79" s="296"/>
      <c r="F79" s="296"/>
      <c r="G79" s="296"/>
      <c r="H79" s="133" t="b">
        <v>0</v>
      </c>
      <c r="I79" s="54">
        <v>1</v>
      </c>
      <c r="J79" s="265"/>
      <c r="K79" s="113" t="s">
        <v>119</v>
      </c>
      <c r="L79" s="113" t="s">
        <v>119</v>
      </c>
      <c r="M79" s="54"/>
      <c r="N79" s="264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</row>
    <row r="80" spans="1:28" x14ac:dyDescent="0.3">
      <c r="A80" s="286"/>
      <c r="B80" s="287" t="s">
        <v>88</v>
      </c>
      <c r="C80" s="288"/>
      <c r="D80" s="288"/>
      <c r="E80" s="288"/>
      <c r="F80" s="288"/>
      <c r="G80" s="288"/>
      <c r="H80" s="133" t="b">
        <v>0</v>
      </c>
      <c r="I80" s="54">
        <v>1</v>
      </c>
      <c r="J80" s="265"/>
      <c r="K80" s="113" t="s">
        <v>119</v>
      </c>
      <c r="L80" s="113" t="s">
        <v>119</v>
      </c>
      <c r="M80" s="54"/>
      <c r="N80" s="264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</row>
    <row r="81" spans="1:28" x14ac:dyDescent="0.3">
      <c r="A81" s="289" t="s">
        <v>89</v>
      </c>
      <c r="B81" s="290" t="s">
        <v>90</v>
      </c>
      <c r="C81" s="290"/>
      <c r="D81" s="290"/>
      <c r="E81" s="290"/>
      <c r="F81" s="290"/>
      <c r="G81" s="290"/>
      <c r="H81" s="129" t="b">
        <v>0</v>
      </c>
      <c r="I81" s="50">
        <v>1</v>
      </c>
      <c r="J81" s="328"/>
      <c r="K81" s="109" t="s">
        <v>120</v>
      </c>
      <c r="L81" s="109" t="s">
        <v>119</v>
      </c>
      <c r="M81" s="50"/>
      <c r="N81" s="266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</row>
    <row r="82" spans="1:28" x14ac:dyDescent="0.3">
      <c r="A82" s="289"/>
      <c r="B82" s="290" t="s">
        <v>91</v>
      </c>
      <c r="C82" s="291"/>
      <c r="D82" s="291"/>
      <c r="E82" s="291"/>
      <c r="F82" s="291"/>
      <c r="G82" s="291"/>
      <c r="H82" s="129" t="b">
        <v>0</v>
      </c>
      <c r="I82" s="50">
        <v>1</v>
      </c>
      <c r="J82" s="328"/>
      <c r="K82" s="109" t="s">
        <v>119</v>
      </c>
      <c r="L82" s="109" t="s">
        <v>119</v>
      </c>
      <c r="M82" s="50"/>
      <c r="N82" s="266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</row>
    <row r="83" spans="1:28" x14ac:dyDescent="0.3">
      <c r="A83" s="289"/>
      <c r="B83" s="290" t="s">
        <v>92</v>
      </c>
      <c r="C83" s="291"/>
      <c r="D83" s="291"/>
      <c r="E83" s="291"/>
      <c r="F83" s="291"/>
      <c r="G83" s="291"/>
      <c r="H83" s="129" t="b">
        <v>0</v>
      </c>
      <c r="I83" s="50">
        <v>1</v>
      </c>
      <c r="J83" s="328"/>
      <c r="K83" s="109" t="s">
        <v>119</v>
      </c>
      <c r="L83" s="109" t="s">
        <v>119</v>
      </c>
      <c r="M83" s="50"/>
      <c r="N83" s="266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</row>
    <row r="84" spans="1:28" x14ac:dyDescent="0.3">
      <c r="A84" s="289"/>
      <c r="B84" s="292" t="s">
        <v>93</v>
      </c>
      <c r="C84" s="292"/>
      <c r="D84" s="292"/>
      <c r="E84" s="292"/>
      <c r="F84" s="292"/>
      <c r="G84" s="292"/>
      <c r="H84" s="129" t="b">
        <v>0</v>
      </c>
      <c r="I84" s="50">
        <v>1</v>
      </c>
      <c r="J84" s="328"/>
      <c r="K84" s="109" t="s">
        <v>119</v>
      </c>
      <c r="L84" s="109" t="s">
        <v>119</v>
      </c>
      <c r="M84" s="50"/>
      <c r="N84" s="266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</row>
    <row r="85" spans="1:28" x14ac:dyDescent="0.3">
      <c r="A85" s="289"/>
      <c r="B85" s="290" t="s">
        <v>94</v>
      </c>
      <c r="C85" s="291"/>
      <c r="D85" s="291"/>
      <c r="E85" s="291"/>
      <c r="F85" s="291"/>
      <c r="G85" s="291"/>
      <c r="H85" s="129" t="b">
        <v>0</v>
      </c>
      <c r="I85" s="50">
        <v>1</v>
      </c>
      <c r="J85" s="328"/>
      <c r="K85" s="109" t="s">
        <v>119</v>
      </c>
      <c r="L85" s="109" t="s">
        <v>119</v>
      </c>
      <c r="M85" s="50"/>
      <c r="N85" s="266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</row>
  </sheetData>
  <sheetProtection algorithmName="SHA-512" hashValue="PriglMLwXKd0D85P3chFzZ+I1hGDMOyCSsYcwGRIJ5CRYT+8z/ey5lYB7GEaOlMKgyzX5UTvRxVZe1E8AtDzjg==" saltValue="C46dEMaHw0w4ZphemnFlSA==" spinCount="100000" sheet="1" objects="1" scenarios="1"/>
  <mergeCells count="125">
    <mergeCell ref="J81:J85"/>
    <mergeCell ref="J25:J28"/>
    <mergeCell ref="J29:J33"/>
    <mergeCell ref="J34:J36"/>
    <mergeCell ref="J46:J56"/>
    <mergeCell ref="J57:J64"/>
    <mergeCell ref="J65:J75"/>
    <mergeCell ref="J37:J40"/>
    <mergeCell ref="J41:J45"/>
    <mergeCell ref="A18:A24"/>
    <mergeCell ref="B18:G18"/>
    <mergeCell ref="B19:G19"/>
    <mergeCell ref="B20:G20"/>
    <mergeCell ref="B21:G21"/>
    <mergeCell ref="B22:G22"/>
    <mergeCell ref="B23:G23"/>
    <mergeCell ref="B24:G24"/>
    <mergeCell ref="B45:G45"/>
    <mergeCell ref="A41:A45"/>
    <mergeCell ref="B33:G33"/>
    <mergeCell ref="A34:A36"/>
    <mergeCell ref="B34:G34"/>
    <mergeCell ref="B35:G35"/>
    <mergeCell ref="B36:G36"/>
    <mergeCell ref="A37:A40"/>
    <mergeCell ref="B37:G37"/>
    <mergeCell ref="B38:G38"/>
    <mergeCell ref="B39:G39"/>
    <mergeCell ref="A29:A33"/>
    <mergeCell ref="B29:G29"/>
    <mergeCell ref="B30:G30"/>
    <mergeCell ref="B31:G31"/>
    <mergeCell ref="B32:G32"/>
    <mergeCell ref="J3:J7"/>
    <mergeCell ref="A25:A28"/>
    <mergeCell ref="B25:G25"/>
    <mergeCell ref="B26:G26"/>
    <mergeCell ref="B27:G27"/>
    <mergeCell ref="B28:G28"/>
    <mergeCell ref="B2:G2"/>
    <mergeCell ref="A3:A7"/>
    <mergeCell ref="B3:G3"/>
    <mergeCell ref="B4:G4"/>
    <mergeCell ref="B5:G5"/>
    <mergeCell ref="B6:G7"/>
    <mergeCell ref="A8:A12"/>
    <mergeCell ref="B8:G8"/>
    <mergeCell ref="B9:G9"/>
    <mergeCell ref="B10:G10"/>
    <mergeCell ref="B11:G12"/>
    <mergeCell ref="A13:A17"/>
    <mergeCell ref="B13:G13"/>
    <mergeCell ref="B14:G14"/>
    <mergeCell ref="J8:J12"/>
    <mergeCell ref="J13:J17"/>
    <mergeCell ref="B15:G15"/>
    <mergeCell ref="B16:G17"/>
    <mergeCell ref="B40:G40"/>
    <mergeCell ref="B52:G52"/>
    <mergeCell ref="B53:G53"/>
    <mergeCell ref="A57:A64"/>
    <mergeCell ref="B57:G57"/>
    <mergeCell ref="B58:G58"/>
    <mergeCell ref="B59:G59"/>
    <mergeCell ref="B60:G60"/>
    <mergeCell ref="B61:G61"/>
    <mergeCell ref="B62:G62"/>
    <mergeCell ref="B55:G55"/>
    <mergeCell ref="B56:G56"/>
    <mergeCell ref="B41:G41"/>
    <mergeCell ref="B42:G42"/>
    <mergeCell ref="B43:G43"/>
    <mergeCell ref="B44:G44"/>
    <mergeCell ref="B54:G54"/>
    <mergeCell ref="B64:G64"/>
    <mergeCell ref="A46:A56"/>
    <mergeCell ref="B46:G46"/>
    <mergeCell ref="B47:G47"/>
    <mergeCell ref="B48:G48"/>
    <mergeCell ref="B49:G49"/>
    <mergeCell ref="A81:A85"/>
    <mergeCell ref="B81:G81"/>
    <mergeCell ref="B82:G82"/>
    <mergeCell ref="B83:G83"/>
    <mergeCell ref="B84:G84"/>
    <mergeCell ref="B85:G85"/>
    <mergeCell ref="B73:G73"/>
    <mergeCell ref="B74:G74"/>
    <mergeCell ref="B63:G63"/>
    <mergeCell ref="B79:G79"/>
    <mergeCell ref="B80:G80"/>
    <mergeCell ref="A65:A75"/>
    <mergeCell ref="B65:G65"/>
    <mergeCell ref="B66:G66"/>
    <mergeCell ref="B67:G67"/>
    <mergeCell ref="B68:G68"/>
    <mergeCell ref="B69:G69"/>
    <mergeCell ref="B70:G70"/>
    <mergeCell ref="B71:G71"/>
    <mergeCell ref="B72:G72"/>
    <mergeCell ref="B75:G75"/>
    <mergeCell ref="N76:N80"/>
    <mergeCell ref="J76:J80"/>
    <mergeCell ref="N81:N85"/>
    <mergeCell ref="M3:M7"/>
    <mergeCell ref="A1:N1"/>
    <mergeCell ref="N3:N7"/>
    <mergeCell ref="N8:N12"/>
    <mergeCell ref="N13:N17"/>
    <mergeCell ref="N18:N24"/>
    <mergeCell ref="N25:N28"/>
    <mergeCell ref="J18:J24"/>
    <mergeCell ref="N29:N33"/>
    <mergeCell ref="N34:N36"/>
    <mergeCell ref="N37:N40"/>
    <mergeCell ref="N41:N45"/>
    <mergeCell ref="N46:N56"/>
    <mergeCell ref="N57:N64"/>
    <mergeCell ref="N65:N75"/>
    <mergeCell ref="B50:G50"/>
    <mergeCell ref="B51:G51"/>
    <mergeCell ref="A76:A80"/>
    <mergeCell ref="B76:G76"/>
    <mergeCell ref="B77:G77"/>
    <mergeCell ref="B78:G78"/>
  </mergeCells>
  <phoneticPr fontId="2" type="noConversion"/>
  <conditionalFormatting sqref="I3:I85">
    <cfRule type="dataBar" priority="1">
      <dataBar>
        <cfvo type="num" val="1"/>
        <cfvo type="num" val="5"/>
        <color rgb="FF000000"/>
      </dataBar>
    </cfRule>
  </conditionalFormatting>
  <dataValidations count="1">
    <dataValidation type="list" allowBlank="1" showInputMessage="1" showErrorMessage="1" sqref="K3:L85" xr:uid="{B3A43B08-EF58-4513-AAB6-EBE1C8253CCF}">
      <formula1>"Yes,No"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37C1-C012-4BF3-A2DC-86CDBF616DE0}">
  <sheetPr>
    <tabColor rgb="FF00B050"/>
    <pageSetUpPr autoPageBreaks="0" fitToPage="1"/>
  </sheetPr>
  <dimension ref="A1:Z168"/>
  <sheetViews>
    <sheetView showGridLines="0" tabSelected="1" zoomScale="60" zoomScaleNormal="60" workbookViewId="0">
      <selection activeCell="C8" sqref="C8"/>
    </sheetView>
  </sheetViews>
  <sheetFormatPr defaultColWidth="8.77734375" defaultRowHeight="14.4" x14ac:dyDescent="0.3"/>
  <cols>
    <col min="1" max="1" width="2" style="134" customWidth="1"/>
    <col min="2" max="2" width="18.21875" style="134" customWidth="1"/>
    <col min="3" max="8" width="17.6640625" style="134" customWidth="1"/>
    <col min="9" max="9" width="2.44140625" style="134" customWidth="1"/>
    <col min="10" max="10" width="70.33203125" style="134" customWidth="1"/>
    <col min="11" max="13" width="8.77734375" style="134"/>
    <col min="14" max="14" width="6.77734375" style="134" customWidth="1"/>
    <col min="15" max="18" width="8.77734375" style="134"/>
    <col min="19" max="19" width="4.5546875" style="134" customWidth="1"/>
    <col min="20" max="24" width="8.77734375" style="134" hidden="1" customWidth="1"/>
    <col min="25" max="25" width="6.33203125" style="134" customWidth="1"/>
    <col min="26" max="26" width="69.88671875" style="134" customWidth="1"/>
    <col min="27" max="16384" width="8.77734375" style="134"/>
  </cols>
  <sheetData>
    <row r="1" spans="1:26" ht="54" customHeight="1" x14ac:dyDescent="0.85">
      <c r="A1" s="136"/>
      <c r="B1" s="60">
        <f ca="1">YEAR(TODAY())</f>
        <v>2025</v>
      </c>
      <c r="C1" s="339" t="s">
        <v>135</v>
      </c>
      <c r="D1" s="339"/>
      <c r="E1" s="339"/>
      <c r="F1" s="136"/>
      <c r="G1" s="136"/>
      <c r="H1" s="136"/>
      <c r="K1" s="138"/>
      <c r="L1" s="138"/>
      <c r="M1" s="138"/>
      <c r="N1" s="138"/>
      <c r="Z1" s="336" t="e" vm="1">
        <v>#VALUE!</v>
      </c>
    </row>
    <row r="2" spans="1:26" ht="14.25" customHeight="1" x14ac:dyDescent="0.3">
      <c r="A2" s="137"/>
      <c r="B2" s="58" t="s">
        <v>98</v>
      </c>
      <c r="C2" s="59" t="str">
        <f t="shared" ref="C2:H2" ca="1" si="0">UPPER(TEXT(C3,"dddd"))</f>
        <v>TUESDAY</v>
      </c>
      <c r="D2" s="58" t="str">
        <f t="shared" ca="1" si="0"/>
        <v>WEDNESDAY</v>
      </c>
      <c r="E2" s="59" t="str">
        <f t="shared" ca="1" si="0"/>
        <v>THURSDAY</v>
      </c>
      <c r="F2" s="58" t="str">
        <f t="shared" ca="1" si="0"/>
        <v>FRIDAY</v>
      </c>
      <c r="G2" s="59" t="str">
        <f t="shared" ca="1" si="0"/>
        <v>SATURDAY</v>
      </c>
      <c r="H2" s="58" t="str">
        <f t="shared" ca="1" si="0"/>
        <v>SUNDAY</v>
      </c>
      <c r="K2" s="138"/>
      <c r="L2" s="138"/>
      <c r="M2" s="138"/>
      <c r="N2" s="138"/>
      <c r="Z2" s="336"/>
    </row>
    <row r="3" spans="1:26" ht="16.5" customHeight="1" x14ac:dyDescent="0.3">
      <c r="B3" s="56">
        <f t="array" aca="1" ref="B3:H3" ca="1">Days+1+DATE(Calendar1Year,Calendar1MonthOption,1)-WEEKDAY(DATE(Calendar1Year,Calendar1MonthOption,1),WeekdayOption)</f>
        <v>45866</v>
      </c>
      <c r="C3" s="56">
        <f ca="1"/>
        <v>45867</v>
      </c>
      <c r="D3" s="56">
        <f ca="1"/>
        <v>45868</v>
      </c>
      <c r="E3" s="56">
        <f ca="1"/>
        <v>45869</v>
      </c>
      <c r="F3" s="56">
        <f ca="1"/>
        <v>45870</v>
      </c>
      <c r="G3" s="56">
        <f ca="1"/>
        <v>45871</v>
      </c>
      <c r="H3" s="57">
        <f ca="1"/>
        <v>45872</v>
      </c>
      <c r="K3" s="138"/>
      <c r="L3" s="138"/>
      <c r="M3" s="138"/>
      <c r="N3" s="138"/>
      <c r="Z3" s="336"/>
    </row>
    <row r="4" spans="1:26" ht="56.25" customHeight="1" x14ac:dyDescent="0.3">
      <c r="B4" s="55"/>
      <c r="C4" s="55"/>
      <c r="D4" s="55"/>
      <c r="E4" s="55"/>
      <c r="F4" s="55"/>
      <c r="G4" s="55"/>
      <c r="H4" s="55"/>
      <c r="K4" s="138"/>
      <c r="L4" s="138"/>
      <c r="M4" s="138"/>
      <c r="N4" s="138"/>
      <c r="Z4" s="336"/>
    </row>
    <row r="5" spans="1:26" ht="16.5" customHeight="1" x14ac:dyDescent="0.3">
      <c r="B5" s="56">
        <f t="array" aca="1" ref="B5:H5" ca="1">Days+8+DATE(Calendar1Year,Calendar1MonthOption,1)-WEEKDAY(DATE(Calendar1Year,Calendar1MonthOption,1),WeekdayOption)</f>
        <v>45873</v>
      </c>
      <c r="C5" s="56">
        <f ca="1"/>
        <v>45874</v>
      </c>
      <c r="D5" s="56">
        <f ca="1"/>
        <v>45875</v>
      </c>
      <c r="E5" s="56">
        <f ca="1"/>
        <v>45876</v>
      </c>
      <c r="F5" s="56">
        <f ca="1"/>
        <v>45877</v>
      </c>
      <c r="G5" s="56">
        <f ca="1"/>
        <v>45878</v>
      </c>
      <c r="H5" s="57">
        <f ca="1"/>
        <v>45879</v>
      </c>
      <c r="J5" s="138"/>
      <c r="K5" s="138"/>
      <c r="L5" s="138"/>
      <c r="M5" s="138"/>
      <c r="N5" s="138"/>
    </row>
    <row r="6" spans="1:26" ht="56.25" customHeight="1" x14ac:dyDescent="0.3">
      <c r="B6" s="55"/>
      <c r="C6" s="55"/>
      <c r="D6" s="55"/>
      <c r="E6" s="55"/>
      <c r="F6" s="55"/>
      <c r="G6" s="55"/>
      <c r="H6" s="55"/>
      <c r="J6" s="138"/>
      <c r="K6" s="138"/>
      <c r="L6" s="138"/>
      <c r="M6" s="138"/>
      <c r="N6" s="138"/>
    </row>
    <row r="7" spans="1:26" ht="16.5" customHeight="1" x14ac:dyDescent="0.3">
      <c r="B7" s="56">
        <f t="array" aca="1" ref="B7:H7" ca="1">Days+15+DATE(Calendar1Year,Calendar1MonthOption,1)-WEEKDAY(DATE(Calendar1Year,Calendar1MonthOption,1),WeekdayOption)</f>
        <v>45880</v>
      </c>
      <c r="C7" s="56">
        <f ca="1"/>
        <v>45881</v>
      </c>
      <c r="D7" s="56">
        <f ca="1"/>
        <v>45882</v>
      </c>
      <c r="E7" s="56">
        <f ca="1"/>
        <v>45883</v>
      </c>
      <c r="F7" s="56">
        <f ca="1"/>
        <v>45884</v>
      </c>
      <c r="G7" s="56">
        <f ca="1"/>
        <v>45885</v>
      </c>
      <c r="H7" s="57">
        <f ca="1"/>
        <v>45886</v>
      </c>
    </row>
    <row r="8" spans="1:26" ht="56.25" customHeight="1" x14ac:dyDescent="0.3">
      <c r="B8" s="55"/>
      <c r="C8" s="55"/>
      <c r="D8" s="55"/>
      <c r="E8" s="55"/>
      <c r="F8" s="55"/>
      <c r="G8" s="55"/>
      <c r="H8" s="55"/>
    </row>
    <row r="9" spans="1:26" ht="16.5" customHeight="1" x14ac:dyDescent="0.3">
      <c r="B9" s="56">
        <f t="array" aca="1" ref="B9:H9" ca="1">Days+22+DATE(Calendar1Year,Calendar1MonthOption,1)-WEEKDAY(DATE(Calendar1Year,Calendar1MonthOption,1),WeekdayOption)</f>
        <v>45887</v>
      </c>
      <c r="C9" s="56">
        <f ca="1"/>
        <v>45888</v>
      </c>
      <c r="D9" s="56">
        <f ca="1"/>
        <v>45889</v>
      </c>
      <c r="E9" s="56">
        <f ca="1"/>
        <v>45890</v>
      </c>
      <c r="F9" s="56">
        <f ca="1"/>
        <v>45891</v>
      </c>
      <c r="G9" s="56">
        <f ca="1"/>
        <v>45892</v>
      </c>
      <c r="H9" s="57">
        <f ca="1"/>
        <v>45893</v>
      </c>
    </row>
    <row r="10" spans="1:26" ht="56.25" customHeight="1" x14ac:dyDescent="0.3">
      <c r="B10" s="55"/>
      <c r="C10" s="55"/>
      <c r="D10" s="55"/>
      <c r="E10" s="55"/>
      <c r="F10" s="55"/>
      <c r="G10" s="55"/>
      <c r="H10" s="55"/>
    </row>
    <row r="11" spans="1:26" ht="16.5" customHeight="1" x14ac:dyDescent="0.3">
      <c r="B11" s="56">
        <f t="array" aca="1" ref="B11:H11" ca="1">Days+29+DATE(Calendar1Year,Calendar1MonthOption,1)-WEEKDAY(DATE(Calendar1Year,Calendar1MonthOption,1),WeekdayOption)</f>
        <v>45894</v>
      </c>
      <c r="C11" s="56">
        <f ca="1"/>
        <v>45895</v>
      </c>
      <c r="D11" s="56">
        <f ca="1"/>
        <v>45896</v>
      </c>
      <c r="E11" s="56">
        <f ca="1"/>
        <v>45897</v>
      </c>
      <c r="F11" s="56">
        <f ca="1"/>
        <v>45898</v>
      </c>
      <c r="G11" s="56">
        <f ca="1"/>
        <v>45899</v>
      </c>
      <c r="H11" s="57">
        <f ca="1"/>
        <v>45900</v>
      </c>
    </row>
    <row r="12" spans="1:26" ht="57" customHeight="1" x14ac:dyDescent="0.3">
      <c r="B12" s="55"/>
      <c r="C12" s="55"/>
      <c r="D12" s="55"/>
      <c r="E12" s="55"/>
      <c r="F12" s="55"/>
      <c r="G12" s="55"/>
      <c r="H12" s="55"/>
    </row>
    <row r="13" spans="1:26" ht="16.5" customHeight="1" x14ac:dyDescent="0.3">
      <c r="B13" s="56">
        <f t="array" aca="1" ref="B13:C13" ca="1">Days+36+DATE(Calendar1Year,Calendar1MonthOption,1)-WEEKDAY(DATE(Calendar1Year,Calendar1MonthOption,1),WeekdayOption)</f>
        <v>45901</v>
      </c>
      <c r="C13" s="56">
        <f ca="1"/>
        <v>45902</v>
      </c>
      <c r="D13" s="340" t="s">
        <v>97</v>
      </c>
      <c r="E13" s="340"/>
      <c r="F13" s="340"/>
      <c r="G13" s="340"/>
      <c r="H13" s="340"/>
    </row>
    <row r="14" spans="1:26" ht="63.75" customHeight="1" x14ac:dyDescent="0.3">
      <c r="B14" s="55"/>
      <c r="C14" s="55"/>
      <c r="D14" s="55"/>
      <c r="E14" s="55"/>
      <c r="F14" s="55"/>
      <c r="G14" s="55"/>
      <c r="H14" s="55"/>
    </row>
    <row r="15" spans="1:26" ht="54" customHeight="1" x14ac:dyDescent="0.85">
      <c r="A15" s="136"/>
      <c r="B15" s="60">
        <f ca="1">YEAR(DATE(Calendar1Year,Calendar1MonthOption+1,1))</f>
        <v>2025</v>
      </c>
      <c r="C15" s="339" t="str">
        <f ca="1">TEXT(DATE(Calendar1Year,Calendar1MonthOption+1,1),"mmmm")</f>
        <v>September</v>
      </c>
      <c r="D15" s="339"/>
      <c r="E15" s="339"/>
      <c r="F15" s="136"/>
      <c r="G15" s="136"/>
      <c r="H15" s="136"/>
    </row>
    <row r="16" spans="1:26" ht="14.25" customHeight="1" x14ac:dyDescent="0.3">
      <c r="A16" s="137"/>
      <c r="B16" s="58" t="str">
        <f t="shared" ref="B16:H16" ca="1" si="1">UPPER(TEXT(B17,"dddd"))</f>
        <v>MONDAY</v>
      </c>
      <c r="C16" s="59" t="str">
        <f t="shared" ca="1" si="1"/>
        <v>TUESDAY</v>
      </c>
      <c r="D16" s="58" t="str">
        <f t="shared" ca="1" si="1"/>
        <v>WEDNESDAY</v>
      </c>
      <c r="E16" s="59" t="str">
        <f t="shared" ca="1" si="1"/>
        <v>THURSDAY</v>
      </c>
      <c r="F16" s="58" t="str">
        <f t="shared" ca="1" si="1"/>
        <v>FRIDAY</v>
      </c>
      <c r="G16" s="59" t="str">
        <f t="shared" ca="1" si="1"/>
        <v>SATURDAY</v>
      </c>
      <c r="H16" s="58" t="str">
        <f t="shared" ca="1" si="1"/>
        <v>SUNDAY</v>
      </c>
    </row>
    <row r="17" spans="1:10" ht="16.5" customHeight="1" x14ac:dyDescent="0.3">
      <c r="B17" s="56">
        <f t="array" aca="1" ref="B17:H17" ca="1">Days+1+DATE(Calendar2Year,Calendar2MonthOption,1)-WEEKDAY(DATE(Calendar2Year,Calendar2MonthOption,1),WeekdayOption)</f>
        <v>45901</v>
      </c>
      <c r="C17" s="56">
        <f ca="1"/>
        <v>45902</v>
      </c>
      <c r="D17" s="56">
        <f ca="1"/>
        <v>45903</v>
      </c>
      <c r="E17" s="56">
        <f ca="1"/>
        <v>45904</v>
      </c>
      <c r="F17" s="56">
        <f ca="1"/>
        <v>45905</v>
      </c>
      <c r="G17" s="56">
        <f ca="1"/>
        <v>45906</v>
      </c>
      <c r="H17" s="57">
        <f ca="1"/>
        <v>45907</v>
      </c>
    </row>
    <row r="18" spans="1:10" ht="56.25" customHeight="1" x14ac:dyDescent="0.3">
      <c r="B18" s="55"/>
      <c r="C18" s="55"/>
      <c r="D18" s="55"/>
      <c r="E18" s="55"/>
      <c r="F18" s="55"/>
      <c r="G18" s="55"/>
      <c r="H18" s="55"/>
      <c r="J18" s="336"/>
    </row>
    <row r="19" spans="1:10" ht="16.5" customHeight="1" x14ac:dyDescent="0.3">
      <c r="B19" s="56">
        <f t="array" aca="1" ref="B19:H19" ca="1">Days+8+DATE(Calendar2Year,Calendar2MonthOption,1)-WEEKDAY(DATE(Calendar2Year,Calendar2MonthOption,1),WeekdayOption)</f>
        <v>45908</v>
      </c>
      <c r="C19" s="56">
        <f ca="1"/>
        <v>45909</v>
      </c>
      <c r="D19" s="56">
        <f ca="1"/>
        <v>45910</v>
      </c>
      <c r="E19" s="56">
        <f ca="1"/>
        <v>45911</v>
      </c>
      <c r="F19" s="56">
        <f ca="1"/>
        <v>45912</v>
      </c>
      <c r="G19" s="56">
        <f ca="1"/>
        <v>45913</v>
      </c>
      <c r="H19" s="57">
        <f ca="1"/>
        <v>45914</v>
      </c>
      <c r="J19" s="336"/>
    </row>
    <row r="20" spans="1:10" ht="56.25" customHeight="1" x14ac:dyDescent="0.3">
      <c r="B20" s="55"/>
      <c r="C20" s="55"/>
      <c r="D20" s="55"/>
      <c r="E20" s="55"/>
      <c r="F20" s="55"/>
      <c r="G20" s="55"/>
      <c r="H20" s="55"/>
      <c r="J20" s="336"/>
    </row>
    <row r="21" spans="1:10" ht="16.5" customHeight="1" x14ac:dyDescent="0.3">
      <c r="B21" s="56">
        <f t="array" aca="1" ref="B21:H21" ca="1">Days+15+DATE(Calendar2Year,Calendar2MonthOption,1)-WEEKDAY(DATE(Calendar2Year,Calendar2MonthOption,1),WeekdayOption)</f>
        <v>45915</v>
      </c>
      <c r="C21" s="56">
        <f ca="1"/>
        <v>45916</v>
      </c>
      <c r="D21" s="56">
        <f ca="1"/>
        <v>45917</v>
      </c>
      <c r="E21" s="56">
        <f ca="1"/>
        <v>45918</v>
      </c>
      <c r="F21" s="56">
        <f ca="1"/>
        <v>45919</v>
      </c>
      <c r="G21" s="56">
        <f ca="1"/>
        <v>45920</v>
      </c>
      <c r="H21" s="57">
        <f ca="1"/>
        <v>45921</v>
      </c>
    </row>
    <row r="22" spans="1:10" ht="56.25" customHeight="1" x14ac:dyDescent="0.3">
      <c r="B22" s="55"/>
      <c r="C22" s="55"/>
      <c r="D22" s="55"/>
      <c r="E22" s="55"/>
      <c r="F22" s="55"/>
      <c r="G22" s="55"/>
      <c r="H22" s="55"/>
    </row>
    <row r="23" spans="1:10" ht="16.5" customHeight="1" x14ac:dyDescent="0.3">
      <c r="B23" s="56">
        <f t="array" aca="1" ref="B23:H23" ca="1">Days+22+DATE(Calendar2Year,Calendar2MonthOption,1)-WEEKDAY(DATE(Calendar2Year,Calendar2MonthOption,1),WeekdayOption)</f>
        <v>45922</v>
      </c>
      <c r="C23" s="56">
        <f ca="1"/>
        <v>45923</v>
      </c>
      <c r="D23" s="56">
        <f ca="1"/>
        <v>45924</v>
      </c>
      <c r="E23" s="56">
        <f ca="1"/>
        <v>45925</v>
      </c>
      <c r="F23" s="56">
        <f ca="1"/>
        <v>45926</v>
      </c>
      <c r="G23" s="56">
        <f ca="1"/>
        <v>45927</v>
      </c>
      <c r="H23" s="57">
        <f ca="1"/>
        <v>45928</v>
      </c>
    </row>
    <row r="24" spans="1:10" ht="56.25" customHeight="1" x14ac:dyDescent="0.3">
      <c r="B24" s="55"/>
      <c r="C24" s="55"/>
      <c r="D24" s="55"/>
      <c r="E24" s="55"/>
      <c r="F24" s="55"/>
      <c r="G24" s="55"/>
      <c r="H24" s="55"/>
    </row>
    <row r="25" spans="1:10" ht="16.5" customHeight="1" x14ac:dyDescent="0.3">
      <c r="B25" s="56">
        <f t="array" aca="1" ref="B25:H25" ca="1">Days+29+DATE(Calendar2Year,Calendar2MonthOption,1)-WEEKDAY(DATE(Calendar2Year,Calendar2MonthOption,1),WeekdayOption)</f>
        <v>45929</v>
      </c>
      <c r="C25" s="56">
        <f ca="1"/>
        <v>45930</v>
      </c>
      <c r="D25" s="56">
        <f ca="1"/>
        <v>45931</v>
      </c>
      <c r="E25" s="56">
        <f ca="1"/>
        <v>45932</v>
      </c>
      <c r="F25" s="56">
        <f ca="1"/>
        <v>45933</v>
      </c>
      <c r="G25" s="56">
        <f ca="1"/>
        <v>45934</v>
      </c>
      <c r="H25" s="57">
        <f ca="1"/>
        <v>45935</v>
      </c>
    </row>
    <row r="26" spans="1:10" ht="57" customHeight="1" x14ac:dyDescent="0.3">
      <c r="B26" s="55"/>
      <c r="C26" s="55"/>
      <c r="D26" s="55"/>
      <c r="E26" s="55"/>
      <c r="F26" s="55"/>
      <c r="G26" s="55"/>
      <c r="H26" s="55"/>
    </row>
    <row r="27" spans="1:10" ht="16.5" customHeight="1" x14ac:dyDescent="0.3">
      <c r="B27" s="56">
        <f t="array" aca="1" ref="B27:C27" ca="1">Days+36+DATE(Calendar2Year,Calendar2MonthOption,1)-WEEKDAY(DATE(Calendar2Year,Calendar2MonthOption,1),WeekdayOption)</f>
        <v>45936</v>
      </c>
      <c r="C27" s="56">
        <f ca="1"/>
        <v>45937</v>
      </c>
      <c r="D27" s="338" t="s">
        <v>97</v>
      </c>
      <c r="E27" s="338"/>
      <c r="F27" s="338"/>
      <c r="G27" s="338"/>
      <c r="H27" s="338"/>
    </row>
    <row r="28" spans="1:10" ht="63.75" customHeight="1" x14ac:dyDescent="0.3">
      <c r="B28" s="55"/>
      <c r="C28" s="55"/>
      <c r="D28" s="55"/>
      <c r="E28" s="55"/>
      <c r="F28" s="55"/>
      <c r="G28" s="55"/>
      <c r="H28" s="55"/>
    </row>
    <row r="29" spans="1:10" ht="54" customHeight="1" x14ac:dyDescent="0.85">
      <c r="A29" s="136"/>
      <c r="B29" s="60">
        <f ca="1">YEAR(DATE(Calendar2Year,Calendar2MonthOption+1,1))</f>
        <v>2025</v>
      </c>
      <c r="C29" s="339" t="str">
        <f ca="1">TEXT(DATE(Calendar2Year,Calendar2MonthOption+1,1),"mmmm")</f>
        <v>October</v>
      </c>
      <c r="D29" s="339"/>
      <c r="E29" s="339"/>
      <c r="F29" s="136"/>
      <c r="G29" s="136"/>
      <c r="H29" s="136"/>
    </row>
    <row r="30" spans="1:10" ht="14.25" customHeight="1" x14ac:dyDescent="0.3">
      <c r="A30" s="137"/>
      <c r="B30" s="58" t="str">
        <f t="shared" ref="B30:H30" ca="1" si="2">UPPER(TEXT(B31,"dddd"))</f>
        <v>MONDAY</v>
      </c>
      <c r="C30" s="59" t="str">
        <f t="shared" ca="1" si="2"/>
        <v>TUESDAY</v>
      </c>
      <c r="D30" s="58" t="str">
        <f t="shared" ca="1" si="2"/>
        <v>WEDNESDAY</v>
      </c>
      <c r="E30" s="59" t="str">
        <f t="shared" ca="1" si="2"/>
        <v>THURSDAY</v>
      </c>
      <c r="F30" s="58" t="str">
        <f t="shared" ca="1" si="2"/>
        <v>FRIDAY</v>
      </c>
      <c r="G30" s="59" t="str">
        <f t="shared" ca="1" si="2"/>
        <v>SATURDAY</v>
      </c>
      <c r="H30" s="58" t="str">
        <f t="shared" ca="1" si="2"/>
        <v>SUNDAY</v>
      </c>
    </row>
    <row r="31" spans="1:10" ht="16.5" customHeight="1" x14ac:dyDescent="0.3">
      <c r="B31" s="56">
        <f t="array" aca="1" ref="B31:H31" ca="1">Days+1+DATE(Calendar3Year,Calendar3MonthOption,1)-WEEKDAY(DATE(Calendar3Year,Calendar3MonthOption,1),WeekdayOption)</f>
        <v>45929</v>
      </c>
      <c r="C31" s="56">
        <f ca="1"/>
        <v>45930</v>
      </c>
      <c r="D31" s="56">
        <f ca="1"/>
        <v>45931</v>
      </c>
      <c r="E31" s="56">
        <f ca="1"/>
        <v>45932</v>
      </c>
      <c r="F31" s="56">
        <f ca="1"/>
        <v>45933</v>
      </c>
      <c r="G31" s="56">
        <f ca="1"/>
        <v>45934</v>
      </c>
      <c r="H31" s="57">
        <f ca="1"/>
        <v>45935</v>
      </c>
    </row>
    <row r="32" spans="1:10" ht="56.25" customHeight="1" x14ac:dyDescent="0.3">
      <c r="B32" s="55"/>
      <c r="C32" s="55"/>
      <c r="D32" s="55"/>
      <c r="E32" s="55"/>
      <c r="F32" s="55"/>
      <c r="G32" s="55"/>
      <c r="H32" s="55"/>
    </row>
    <row r="33" spans="1:8" ht="16.5" customHeight="1" x14ac:dyDescent="0.3">
      <c r="B33" s="56">
        <f t="array" aca="1" ref="B33:H33" ca="1">Days+8+DATE(Calendar3Year,Calendar3MonthOption,1)-WEEKDAY(DATE(Calendar3Year,Calendar3MonthOption,1),WeekdayOption)</f>
        <v>45936</v>
      </c>
      <c r="C33" s="56">
        <f ca="1"/>
        <v>45937</v>
      </c>
      <c r="D33" s="56">
        <f ca="1"/>
        <v>45938</v>
      </c>
      <c r="E33" s="56">
        <f ca="1"/>
        <v>45939</v>
      </c>
      <c r="F33" s="56">
        <f ca="1"/>
        <v>45940</v>
      </c>
      <c r="G33" s="56">
        <f ca="1"/>
        <v>45941</v>
      </c>
      <c r="H33" s="57">
        <f ca="1"/>
        <v>45942</v>
      </c>
    </row>
    <row r="34" spans="1:8" ht="56.25" customHeight="1" x14ac:dyDescent="0.3">
      <c r="B34" s="55"/>
      <c r="C34" s="55"/>
      <c r="D34" s="55"/>
      <c r="E34" s="55"/>
      <c r="F34" s="55"/>
      <c r="G34" s="55"/>
      <c r="H34" s="135"/>
    </row>
    <row r="35" spans="1:8" ht="16.5" customHeight="1" x14ac:dyDescent="0.3">
      <c r="B35" s="56">
        <f t="array" aca="1" ref="B35:H35" ca="1">Days+15+DATE(Calendar3Year,Calendar3MonthOption,1)-WEEKDAY(DATE(Calendar3Year,Calendar3MonthOption,1),WeekdayOption)</f>
        <v>45943</v>
      </c>
      <c r="C35" s="56">
        <f ca="1"/>
        <v>45944</v>
      </c>
      <c r="D35" s="56">
        <f ca="1"/>
        <v>45945</v>
      </c>
      <c r="E35" s="56">
        <f ca="1"/>
        <v>45946</v>
      </c>
      <c r="F35" s="56">
        <f ca="1"/>
        <v>45947</v>
      </c>
      <c r="G35" s="56">
        <f ca="1"/>
        <v>45948</v>
      </c>
      <c r="H35" s="57">
        <f ca="1"/>
        <v>45949</v>
      </c>
    </row>
    <row r="36" spans="1:8" ht="56.25" customHeight="1" x14ac:dyDescent="0.3">
      <c r="B36" s="55"/>
      <c r="C36" s="55"/>
      <c r="D36" s="55"/>
      <c r="E36" s="55"/>
      <c r="F36" s="55"/>
      <c r="G36" s="55"/>
      <c r="H36" s="135"/>
    </row>
    <row r="37" spans="1:8" ht="16.5" customHeight="1" x14ac:dyDescent="0.3">
      <c r="B37" s="56">
        <f t="array" aca="1" ref="B37:H37" ca="1">Days+22+DATE(Calendar3Year,Calendar3MonthOption,1)-WEEKDAY(DATE(Calendar3Year,Calendar3MonthOption,1),WeekdayOption)</f>
        <v>45950</v>
      </c>
      <c r="C37" s="56">
        <f ca="1"/>
        <v>45951</v>
      </c>
      <c r="D37" s="56">
        <f ca="1"/>
        <v>45952</v>
      </c>
      <c r="E37" s="56">
        <f ca="1"/>
        <v>45953</v>
      </c>
      <c r="F37" s="56">
        <f ca="1"/>
        <v>45954</v>
      </c>
      <c r="G37" s="56">
        <f ca="1"/>
        <v>45955</v>
      </c>
      <c r="H37" s="57">
        <f ca="1"/>
        <v>45956</v>
      </c>
    </row>
    <row r="38" spans="1:8" ht="56.25" customHeight="1" x14ac:dyDescent="0.3">
      <c r="B38" s="55"/>
      <c r="C38" s="55"/>
      <c r="D38" s="55"/>
      <c r="E38" s="55"/>
      <c r="F38" s="55"/>
      <c r="G38" s="55"/>
      <c r="H38" s="135"/>
    </row>
    <row r="39" spans="1:8" ht="16.5" customHeight="1" x14ac:dyDescent="0.3">
      <c r="B39" s="56">
        <f t="array" aca="1" ref="B39:H39" ca="1">Days+29+DATE(Calendar3Year,Calendar3MonthOption,1)-WEEKDAY(DATE(Calendar3Year,Calendar3MonthOption,1),WeekdayOption)</f>
        <v>45957</v>
      </c>
      <c r="C39" s="56">
        <f ca="1"/>
        <v>45958</v>
      </c>
      <c r="D39" s="56">
        <f ca="1"/>
        <v>45959</v>
      </c>
      <c r="E39" s="56">
        <f ca="1"/>
        <v>45960</v>
      </c>
      <c r="F39" s="56">
        <f ca="1"/>
        <v>45961</v>
      </c>
      <c r="G39" s="56">
        <f ca="1"/>
        <v>45962</v>
      </c>
      <c r="H39" s="57">
        <f ca="1"/>
        <v>45963</v>
      </c>
    </row>
    <row r="40" spans="1:8" ht="57" customHeight="1" x14ac:dyDescent="0.3">
      <c r="B40" s="55"/>
      <c r="C40" s="55"/>
      <c r="D40" s="55"/>
      <c r="E40" s="55"/>
      <c r="F40" s="55"/>
      <c r="G40" s="55"/>
      <c r="H40" s="135"/>
    </row>
    <row r="41" spans="1:8" ht="16.5" customHeight="1" x14ac:dyDescent="0.3">
      <c r="B41" s="56">
        <f t="array" aca="1" ref="B41:C41" ca="1">Days+36+DATE(Calendar3Year,Calendar3MonthOption,1)-WEEKDAY(DATE(Calendar3Year,Calendar3MonthOption,1),WeekdayOption)</f>
        <v>45964</v>
      </c>
      <c r="C41" s="56">
        <f ca="1"/>
        <v>45965</v>
      </c>
      <c r="D41" s="338" t="s">
        <v>97</v>
      </c>
      <c r="E41" s="338"/>
      <c r="F41" s="338"/>
      <c r="G41" s="338"/>
      <c r="H41" s="338"/>
    </row>
    <row r="42" spans="1:8" ht="63.75" customHeight="1" x14ac:dyDescent="0.3">
      <c r="B42" s="55"/>
      <c r="C42" s="55"/>
      <c r="D42" s="55"/>
      <c r="E42" s="55"/>
      <c r="F42" s="55"/>
      <c r="G42" s="55"/>
      <c r="H42" s="135"/>
    </row>
    <row r="43" spans="1:8" ht="54" customHeight="1" x14ac:dyDescent="0.85">
      <c r="A43" s="136"/>
      <c r="B43" s="60">
        <f ca="1">YEAR(DATE(Calendar3Year,Calendar3MonthOption+1,1))</f>
        <v>2025</v>
      </c>
      <c r="C43" s="339" t="str">
        <f ca="1">TEXT(DATE(Calendar3Year,Calendar3MonthOption+1,1),"mmmm")</f>
        <v>November</v>
      </c>
      <c r="D43" s="339"/>
      <c r="E43" s="339"/>
      <c r="F43" s="136"/>
      <c r="G43" s="136"/>
      <c r="H43" s="136"/>
    </row>
    <row r="44" spans="1:8" ht="14.25" customHeight="1" x14ac:dyDescent="0.3">
      <c r="A44" s="137"/>
      <c r="B44" s="58" t="str">
        <f t="shared" ref="B44:H44" ca="1" si="3">UPPER(TEXT(B45,"dddd"))</f>
        <v>MONDAY</v>
      </c>
      <c r="C44" s="59" t="str">
        <f t="shared" ca="1" si="3"/>
        <v>TUESDAY</v>
      </c>
      <c r="D44" s="58" t="str">
        <f t="shared" ca="1" si="3"/>
        <v>WEDNESDAY</v>
      </c>
      <c r="E44" s="59" t="str">
        <f t="shared" ca="1" si="3"/>
        <v>THURSDAY</v>
      </c>
      <c r="F44" s="58" t="str">
        <f t="shared" ca="1" si="3"/>
        <v>FRIDAY</v>
      </c>
      <c r="G44" s="59" t="str">
        <f t="shared" ca="1" si="3"/>
        <v>SATURDAY</v>
      </c>
      <c r="H44" s="58" t="str">
        <f t="shared" ca="1" si="3"/>
        <v>SUNDAY</v>
      </c>
    </row>
    <row r="45" spans="1:8" ht="16.5" customHeight="1" x14ac:dyDescent="0.3">
      <c r="B45" s="56">
        <f t="array" aca="1" ref="B45:H45" ca="1">Days+1+DATE(Calendar4Year,Calendar4MonthOption,1)-WEEKDAY(DATE(Calendar4Year,Calendar4MonthOption,1),WeekdayOption)</f>
        <v>45957</v>
      </c>
      <c r="C45" s="56">
        <f ca="1"/>
        <v>45958</v>
      </c>
      <c r="D45" s="56">
        <f ca="1"/>
        <v>45959</v>
      </c>
      <c r="E45" s="56">
        <f ca="1"/>
        <v>45960</v>
      </c>
      <c r="F45" s="56">
        <f ca="1"/>
        <v>45961</v>
      </c>
      <c r="G45" s="56">
        <f ca="1"/>
        <v>45962</v>
      </c>
      <c r="H45" s="57">
        <f ca="1"/>
        <v>45963</v>
      </c>
    </row>
    <row r="46" spans="1:8" ht="56.25" customHeight="1" x14ac:dyDescent="0.3">
      <c r="B46" s="55"/>
      <c r="C46" s="55"/>
      <c r="D46" s="55"/>
      <c r="E46" s="55"/>
      <c r="F46" s="55"/>
      <c r="G46" s="55"/>
      <c r="H46" s="55"/>
    </row>
    <row r="47" spans="1:8" ht="16.5" customHeight="1" x14ac:dyDescent="0.3">
      <c r="B47" s="56">
        <f t="array" aca="1" ref="B47:H47" ca="1">Days+8+DATE(Calendar4Year,Calendar4MonthOption,1)-WEEKDAY(DATE(Calendar4Year,Calendar4MonthOption,1),WeekdayOption)</f>
        <v>45964</v>
      </c>
      <c r="C47" s="56">
        <f ca="1"/>
        <v>45965</v>
      </c>
      <c r="D47" s="56">
        <f ca="1"/>
        <v>45966</v>
      </c>
      <c r="E47" s="56">
        <f ca="1"/>
        <v>45967</v>
      </c>
      <c r="F47" s="56">
        <f ca="1"/>
        <v>45968</v>
      </c>
      <c r="G47" s="56">
        <f ca="1"/>
        <v>45969</v>
      </c>
      <c r="H47" s="57">
        <f ca="1"/>
        <v>45970</v>
      </c>
    </row>
    <row r="48" spans="1:8" ht="56.25" customHeight="1" x14ac:dyDescent="0.3">
      <c r="B48" s="55"/>
      <c r="C48" s="55"/>
      <c r="D48" s="55"/>
      <c r="E48" s="55"/>
      <c r="F48" s="55"/>
      <c r="G48" s="55"/>
      <c r="H48" s="55"/>
    </row>
    <row r="49" spans="1:8" ht="16.5" customHeight="1" x14ac:dyDescent="0.3">
      <c r="B49" s="56">
        <f t="array" aca="1" ref="B49:H49" ca="1">Days+15+DATE(Calendar4Year,Calendar4MonthOption,1)-WEEKDAY(DATE(Calendar4Year,Calendar4MonthOption,1),WeekdayOption)</f>
        <v>45971</v>
      </c>
      <c r="C49" s="56">
        <f ca="1"/>
        <v>45972</v>
      </c>
      <c r="D49" s="56">
        <f ca="1"/>
        <v>45973</v>
      </c>
      <c r="E49" s="56">
        <f ca="1"/>
        <v>45974</v>
      </c>
      <c r="F49" s="56">
        <f ca="1"/>
        <v>45975</v>
      </c>
      <c r="G49" s="56">
        <f ca="1"/>
        <v>45976</v>
      </c>
      <c r="H49" s="57">
        <f ca="1"/>
        <v>45977</v>
      </c>
    </row>
    <row r="50" spans="1:8" ht="56.25" customHeight="1" x14ac:dyDescent="0.3">
      <c r="B50" s="55"/>
      <c r="C50" s="55"/>
      <c r="D50" s="55"/>
      <c r="E50" s="55"/>
      <c r="F50" s="55"/>
      <c r="G50" s="55"/>
      <c r="H50" s="55"/>
    </row>
    <row r="51" spans="1:8" ht="16.5" customHeight="1" x14ac:dyDescent="0.3">
      <c r="B51" s="56">
        <f t="array" aca="1" ref="B51:H51" ca="1">Days+22+DATE(Calendar4Year,Calendar4MonthOption,1)-WEEKDAY(DATE(Calendar4Year,Calendar4MonthOption,1),WeekdayOption)</f>
        <v>45978</v>
      </c>
      <c r="C51" s="56">
        <f ca="1"/>
        <v>45979</v>
      </c>
      <c r="D51" s="56">
        <f ca="1"/>
        <v>45980</v>
      </c>
      <c r="E51" s="56">
        <f ca="1"/>
        <v>45981</v>
      </c>
      <c r="F51" s="56">
        <f ca="1"/>
        <v>45982</v>
      </c>
      <c r="G51" s="56">
        <f ca="1"/>
        <v>45983</v>
      </c>
      <c r="H51" s="57">
        <f ca="1"/>
        <v>45984</v>
      </c>
    </row>
    <row r="52" spans="1:8" ht="56.25" customHeight="1" x14ac:dyDescent="0.3">
      <c r="B52" s="55"/>
      <c r="C52" s="55"/>
      <c r="D52" s="55"/>
      <c r="E52" s="55"/>
      <c r="F52" s="55"/>
      <c r="G52" s="55"/>
      <c r="H52" s="55"/>
    </row>
    <row r="53" spans="1:8" ht="16.5" customHeight="1" x14ac:dyDescent="0.3">
      <c r="B53" s="56">
        <f t="array" aca="1" ref="B53:H53" ca="1">Days+29+DATE(Calendar4Year,Calendar4MonthOption,1)-WEEKDAY(DATE(Calendar4Year,Calendar4MonthOption,1),WeekdayOption)</f>
        <v>45985</v>
      </c>
      <c r="C53" s="56">
        <f ca="1"/>
        <v>45986</v>
      </c>
      <c r="D53" s="56">
        <f ca="1"/>
        <v>45987</v>
      </c>
      <c r="E53" s="56">
        <f ca="1"/>
        <v>45988</v>
      </c>
      <c r="F53" s="56">
        <f ca="1"/>
        <v>45989</v>
      </c>
      <c r="G53" s="56">
        <f ca="1"/>
        <v>45990</v>
      </c>
      <c r="H53" s="57">
        <f ca="1"/>
        <v>45991</v>
      </c>
    </row>
    <row r="54" spans="1:8" ht="57" customHeight="1" x14ac:dyDescent="0.3">
      <c r="B54" s="55"/>
      <c r="C54" s="55"/>
      <c r="D54" s="55"/>
      <c r="E54" s="55"/>
      <c r="F54" s="55"/>
      <c r="G54" s="55"/>
      <c r="H54" s="55"/>
    </row>
    <row r="55" spans="1:8" ht="16.5" customHeight="1" x14ac:dyDescent="0.3">
      <c r="B55" s="56">
        <f t="array" aca="1" ref="B55:C55" ca="1">Days+36+DATE(Calendar4Year,Calendar4MonthOption,1)-WEEKDAY(DATE(Calendar4Year,Calendar4MonthOption,1),WeekdayOption)</f>
        <v>45992</v>
      </c>
      <c r="C55" s="56">
        <f ca="1"/>
        <v>45993</v>
      </c>
      <c r="D55" s="337" t="s">
        <v>97</v>
      </c>
      <c r="E55" s="338"/>
      <c r="F55" s="338"/>
      <c r="G55" s="338"/>
      <c r="H55" s="338"/>
    </row>
    <row r="56" spans="1:8" ht="63.75" customHeight="1" x14ac:dyDescent="0.3">
      <c r="B56" s="55"/>
      <c r="C56" s="55"/>
      <c r="D56" s="55"/>
      <c r="E56" s="55"/>
      <c r="F56" s="55"/>
      <c r="G56" s="55"/>
      <c r="H56" s="55"/>
    </row>
    <row r="57" spans="1:8" ht="54" customHeight="1" x14ac:dyDescent="0.85">
      <c r="A57" s="136"/>
      <c r="B57" s="60">
        <f ca="1">YEAR(DATE(Calendar4Year,Calendar4MonthOption+1,1))</f>
        <v>2025</v>
      </c>
      <c r="C57" s="339" t="str">
        <f ca="1">TEXT(DATE(Calendar4Year,Calendar4MonthOption+1,1),"mmmm")</f>
        <v>December</v>
      </c>
      <c r="D57" s="339"/>
      <c r="E57" s="339"/>
      <c r="F57" s="136"/>
      <c r="G57" s="136"/>
      <c r="H57" s="136"/>
    </row>
    <row r="58" spans="1:8" ht="14.25" customHeight="1" x14ac:dyDescent="0.3">
      <c r="A58" s="137"/>
      <c r="B58" s="58" t="str">
        <f t="shared" ref="B58:H58" ca="1" si="4">UPPER(TEXT(B59,"dddd"))</f>
        <v>MONDAY</v>
      </c>
      <c r="C58" s="59" t="str">
        <f t="shared" ca="1" si="4"/>
        <v>TUESDAY</v>
      </c>
      <c r="D58" s="58" t="str">
        <f t="shared" ca="1" si="4"/>
        <v>WEDNESDAY</v>
      </c>
      <c r="E58" s="59" t="str">
        <f t="shared" ca="1" si="4"/>
        <v>THURSDAY</v>
      </c>
      <c r="F58" s="58" t="str">
        <f t="shared" ca="1" si="4"/>
        <v>FRIDAY</v>
      </c>
      <c r="G58" s="59" t="str">
        <f t="shared" ca="1" si="4"/>
        <v>SATURDAY</v>
      </c>
      <c r="H58" s="58" t="str">
        <f t="shared" ca="1" si="4"/>
        <v>SUNDAY</v>
      </c>
    </row>
    <row r="59" spans="1:8" ht="16.5" customHeight="1" x14ac:dyDescent="0.3">
      <c r="B59" s="56">
        <f t="array" aca="1" ref="B59:H59" ca="1">Days+1+DATE(Calendar5Year,Calendar5MonthOption,1)-WEEKDAY(DATE(Calendar5Year,Calendar5MonthOption,1),WeekdayOption)</f>
        <v>45992</v>
      </c>
      <c r="C59" s="56">
        <f ca="1"/>
        <v>45993</v>
      </c>
      <c r="D59" s="56">
        <f ca="1"/>
        <v>45994</v>
      </c>
      <c r="E59" s="56">
        <f ca="1"/>
        <v>45995</v>
      </c>
      <c r="F59" s="56">
        <f ca="1"/>
        <v>45996</v>
      </c>
      <c r="G59" s="56">
        <f ca="1"/>
        <v>45997</v>
      </c>
      <c r="H59" s="57">
        <f ca="1"/>
        <v>45998</v>
      </c>
    </row>
    <row r="60" spans="1:8" ht="56.25" customHeight="1" x14ac:dyDescent="0.3">
      <c r="B60" s="55"/>
      <c r="C60" s="55"/>
      <c r="D60" s="55"/>
      <c r="E60" s="55"/>
      <c r="F60" s="55"/>
      <c r="G60" s="55"/>
      <c r="H60" s="55"/>
    </row>
    <row r="61" spans="1:8" ht="16.5" customHeight="1" x14ac:dyDescent="0.3">
      <c r="B61" s="56">
        <f t="array" aca="1" ref="B61:H61" ca="1">Days+8+DATE(Calendar5Year,Calendar5MonthOption,1)-WEEKDAY(DATE(Calendar5Year,Calendar5MonthOption,1),WeekdayOption)</f>
        <v>45999</v>
      </c>
      <c r="C61" s="56">
        <f ca="1"/>
        <v>46000</v>
      </c>
      <c r="D61" s="56">
        <f ca="1"/>
        <v>46001</v>
      </c>
      <c r="E61" s="56">
        <f ca="1"/>
        <v>46002</v>
      </c>
      <c r="F61" s="56">
        <f ca="1"/>
        <v>46003</v>
      </c>
      <c r="G61" s="56">
        <f ca="1"/>
        <v>46004</v>
      </c>
      <c r="H61" s="57">
        <f ca="1"/>
        <v>46005</v>
      </c>
    </row>
    <row r="62" spans="1:8" ht="56.25" customHeight="1" x14ac:dyDescent="0.3">
      <c r="B62" s="55"/>
      <c r="C62" s="55"/>
      <c r="D62" s="55"/>
      <c r="E62" s="55"/>
      <c r="F62" s="55"/>
      <c r="G62" s="55"/>
      <c r="H62" s="55"/>
    </row>
    <row r="63" spans="1:8" ht="16.5" customHeight="1" x14ac:dyDescent="0.3">
      <c r="B63" s="56">
        <f t="array" aca="1" ref="B63:H63" ca="1">Days+15+DATE(Calendar5Year,Calendar5MonthOption,1)-WEEKDAY(DATE(Calendar5Year,Calendar5MonthOption,1),WeekdayOption)</f>
        <v>46006</v>
      </c>
      <c r="C63" s="56">
        <f ca="1"/>
        <v>46007</v>
      </c>
      <c r="D63" s="56">
        <f ca="1"/>
        <v>46008</v>
      </c>
      <c r="E63" s="56">
        <f ca="1"/>
        <v>46009</v>
      </c>
      <c r="F63" s="56">
        <f ca="1"/>
        <v>46010</v>
      </c>
      <c r="G63" s="56">
        <f ca="1"/>
        <v>46011</v>
      </c>
      <c r="H63" s="57">
        <f ca="1"/>
        <v>46012</v>
      </c>
    </row>
    <row r="64" spans="1:8" ht="56.25" customHeight="1" x14ac:dyDescent="0.3">
      <c r="B64" s="55"/>
      <c r="C64" s="55"/>
      <c r="D64" s="55"/>
      <c r="E64" s="55"/>
      <c r="F64" s="55"/>
      <c r="G64" s="55"/>
      <c r="H64" s="55"/>
    </row>
    <row r="65" spans="1:8" ht="16.5" customHeight="1" x14ac:dyDescent="0.3">
      <c r="B65" s="56">
        <f t="array" aca="1" ref="B65:H65" ca="1">Days+22+DATE(Calendar5Year,Calendar5MonthOption,1)-WEEKDAY(DATE(Calendar5Year,Calendar5MonthOption,1),WeekdayOption)</f>
        <v>46013</v>
      </c>
      <c r="C65" s="56">
        <f ca="1"/>
        <v>46014</v>
      </c>
      <c r="D65" s="56">
        <f ca="1"/>
        <v>46015</v>
      </c>
      <c r="E65" s="56">
        <f ca="1"/>
        <v>46016</v>
      </c>
      <c r="F65" s="56">
        <f ca="1"/>
        <v>46017</v>
      </c>
      <c r="G65" s="56">
        <f ca="1"/>
        <v>46018</v>
      </c>
      <c r="H65" s="57">
        <f ca="1"/>
        <v>46019</v>
      </c>
    </row>
    <row r="66" spans="1:8" ht="56.25" customHeight="1" x14ac:dyDescent="0.3">
      <c r="B66" s="55"/>
      <c r="C66" s="55"/>
      <c r="D66" s="55"/>
      <c r="E66" s="55"/>
      <c r="F66" s="55"/>
      <c r="G66" s="55"/>
      <c r="H66" s="55"/>
    </row>
    <row r="67" spans="1:8" ht="16.5" customHeight="1" x14ac:dyDescent="0.3">
      <c r="B67" s="56">
        <f t="array" aca="1" ref="B67:H67" ca="1">Days+29+DATE(Calendar5Year,Calendar5MonthOption,1)-WEEKDAY(DATE(Calendar5Year,Calendar5MonthOption,1),WeekdayOption)</f>
        <v>46020</v>
      </c>
      <c r="C67" s="56">
        <f ca="1"/>
        <v>46021</v>
      </c>
      <c r="D67" s="56">
        <f ca="1"/>
        <v>46022</v>
      </c>
      <c r="E67" s="56">
        <f ca="1"/>
        <v>46023</v>
      </c>
      <c r="F67" s="56">
        <f ca="1"/>
        <v>46024</v>
      </c>
      <c r="G67" s="56">
        <f ca="1"/>
        <v>46025</v>
      </c>
      <c r="H67" s="57">
        <f ca="1"/>
        <v>46026</v>
      </c>
    </row>
    <row r="68" spans="1:8" ht="57" customHeight="1" x14ac:dyDescent="0.3">
      <c r="B68" s="55"/>
      <c r="C68" s="55"/>
      <c r="D68" s="55"/>
      <c r="E68" s="55"/>
      <c r="F68" s="55"/>
      <c r="G68" s="55"/>
      <c r="H68" s="55"/>
    </row>
    <row r="69" spans="1:8" ht="16.5" customHeight="1" x14ac:dyDescent="0.3">
      <c r="B69" s="56">
        <f t="array" aca="1" ref="B69:C69" ca="1">Days+36+DATE(Calendar5Year,Calendar5MonthOption,1)-WEEKDAY(DATE(Calendar5Year,Calendar5MonthOption,1),WeekdayOption)</f>
        <v>46027</v>
      </c>
      <c r="C69" s="56">
        <f ca="1"/>
        <v>46028</v>
      </c>
      <c r="D69" s="337" t="s">
        <v>97</v>
      </c>
      <c r="E69" s="338"/>
      <c r="F69" s="338"/>
      <c r="G69" s="338"/>
      <c r="H69" s="338"/>
    </row>
    <row r="70" spans="1:8" ht="63.75" customHeight="1" x14ac:dyDescent="0.3">
      <c r="B70" s="55"/>
      <c r="C70" s="55"/>
      <c r="D70" s="55"/>
      <c r="E70" s="55"/>
      <c r="F70" s="55"/>
      <c r="G70" s="55"/>
      <c r="H70" s="55"/>
    </row>
    <row r="71" spans="1:8" ht="54" customHeight="1" x14ac:dyDescent="0.85">
      <c r="A71" s="136"/>
      <c r="B71" s="60">
        <f ca="1">YEAR(DATE(Calendar5Year,Calendar5MonthOption+1,1))</f>
        <v>2026</v>
      </c>
      <c r="C71" s="339" t="str">
        <f ca="1">TEXT(DATE(Calendar5Year,Calendar5MonthOption+1,1),"mmmm")</f>
        <v>January</v>
      </c>
      <c r="D71" s="339"/>
      <c r="E71" s="339"/>
      <c r="F71" s="136"/>
      <c r="G71" s="136"/>
      <c r="H71" s="136"/>
    </row>
    <row r="72" spans="1:8" ht="14.25" customHeight="1" x14ac:dyDescent="0.3">
      <c r="A72" s="137"/>
      <c r="B72" s="58" t="str">
        <f t="shared" ref="B72:H72" ca="1" si="5">UPPER(TEXT(B73,"dddd"))</f>
        <v>MONDAY</v>
      </c>
      <c r="C72" s="59" t="str">
        <f t="shared" ca="1" si="5"/>
        <v>TUESDAY</v>
      </c>
      <c r="D72" s="58" t="str">
        <f t="shared" ca="1" si="5"/>
        <v>WEDNESDAY</v>
      </c>
      <c r="E72" s="59" t="str">
        <f t="shared" ca="1" si="5"/>
        <v>THURSDAY</v>
      </c>
      <c r="F72" s="58" t="str">
        <f t="shared" ca="1" si="5"/>
        <v>FRIDAY</v>
      </c>
      <c r="G72" s="59" t="str">
        <f t="shared" ca="1" si="5"/>
        <v>SATURDAY</v>
      </c>
      <c r="H72" s="58" t="str">
        <f t="shared" ca="1" si="5"/>
        <v>SUNDAY</v>
      </c>
    </row>
    <row r="73" spans="1:8" ht="16.5" customHeight="1" x14ac:dyDescent="0.3">
      <c r="B73" s="56">
        <f t="array" aca="1" ref="B73:H73" ca="1">Days+1+DATE(Calendar6Year,Calendar6MonthOption,1)-WEEKDAY(DATE(Calendar6Year,Calendar6MonthOption,1),WeekdayOption)</f>
        <v>46020</v>
      </c>
      <c r="C73" s="56">
        <f ca="1"/>
        <v>46021</v>
      </c>
      <c r="D73" s="56">
        <f ca="1"/>
        <v>46022</v>
      </c>
      <c r="E73" s="56">
        <f ca="1"/>
        <v>46023</v>
      </c>
      <c r="F73" s="56">
        <f ca="1"/>
        <v>46024</v>
      </c>
      <c r="G73" s="56">
        <f ca="1"/>
        <v>46025</v>
      </c>
      <c r="H73" s="57">
        <f ca="1"/>
        <v>46026</v>
      </c>
    </row>
    <row r="74" spans="1:8" ht="56.25" customHeight="1" x14ac:dyDescent="0.3">
      <c r="B74" s="55"/>
      <c r="C74" s="55"/>
      <c r="D74" s="55"/>
      <c r="E74" s="55"/>
      <c r="F74" s="55"/>
      <c r="G74" s="55"/>
      <c r="H74" s="55"/>
    </row>
    <row r="75" spans="1:8" ht="16.5" customHeight="1" x14ac:dyDescent="0.3">
      <c r="B75" s="56">
        <f t="array" aca="1" ref="B75:H75" ca="1">Days+8+DATE(Calendar6Year,Calendar6MonthOption,1)-WEEKDAY(DATE(Calendar6Year,Calendar6MonthOption,1),WeekdayOption)</f>
        <v>46027</v>
      </c>
      <c r="C75" s="56">
        <f ca="1"/>
        <v>46028</v>
      </c>
      <c r="D75" s="56">
        <f ca="1"/>
        <v>46029</v>
      </c>
      <c r="E75" s="56">
        <f ca="1"/>
        <v>46030</v>
      </c>
      <c r="F75" s="56">
        <f ca="1"/>
        <v>46031</v>
      </c>
      <c r="G75" s="56">
        <f ca="1"/>
        <v>46032</v>
      </c>
      <c r="H75" s="57">
        <f ca="1"/>
        <v>46033</v>
      </c>
    </row>
    <row r="76" spans="1:8" ht="56.25" customHeight="1" x14ac:dyDescent="0.3">
      <c r="B76" s="55"/>
      <c r="C76" s="55"/>
      <c r="D76" s="55"/>
      <c r="E76" s="55"/>
      <c r="F76" s="55"/>
      <c r="G76" s="55"/>
      <c r="H76" s="55"/>
    </row>
    <row r="77" spans="1:8" ht="16.5" customHeight="1" x14ac:dyDescent="0.3">
      <c r="B77" s="56">
        <f t="array" aca="1" ref="B77:H77" ca="1">Days+15+DATE(Calendar6Year,Calendar6MonthOption,1)-WEEKDAY(DATE(Calendar6Year,Calendar6MonthOption,1),WeekdayOption)</f>
        <v>46034</v>
      </c>
      <c r="C77" s="56">
        <f ca="1"/>
        <v>46035</v>
      </c>
      <c r="D77" s="56">
        <f ca="1"/>
        <v>46036</v>
      </c>
      <c r="E77" s="56">
        <f ca="1"/>
        <v>46037</v>
      </c>
      <c r="F77" s="56">
        <f ca="1"/>
        <v>46038</v>
      </c>
      <c r="G77" s="56">
        <f ca="1"/>
        <v>46039</v>
      </c>
      <c r="H77" s="57">
        <f ca="1"/>
        <v>46040</v>
      </c>
    </row>
    <row r="78" spans="1:8" ht="56.25" customHeight="1" x14ac:dyDescent="0.3">
      <c r="B78" s="55"/>
      <c r="C78" s="55"/>
      <c r="D78" s="55"/>
      <c r="E78" s="55"/>
      <c r="F78" s="55"/>
      <c r="G78" s="55"/>
      <c r="H78" s="55"/>
    </row>
    <row r="79" spans="1:8" ht="16.5" customHeight="1" x14ac:dyDescent="0.3">
      <c r="B79" s="56">
        <f t="array" aca="1" ref="B79:H79" ca="1">Days+22+DATE(Calendar6Year,Calendar6MonthOption,1)-WEEKDAY(DATE(Calendar6Year,Calendar6MonthOption,1),WeekdayOption)</f>
        <v>46041</v>
      </c>
      <c r="C79" s="56">
        <f ca="1"/>
        <v>46042</v>
      </c>
      <c r="D79" s="56">
        <f ca="1"/>
        <v>46043</v>
      </c>
      <c r="E79" s="56">
        <f ca="1"/>
        <v>46044</v>
      </c>
      <c r="F79" s="56">
        <f ca="1"/>
        <v>46045</v>
      </c>
      <c r="G79" s="56">
        <f ca="1"/>
        <v>46046</v>
      </c>
      <c r="H79" s="57">
        <f ca="1"/>
        <v>46047</v>
      </c>
    </row>
    <row r="80" spans="1:8" ht="56.25" customHeight="1" x14ac:dyDescent="0.3">
      <c r="B80" s="55"/>
      <c r="C80" s="55"/>
      <c r="D80" s="55"/>
      <c r="E80" s="55"/>
      <c r="F80" s="55"/>
      <c r="G80" s="55"/>
      <c r="H80" s="55"/>
    </row>
    <row r="81" spans="1:8" ht="16.5" customHeight="1" x14ac:dyDescent="0.3">
      <c r="B81" s="56">
        <f t="array" aca="1" ref="B81:H81" ca="1">Days+29+DATE(Calendar6Year,Calendar6MonthOption,1)-WEEKDAY(DATE(Calendar6Year,Calendar6MonthOption,1),WeekdayOption)</f>
        <v>46048</v>
      </c>
      <c r="C81" s="56">
        <f ca="1"/>
        <v>46049</v>
      </c>
      <c r="D81" s="56">
        <f ca="1"/>
        <v>46050</v>
      </c>
      <c r="E81" s="56">
        <f ca="1"/>
        <v>46051</v>
      </c>
      <c r="F81" s="56">
        <f ca="1"/>
        <v>46052</v>
      </c>
      <c r="G81" s="56">
        <f ca="1"/>
        <v>46053</v>
      </c>
      <c r="H81" s="57">
        <f ca="1"/>
        <v>46054</v>
      </c>
    </row>
    <row r="82" spans="1:8" ht="57" customHeight="1" x14ac:dyDescent="0.3">
      <c r="B82" s="55"/>
      <c r="C82" s="55"/>
      <c r="D82" s="55"/>
      <c r="E82" s="55"/>
      <c r="F82" s="55"/>
      <c r="G82" s="55"/>
      <c r="H82" s="55"/>
    </row>
    <row r="83" spans="1:8" ht="16.5" customHeight="1" x14ac:dyDescent="0.3">
      <c r="B83" s="56">
        <f t="array" aca="1" ref="B83:C83" ca="1">Days+36+DATE(Calendar6Year,Calendar6MonthOption,1)-WEEKDAY(DATE(Calendar6Year,Calendar6MonthOption,1),WeekdayOption)</f>
        <v>46055</v>
      </c>
      <c r="C83" s="56">
        <f ca="1"/>
        <v>46056</v>
      </c>
      <c r="D83" s="337" t="s">
        <v>97</v>
      </c>
      <c r="E83" s="338"/>
      <c r="F83" s="338"/>
      <c r="G83" s="338"/>
      <c r="H83" s="338"/>
    </row>
    <row r="84" spans="1:8" ht="63.75" customHeight="1" x14ac:dyDescent="0.3">
      <c r="B84" s="55"/>
      <c r="C84" s="55"/>
      <c r="D84" s="55"/>
      <c r="E84" s="55"/>
      <c r="F84" s="55"/>
      <c r="G84" s="55"/>
      <c r="H84" s="55"/>
    </row>
    <row r="85" spans="1:8" ht="54" customHeight="1" x14ac:dyDescent="0.85">
      <c r="A85" s="136"/>
      <c r="B85" s="60">
        <f ca="1">YEAR(DATE(Calendar6Year,Calendar6MonthOption+1,1))</f>
        <v>2026</v>
      </c>
      <c r="C85" s="339" t="str">
        <f ca="1">TEXT(DATE(Calendar6Year,Calendar6MonthOption+1,1),"mmmm")</f>
        <v>February</v>
      </c>
      <c r="D85" s="339"/>
      <c r="E85" s="339"/>
      <c r="F85" s="136"/>
      <c r="G85" s="136"/>
      <c r="H85" s="136"/>
    </row>
    <row r="86" spans="1:8" ht="14.25" customHeight="1" x14ac:dyDescent="0.3">
      <c r="A86" s="137"/>
      <c r="B86" s="58" t="str">
        <f t="shared" ref="B86:H86" ca="1" si="6">UPPER(TEXT(B87,"dddd"))</f>
        <v>MONDAY</v>
      </c>
      <c r="C86" s="59" t="str">
        <f t="shared" ca="1" si="6"/>
        <v>TUESDAY</v>
      </c>
      <c r="D86" s="58" t="str">
        <f t="shared" ca="1" si="6"/>
        <v>WEDNESDAY</v>
      </c>
      <c r="E86" s="59" t="str">
        <f t="shared" ca="1" si="6"/>
        <v>THURSDAY</v>
      </c>
      <c r="F86" s="58" t="str">
        <f t="shared" ca="1" si="6"/>
        <v>FRIDAY</v>
      </c>
      <c r="G86" s="59" t="str">
        <f t="shared" ca="1" si="6"/>
        <v>SATURDAY</v>
      </c>
      <c r="H86" s="58" t="str">
        <f t="shared" ca="1" si="6"/>
        <v>SUNDAY</v>
      </c>
    </row>
    <row r="87" spans="1:8" ht="16.5" customHeight="1" x14ac:dyDescent="0.3">
      <c r="B87" s="56">
        <f t="array" aca="1" ref="B87:H87" ca="1">Days+1+DATE(Calendar7Year,Calendar7MonthOption,1)-WEEKDAY(DATE(Calendar7Year,Calendar7MonthOption,1),WeekdayOption)</f>
        <v>46048</v>
      </c>
      <c r="C87" s="56">
        <f ca="1"/>
        <v>46049</v>
      </c>
      <c r="D87" s="56">
        <f ca="1"/>
        <v>46050</v>
      </c>
      <c r="E87" s="56">
        <f ca="1"/>
        <v>46051</v>
      </c>
      <c r="F87" s="56">
        <f ca="1"/>
        <v>46052</v>
      </c>
      <c r="G87" s="56">
        <f ca="1"/>
        <v>46053</v>
      </c>
      <c r="H87" s="57">
        <f ca="1"/>
        <v>46054</v>
      </c>
    </row>
    <row r="88" spans="1:8" ht="56.25" customHeight="1" x14ac:dyDescent="0.3">
      <c r="B88" s="55"/>
      <c r="C88" s="55"/>
      <c r="D88" s="55"/>
      <c r="E88" s="55"/>
      <c r="F88" s="55"/>
      <c r="G88" s="55"/>
      <c r="H88" s="55"/>
    </row>
    <row r="89" spans="1:8" ht="16.5" customHeight="1" x14ac:dyDescent="0.3">
      <c r="B89" s="56">
        <f t="array" aca="1" ref="B89:H89" ca="1">Days+8+DATE(Calendar7Year,Calendar7MonthOption,1)-WEEKDAY(DATE(Calendar7Year,Calendar7MonthOption,1),WeekdayOption)</f>
        <v>46055</v>
      </c>
      <c r="C89" s="56">
        <f ca="1"/>
        <v>46056</v>
      </c>
      <c r="D89" s="56">
        <f ca="1"/>
        <v>46057</v>
      </c>
      <c r="E89" s="56">
        <f ca="1"/>
        <v>46058</v>
      </c>
      <c r="F89" s="56">
        <f ca="1"/>
        <v>46059</v>
      </c>
      <c r="G89" s="56">
        <f ca="1"/>
        <v>46060</v>
      </c>
      <c r="H89" s="57">
        <f ca="1"/>
        <v>46061</v>
      </c>
    </row>
    <row r="90" spans="1:8" ht="56.25" customHeight="1" x14ac:dyDescent="0.3">
      <c r="B90" s="55"/>
      <c r="C90" s="55"/>
      <c r="D90" s="55"/>
      <c r="E90" s="55"/>
      <c r="F90" s="55"/>
      <c r="G90" s="55"/>
      <c r="H90" s="55"/>
    </row>
    <row r="91" spans="1:8" ht="16.5" customHeight="1" x14ac:dyDescent="0.3">
      <c r="B91" s="56">
        <f t="array" aca="1" ref="B91:H91" ca="1">Days+15+DATE(Calendar7Year,Calendar7MonthOption,1)-WEEKDAY(DATE(Calendar7Year,Calendar7MonthOption,1),WeekdayOption)</f>
        <v>46062</v>
      </c>
      <c r="C91" s="56">
        <f ca="1"/>
        <v>46063</v>
      </c>
      <c r="D91" s="56">
        <f ca="1"/>
        <v>46064</v>
      </c>
      <c r="E91" s="56">
        <f ca="1"/>
        <v>46065</v>
      </c>
      <c r="F91" s="56">
        <f ca="1"/>
        <v>46066</v>
      </c>
      <c r="G91" s="56">
        <f ca="1"/>
        <v>46067</v>
      </c>
      <c r="H91" s="57">
        <f ca="1"/>
        <v>46068</v>
      </c>
    </row>
    <row r="92" spans="1:8" ht="56.25" customHeight="1" x14ac:dyDescent="0.3">
      <c r="B92" s="55"/>
      <c r="C92" s="55"/>
      <c r="D92" s="55"/>
      <c r="E92" s="55"/>
      <c r="F92" s="55"/>
      <c r="G92" s="55"/>
      <c r="H92" s="55"/>
    </row>
    <row r="93" spans="1:8" ht="16.5" customHeight="1" x14ac:dyDescent="0.3">
      <c r="B93" s="56">
        <f t="array" aca="1" ref="B93:H93" ca="1">Days+22+DATE(Calendar7Year,Calendar7MonthOption,1)-WEEKDAY(DATE(Calendar7Year,Calendar7MonthOption,1),WeekdayOption)</f>
        <v>46069</v>
      </c>
      <c r="C93" s="56">
        <f ca="1"/>
        <v>46070</v>
      </c>
      <c r="D93" s="56">
        <f ca="1"/>
        <v>46071</v>
      </c>
      <c r="E93" s="56">
        <f ca="1"/>
        <v>46072</v>
      </c>
      <c r="F93" s="56">
        <f ca="1"/>
        <v>46073</v>
      </c>
      <c r="G93" s="56">
        <f ca="1"/>
        <v>46074</v>
      </c>
      <c r="H93" s="57">
        <f ca="1"/>
        <v>46075</v>
      </c>
    </row>
    <row r="94" spans="1:8" ht="56.25" customHeight="1" x14ac:dyDescent="0.3">
      <c r="B94" s="55"/>
      <c r="C94" s="55"/>
      <c r="D94" s="55"/>
      <c r="E94" s="55"/>
      <c r="F94" s="55"/>
      <c r="G94" s="55"/>
      <c r="H94" s="55"/>
    </row>
    <row r="95" spans="1:8" ht="16.5" customHeight="1" x14ac:dyDescent="0.3">
      <c r="B95" s="56">
        <f t="array" aca="1" ref="B95:H95" ca="1">Days+29+DATE(Calendar7Year,Calendar7MonthOption,1)-WEEKDAY(DATE(Calendar7Year,Calendar7MonthOption,1),WeekdayOption)</f>
        <v>46076</v>
      </c>
      <c r="C95" s="56">
        <f ca="1"/>
        <v>46077</v>
      </c>
      <c r="D95" s="56">
        <f ca="1"/>
        <v>46078</v>
      </c>
      <c r="E95" s="56">
        <f ca="1"/>
        <v>46079</v>
      </c>
      <c r="F95" s="56">
        <f ca="1"/>
        <v>46080</v>
      </c>
      <c r="G95" s="56">
        <f ca="1"/>
        <v>46081</v>
      </c>
      <c r="H95" s="57">
        <f ca="1"/>
        <v>46082</v>
      </c>
    </row>
    <row r="96" spans="1:8" ht="57" customHeight="1" x14ac:dyDescent="0.3">
      <c r="B96" s="55"/>
      <c r="C96" s="55"/>
      <c r="D96" s="55"/>
      <c r="E96" s="55"/>
      <c r="F96" s="55"/>
      <c r="G96" s="55"/>
      <c r="H96" s="55"/>
    </row>
    <row r="97" spans="1:8" ht="16.5" customHeight="1" x14ac:dyDescent="0.3">
      <c r="B97" s="56">
        <f t="array" aca="1" ref="B97:C97" ca="1">Days+36+DATE(Calendar7Year,Calendar7MonthOption,1)-WEEKDAY(DATE(Calendar7Year,Calendar7MonthOption,1),WeekdayOption)</f>
        <v>46083</v>
      </c>
      <c r="C97" s="56">
        <f ca="1"/>
        <v>46084</v>
      </c>
      <c r="D97" s="337" t="s">
        <v>97</v>
      </c>
      <c r="E97" s="338"/>
      <c r="F97" s="338"/>
      <c r="G97" s="338"/>
      <c r="H97" s="338"/>
    </row>
    <row r="98" spans="1:8" ht="63.75" customHeight="1" x14ac:dyDescent="0.3">
      <c r="B98" s="55"/>
      <c r="C98" s="55"/>
      <c r="D98" s="55"/>
      <c r="E98" s="55"/>
      <c r="F98" s="55"/>
      <c r="G98" s="55"/>
      <c r="H98" s="55"/>
    </row>
    <row r="99" spans="1:8" ht="54" customHeight="1" x14ac:dyDescent="0.85">
      <c r="A99" s="136"/>
      <c r="B99" s="60">
        <f ca="1">YEAR(DATE(Calendar7Year,Calendar7MonthOption+1,1))</f>
        <v>2026</v>
      </c>
      <c r="C99" s="339" t="str">
        <f ca="1">TEXT(DATE(Calendar7Year,Calendar7MonthOption+1,1),"mmmm")</f>
        <v>March</v>
      </c>
      <c r="D99" s="339"/>
      <c r="E99" s="339"/>
      <c r="F99" s="136"/>
      <c r="G99" s="136"/>
      <c r="H99" s="136"/>
    </row>
    <row r="100" spans="1:8" ht="14.25" customHeight="1" x14ac:dyDescent="0.3">
      <c r="A100" s="137"/>
      <c r="B100" s="58" t="str">
        <f t="shared" ref="B100:H100" ca="1" si="7">UPPER(TEXT(B101,"dddd"))</f>
        <v>MONDAY</v>
      </c>
      <c r="C100" s="59" t="str">
        <f t="shared" ca="1" si="7"/>
        <v>TUESDAY</v>
      </c>
      <c r="D100" s="58" t="str">
        <f t="shared" ca="1" si="7"/>
        <v>WEDNESDAY</v>
      </c>
      <c r="E100" s="59" t="str">
        <f t="shared" ca="1" si="7"/>
        <v>THURSDAY</v>
      </c>
      <c r="F100" s="58" t="str">
        <f t="shared" ca="1" si="7"/>
        <v>FRIDAY</v>
      </c>
      <c r="G100" s="59" t="str">
        <f t="shared" ca="1" si="7"/>
        <v>SATURDAY</v>
      </c>
      <c r="H100" s="58" t="str">
        <f t="shared" ca="1" si="7"/>
        <v>SUNDAY</v>
      </c>
    </row>
    <row r="101" spans="1:8" ht="16.5" customHeight="1" x14ac:dyDescent="0.3">
      <c r="B101" s="56">
        <f t="array" aca="1" ref="B101:H101" ca="1">Days+1+DATE(Calendar8Year,Calendar8MonthOption,1)-WEEKDAY(DATE(Calendar8Year,Calendar8MonthOption,1),WeekdayOption)</f>
        <v>46076</v>
      </c>
      <c r="C101" s="56">
        <f ca="1"/>
        <v>46077</v>
      </c>
      <c r="D101" s="56">
        <f ca="1"/>
        <v>46078</v>
      </c>
      <c r="E101" s="56">
        <f ca="1"/>
        <v>46079</v>
      </c>
      <c r="F101" s="56">
        <f ca="1"/>
        <v>46080</v>
      </c>
      <c r="G101" s="56">
        <f ca="1"/>
        <v>46081</v>
      </c>
      <c r="H101" s="57">
        <f ca="1"/>
        <v>46082</v>
      </c>
    </row>
    <row r="102" spans="1:8" ht="56.25" customHeight="1" x14ac:dyDescent="0.3">
      <c r="B102" s="55"/>
      <c r="C102" s="55"/>
      <c r="D102" s="55"/>
      <c r="E102" s="55"/>
      <c r="F102" s="55"/>
      <c r="G102" s="55"/>
      <c r="H102" s="55"/>
    </row>
    <row r="103" spans="1:8" ht="16.5" customHeight="1" x14ac:dyDescent="0.3">
      <c r="B103" s="56">
        <f t="array" aca="1" ref="B103:H103" ca="1">Days+8+DATE(Calendar8Year,Calendar8MonthOption,1)-WEEKDAY(DATE(Calendar8Year,Calendar8MonthOption,1),WeekdayOption)</f>
        <v>46083</v>
      </c>
      <c r="C103" s="56">
        <f ca="1"/>
        <v>46084</v>
      </c>
      <c r="D103" s="56">
        <f ca="1"/>
        <v>46085</v>
      </c>
      <c r="E103" s="56">
        <f ca="1"/>
        <v>46086</v>
      </c>
      <c r="F103" s="56">
        <f ca="1"/>
        <v>46087</v>
      </c>
      <c r="G103" s="56">
        <f ca="1"/>
        <v>46088</v>
      </c>
      <c r="H103" s="57">
        <f ca="1"/>
        <v>46089</v>
      </c>
    </row>
    <row r="104" spans="1:8" ht="56.25" customHeight="1" x14ac:dyDescent="0.3">
      <c r="B104" s="55"/>
      <c r="C104" s="55"/>
      <c r="D104" s="55"/>
      <c r="E104" s="55"/>
      <c r="F104" s="55"/>
      <c r="G104" s="55"/>
      <c r="H104" s="55"/>
    </row>
    <row r="105" spans="1:8" ht="16.5" customHeight="1" x14ac:dyDescent="0.3">
      <c r="B105" s="56">
        <f t="array" aca="1" ref="B105:H105" ca="1">Days+15+DATE(Calendar8Year,Calendar8MonthOption,1)-WEEKDAY(DATE(Calendar8Year,Calendar8MonthOption,1),WeekdayOption)</f>
        <v>46090</v>
      </c>
      <c r="C105" s="56">
        <f ca="1"/>
        <v>46091</v>
      </c>
      <c r="D105" s="56">
        <f ca="1"/>
        <v>46092</v>
      </c>
      <c r="E105" s="56">
        <f ca="1"/>
        <v>46093</v>
      </c>
      <c r="F105" s="56">
        <f ca="1"/>
        <v>46094</v>
      </c>
      <c r="G105" s="56">
        <f ca="1"/>
        <v>46095</v>
      </c>
      <c r="H105" s="57">
        <f ca="1"/>
        <v>46096</v>
      </c>
    </row>
    <row r="106" spans="1:8" ht="56.25" customHeight="1" x14ac:dyDescent="0.3">
      <c r="B106" s="55"/>
      <c r="C106" s="55"/>
      <c r="D106" s="55"/>
      <c r="E106" s="55"/>
      <c r="F106" s="55"/>
      <c r="G106" s="55"/>
      <c r="H106" s="55"/>
    </row>
    <row r="107" spans="1:8" ht="16.5" customHeight="1" x14ac:dyDescent="0.3">
      <c r="B107" s="56">
        <f t="array" aca="1" ref="B107:H107" ca="1">Days+22+DATE(Calendar8Year,Calendar8MonthOption,1)-WEEKDAY(DATE(Calendar8Year,Calendar8MonthOption,1),WeekdayOption)</f>
        <v>46097</v>
      </c>
      <c r="C107" s="56">
        <f ca="1"/>
        <v>46098</v>
      </c>
      <c r="D107" s="56">
        <f ca="1"/>
        <v>46099</v>
      </c>
      <c r="E107" s="56">
        <f ca="1"/>
        <v>46100</v>
      </c>
      <c r="F107" s="56">
        <f ca="1"/>
        <v>46101</v>
      </c>
      <c r="G107" s="56">
        <f ca="1"/>
        <v>46102</v>
      </c>
      <c r="H107" s="57">
        <f ca="1"/>
        <v>46103</v>
      </c>
    </row>
    <row r="108" spans="1:8" ht="56.25" customHeight="1" x14ac:dyDescent="0.3">
      <c r="B108" s="55"/>
      <c r="C108" s="55"/>
      <c r="D108" s="55"/>
      <c r="E108" s="55"/>
      <c r="F108" s="55"/>
      <c r="G108" s="55"/>
      <c r="H108" s="55"/>
    </row>
    <row r="109" spans="1:8" ht="16.5" customHeight="1" x14ac:dyDescent="0.3">
      <c r="B109" s="56">
        <f t="array" aca="1" ref="B109:H109" ca="1">Days+29+DATE(Calendar8Year,Calendar8MonthOption,1)-WEEKDAY(DATE(Calendar8Year,Calendar8MonthOption,1),WeekdayOption)</f>
        <v>46104</v>
      </c>
      <c r="C109" s="56">
        <f ca="1"/>
        <v>46105</v>
      </c>
      <c r="D109" s="56">
        <f ca="1"/>
        <v>46106</v>
      </c>
      <c r="E109" s="56">
        <f ca="1"/>
        <v>46107</v>
      </c>
      <c r="F109" s="56">
        <f ca="1"/>
        <v>46108</v>
      </c>
      <c r="G109" s="56">
        <f ca="1"/>
        <v>46109</v>
      </c>
      <c r="H109" s="57">
        <f ca="1"/>
        <v>46110</v>
      </c>
    </row>
    <row r="110" spans="1:8" ht="57" customHeight="1" x14ac:dyDescent="0.3">
      <c r="B110" s="55"/>
      <c r="C110" s="55"/>
      <c r="D110" s="55"/>
      <c r="E110" s="55"/>
      <c r="F110" s="55"/>
      <c r="G110" s="55"/>
      <c r="H110" s="55"/>
    </row>
    <row r="111" spans="1:8" ht="16.5" customHeight="1" x14ac:dyDescent="0.3">
      <c r="B111" s="56">
        <f t="array" aca="1" ref="B111:C111" ca="1">Days+36+DATE(Calendar8Year,Calendar8MonthOption,1)-WEEKDAY(DATE(Calendar8Year,Calendar8MonthOption,1),WeekdayOption)</f>
        <v>46111</v>
      </c>
      <c r="C111" s="56">
        <f ca="1"/>
        <v>46112</v>
      </c>
      <c r="D111" s="337" t="s">
        <v>97</v>
      </c>
      <c r="E111" s="338"/>
      <c r="F111" s="338"/>
      <c r="G111" s="338"/>
      <c r="H111" s="338"/>
    </row>
    <row r="112" spans="1:8" ht="63.75" customHeight="1" x14ac:dyDescent="0.3">
      <c r="B112" s="55"/>
      <c r="C112" s="55"/>
      <c r="D112" s="55"/>
      <c r="E112" s="55"/>
      <c r="F112" s="55"/>
      <c r="G112" s="55"/>
      <c r="H112" s="55"/>
    </row>
    <row r="113" spans="1:8" ht="54" customHeight="1" x14ac:dyDescent="0.85">
      <c r="A113" s="136"/>
      <c r="B113" s="60">
        <f ca="1">YEAR(DATE(Calendar8Year,Calendar8MonthOption+1,1))</f>
        <v>2026</v>
      </c>
      <c r="C113" s="339" t="str">
        <f ca="1">TEXT(DATE(Calendar8Year,Calendar8MonthOption+1,1),"mmmm")</f>
        <v>April</v>
      </c>
      <c r="D113" s="339"/>
      <c r="E113" s="339"/>
      <c r="F113" s="136"/>
      <c r="G113" s="136"/>
      <c r="H113" s="136"/>
    </row>
    <row r="114" spans="1:8" ht="14.25" customHeight="1" x14ac:dyDescent="0.3">
      <c r="A114" s="137"/>
      <c r="B114" s="58" t="str">
        <f t="shared" ref="B114:H114" ca="1" si="8">UPPER(TEXT(B115,"dddd"))</f>
        <v>MONDAY</v>
      </c>
      <c r="C114" s="59" t="str">
        <f t="shared" ca="1" si="8"/>
        <v>TUESDAY</v>
      </c>
      <c r="D114" s="58" t="str">
        <f t="shared" ca="1" si="8"/>
        <v>WEDNESDAY</v>
      </c>
      <c r="E114" s="59" t="str">
        <f t="shared" ca="1" si="8"/>
        <v>THURSDAY</v>
      </c>
      <c r="F114" s="58" t="str">
        <f t="shared" ca="1" si="8"/>
        <v>FRIDAY</v>
      </c>
      <c r="G114" s="59" t="str">
        <f t="shared" ca="1" si="8"/>
        <v>SATURDAY</v>
      </c>
      <c r="H114" s="58" t="str">
        <f t="shared" ca="1" si="8"/>
        <v>SUNDAY</v>
      </c>
    </row>
    <row r="115" spans="1:8" ht="16.5" customHeight="1" x14ac:dyDescent="0.3">
      <c r="B115" s="56">
        <f t="array" aca="1" ref="B115:H115" ca="1">Days+1+DATE(Calendar9Year,Calendar9MonthOption,1)-WEEKDAY(DATE(Calendar9Year,Calendar9MonthOption,1),WeekdayOption)</f>
        <v>46111</v>
      </c>
      <c r="C115" s="56">
        <f ca="1"/>
        <v>46112</v>
      </c>
      <c r="D115" s="56">
        <f ca="1"/>
        <v>46113</v>
      </c>
      <c r="E115" s="56">
        <f ca="1"/>
        <v>46114</v>
      </c>
      <c r="F115" s="56">
        <f ca="1"/>
        <v>46115</v>
      </c>
      <c r="G115" s="56">
        <f ca="1"/>
        <v>46116</v>
      </c>
      <c r="H115" s="57">
        <f ca="1"/>
        <v>46117</v>
      </c>
    </row>
    <row r="116" spans="1:8" ht="56.25" customHeight="1" x14ac:dyDescent="0.3">
      <c r="B116" s="55"/>
      <c r="C116" s="55"/>
      <c r="D116" s="55"/>
      <c r="E116" s="55"/>
      <c r="F116" s="55"/>
      <c r="G116" s="55"/>
      <c r="H116" s="55"/>
    </row>
    <row r="117" spans="1:8" ht="16.5" customHeight="1" x14ac:dyDescent="0.3">
      <c r="B117" s="56">
        <f t="array" aca="1" ref="B117:H117" ca="1">Days+8+DATE(Calendar9Year,Calendar9MonthOption,1)-WEEKDAY(DATE(Calendar9Year,Calendar9MonthOption,1),WeekdayOption)</f>
        <v>46118</v>
      </c>
      <c r="C117" s="56">
        <f ca="1"/>
        <v>46119</v>
      </c>
      <c r="D117" s="56">
        <f ca="1"/>
        <v>46120</v>
      </c>
      <c r="E117" s="56">
        <f ca="1"/>
        <v>46121</v>
      </c>
      <c r="F117" s="56">
        <f ca="1"/>
        <v>46122</v>
      </c>
      <c r="G117" s="56">
        <f ca="1"/>
        <v>46123</v>
      </c>
      <c r="H117" s="57">
        <f ca="1"/>
        <v>46124</v>
      </c>
    </row>
    <row r="118" spans="1:8" ht="56.25" customHeight="1" x14ac:dyDescent="0.3">
      <c r="B118" s="55"/>
      <c r="C118" s="55"/>
      <c r="D118" s="55"/>
      <c r="E118" s="55"/>
      <c r="F118" s="55"/>
      <c r="G118" s="55"/>
      <c r="H118" s="55"/>
    </row>
    <row r="119" spans="1:8" ht="16.5" customHeight="1" x14ac:dyDescent="0.3">
      <c r="B119" s="56">
        <f t="array" aca="1" ref="B119:H119" ca="1">Days+15+DATE(Calendar9Year,Calendar9MonthOption,1)-WEEKDAY(DATE(Calendar9Year,Calendar9MonthOption,1),WeekdayOption)</f>
        <v>46125</v>
      </c>
      <c r="C119" s="56">
        <f ca="1"/>
        <v>46126</v>
      </c>
      <c r="D119" s="56">
        <f ca="1"/>
        <v>46127</v>
      </c>
      <c r="E119" s="56">
        <f ca="1"/>
        <v>46128</v>
      </c>
      <c r="F119" s="56">
        <f ca="1"/>
        <v>46129</v>
      </c>
      <c r="G119" s="56">
        <f ca="1"/>
        <v>46130</v>
      </c>
      <c r="H119" s="57">
        <f ca="1"/>
        <v>46131</v>
      </c>
    </row>
    <row r="120" spans="1:8" ht="56.25" customHeight="1" x14ac:dyDescent="0.3">
      <c r="B120" s="55"/>
      <c r="C120" s="55"/>
      <c r="D120" s="55"/>
      <c r="E120" s="55"/>
      <c r="F120" s="55"/>
      <c r="G120" s="55"/>
      <c r="H120" s="55"/>
    </row>
    <row r="121" spans="1:8" ht="16.5" customHeight="1" x14ac:dyDescent="0.3">
      <c r="B121" s="56">
        <f t="array" aca="1" ref="B121:H121" ca="1">Days+22+DATE(Calendar9Year,Calendar9MonthOption,1)-WEEKDAY(DATE(Calendar9Year,Calendar9MonthOption,1),WeekdayOption)</f>
        <v>46132</v>
      </c>
      <c r="C121" s="56">
        <f ca="1"/>
        <v>46133</v>
      </c>
      <c r="D121" s="56">
        <f ca="1"/>
        <v>46134</v>
      </c>
      <c r="E121" s="56">
        <f ca="1"/>
        <v>46135</v>
      </c>
      <c r="F121" s="56">
        <f ca="1"/>
        <v>46136</v>
      </c>
      <c r="G121" s="56">
        <f ca="1"/>
        <v>46137</v>
      </c>
      <c r="H121" s="57">
        <f ca="1"/>
        <v>46138</v>
      </c>
    </row>
    <row r="122" spans="1:8" ht="56.25" customHeight="1" x14ac:dyDescent="0.3">
      <c r="B122" s="55"/>
      <c r="C122" s="55"/>
      <c r="D122" s="55"/>
      <c r="E122" s="55"/>
      <c r="F122" s="55"/>
      <c r="G122" s="55"/>
      <c r="H122" s="55"/>
    </row>
    <row r="123" spans="1:8" ht="16.5" customHeight="1" x14ac:dyDescent="0.3">
      <c r="B123" s="56">
        <f t="array" aca="1" ref="B123:H123" ca="1">Days+29+DATE(Calendar9Year,Calendar9MonthOption,1)-WEEKDAY(DATE(Calendar9Year,Calendar9MonthOption,1),WeekdayOption)</f>
        <v>46139</v>
      </c>
      <c r="C123" s="56">
        <f ca="1"/>
        <v>46140</v>
      </c>
      <c r="D123" s="56">
        <f ca="1"/>
        <v>46141</v>
      </c>
      <c r="E123" s="56">
        <f ca="1"/>
        <v>46142</v>
      </c>
      <c r="F123" s="56">
        <f ca="1"/>
        <v>46143</v>
      </c>
      <c r="G123" s="56">
        <f ca="1"/>
        <v>46144</v>
      </c>
      <c r="H123" s="57">
        <f ca="1"/>
        <v>46145</v>
      </c>
    </row>
    <row r="124" spans="1:8" ht="57" customHeight="1" x14ac:dyDescent="0.3">
      <c r="B124" s="55"/>
      <c r="C124" s="55"/>
      <c r="D124" s="55"/>
      <c r="E124" s="55"/>
      <c r="F124" s="55"/>
      <c r="G124" s="55"/>
      <c r="H124" s="55"/>
    </row>
    <row r="125" spans="1:8" ht="16.5" customHeight="1" x14ac:dyDescent="0.3">
      <c r="B125" s="56">
        <f t="array" aca="1" ref="B125:C125" ca="1">Days+36+DATE(Calendar9Year,Calendar9MonthOption,1)-WEEKDAY(DATE(Calendar9Year,Calendar9MonthOption,1),WeekdayOption)</f>
        <v>46146</v>
      </c>
      <c r="C125" s="56">
        <f ca="1"/>
        <v>46147</v>
      </c>
      <c r="D125" s="337" t="s">
        <v>97</v>
      </c>
      <c r="E125" s="338"/>
      <c r="F125" s="338"/>
      <c r="G125" s="338"/>
      <c r="H125" s="338"/>
    </row>
    <row r="126" spans="1:8" ht="63.75" customHeight="1" x14ac:dyDescent="0.3">
      <c r="B126" s="55"/>
      <c r="C126" s="55"/>
      <c r="D126" s="55"/>
      <c r="E126" s="55"/>
      <c r="F126" s="55"/>
      <c r="G126" s="55"/>
      <c r="H126" s="55"/>
    </row>
    <row r="127" spans="1:8" ht="54" customHeight="1" x14ac:dyDescent="0.85">
      <c r="A127" s="136"/>
      <c r="B127" s="60">
        <f ca="1">YEAR(DATE(Calendar9Year,Calendar9MonthOption+1,1))</f>
        <v>2026</v>
      </c>
      <c r="C127" s="339" t="str">
        <f ca="1">TEXT(DATE(Calendar9Year,Calendar9MonthOption+1,1),"mmmm")</f>
        <v>May</v>
      </c>
      <c r="D127" s="339"/>
      <c r="E127" s="339"/>
      <c r="F127" s="136"/>
      <c r="G127" s="136"/>
      <c r="H127" s="136"/>
    </row>
    <row r="128" spans="1:8" ht="14.25" customHeight="1" x14ac:dyDescent="0.3">
      <c r="A128" s="137"/>
      <c r="B128" s="58" t="str">
        <f t="shared" ref="B128:H128" ca="1" si="9">UPPER(TEXT(B129,"dddd"))</f>
        <v>MONDAY</v>
      </c>
      <c r="C128" s="59" t="str">
        <f t="shared" ca="1" si="9"/>
        <v>TUESDAY</v>
      </c>
      <c r="D128" s="58" t="str">
        <f t="shared" ca="1" si="9"/>
        <v>WEDNESDAY</v>
      </c>
      <c r="E128" s="59" t="str">
        <f t="shared" ca="1" si="9"/>
        <v>THURSDAY</v>
      </c>
      <c r="F128" s="58" t="str">
        <f t="shared" ca="1" si="9"/>
        <v>FRIDAY</v>
      </c>
      <c r="G128" s="59" t="str">
        <f t="shared" ca="1" si="9"/>
        <v>SATURDAY</v>
      </c>
      <c r="H128" s="58" t="str">
        <f t="shared" ca="1" si="9"/>
        <v>SUNDAY</v>
      </c>
    </row>
    <row r="129" spans="2:8" ht="16.5" customHeight="1" x14ac:dyDescent="0.3">
      <c r="B129" s="56">
        <f t="array" aca="1" ref="B129:H129" ca="1">Days+1+DATE(Calendar10Year,Calendar10MonthOption,1)-WEEKDAY(DATE(Calendar10Year,Calendar10MonthOption,1),WeekdayOption)</f>
        <v>46139</v>
      </c>
      <c r="C129" s="56">
        <f ca="1"/>
        <v>46140</v>
      </c>
      <c r="D129" s="56">
        <f ca="1"/>
        <v>46141</v>
      </c>
      <c r="E129" s="56">
        <f ca="1"/>
        <v>46142</v>
      </c>
      <c r="F129" s="56">
        <f ca="1"/>
        <v>46143</v>
      </c>
      <c r="G129" s="56">
        <f ca="1"/>
        <v>46144</v>
      </c>
      <c r="H129" s="57">
        <f ca="1"/>
        <v>46145</v>
      </c>
    </row>
    <row r="130" spans="2:8" ht="56.25" customHeight="1" x14ac:dyDescent="0.3">
      <c r="B130" s="55"/>
      <c r="C130" s="55"/>
      <c r="D130" s="55"/>
      <c r="E130" s="55"/>
      <c r="F130" s="55"/>
      <c r="G130" s="55"/>
      <c r="H130" s="55"/>
    </row>
    <row r="131" spans="2:8" ht="16.5" customHeight="1" x14ac:dyDescent="0.3">
      <c r="B131" s="56">
        <f t="array" aca="1" ref="B131:H131" ca="1">Days+8+DATE(Calendar10Year,Calendar10MonthOption,1)-WEEKDAY(DATE(Calendar10Year,Calendar10MonthOption,1),WeekdayOption)</f>
        <v>46146</v>
      </c>
      <c r="C131" s="56">
        <f ca="1"/>
        <v>46147</v>
      </c>
      <c r="D131" s="56">
        <f ca="1"/>
        <v>46148</v>
      </c>
      <c r="E131" s="56">
        <f ca="1"/>
        <v>46149</v>
      </c>
      <c r="F131" s="56">
        <f ca="1"/>
        <v>46150</v>
      </c>
      <c r="G131" s="56">
        <f ca="1"/>
        <v>46151</v>
      </c>
      <c r="H131" s="57">
        <f ca="1"/>
        <v>46152</v>
      </c>
    </row>
    <row r="132" spans="2:8" ht="56.25" customHeight="1" x14ac:dyDescent="0.3">
      <c r="B132" s="55"/>
      <c r="C132" s="55"/>
      <c r="D132" s="55"/>
      <c r="E132" s="55"/>
      <c r="F132" s="55"/>
      <c r="G132" s="55"/>
      <c r="H132" s="55"/>
    </row>
    <row r="133" spans="2:8" ht="16.5" customHeight="1" x14ac:dyDescent="0.3">
      <c r="B133" s="56">
        <f t="array" aca="1" ref="B133:H133" ca="1">Days+15+DATE(Calendar10Year,Calendar10MonthOption,1)-WEEKDAY(DATE(Calendar10Year,Calendar10MonthOption,1),WeekdayOption)</f>
        <v>46153</v>
      </c>
      <c r="C133" s="56">
        <f ca="1"/>
        <v>46154</v>
      </c>
      <c r="D133" s="56">
        <f ca="1"/>
        <v>46155</v>
      </c>
      <c r="E133" s="56">
        <f ca="1"/>
        <v>46156</v>
      </c>
      <c r="F133" s="56">
        <f ca="1"/>
        <v>46157</v>
      </c>
      <c r="G133" s="56">
        <f ca="1"/>
        <v>46158</v>
      </c>
      <c r="H133" s="57">
        <f ca="1"/>
        <v>46159</v>
      </c>
    </row>
    <row r="134" spans="2:8" ht="56.25" customHeight="1" x14ac:dyDescent="0.3">
      <c r="B134" s="55"/>
      <c r="C134" s="55"/>
      <c r="D134" s="55"/>
      <c r="E134" s="55"/>
      <c r="F134" s="55"/>
      <c r="G134" s="55"/>
      <c r="H134" s="55"/>
    </row>
    <row r="135" spans="2:8" ht="16.5" customHeight="1" x14ac:dyDescent="0.3">
      <c r="B135" s="56">
        <f t="array" aca="1" ref="B135:H135" ca="1">Days+22+DATE(Calendar10Year,Calendar10MonthOption,1)-WEEKDAY(DATE(Calendar10Year,Calendar10MonthOption,1),WeekdayOption)</f>
        <v>46160</v>
      </c>
      <c r="C135" s="56">
        <f ca="1"/>
        <v>46161</v>
      </c>
      <c r="D135" s="56">
        <f ca="1"/>
        <v>46162</v>
      </c>
      <c r="E135" s="56">
        <f ca="1"/>
        <v>46163</v>
      </c>
      <c r="F135" s="56">
        <f ca="1"/>
        <v>46164</v>
      </c>
      <c r="G135" s="56">
        <f ca="1"/>
        <v>46165</v>
      </c>
      <c r="H135" s="57">
        <f ca="1"/>
        <v>46166</v>
      </c>
    </row>
    <row r="136" spans="2:8" ht="56.25" customHeight="1" x14ac:dyDescent="0.3">
      <c r="B136" s="55"/>
      <c r="C136" s="55"/>
      <c r="D136" s="55"/>
      <c r="E136" s="55"/>
      <c r="F136" s="55"/>
      <c r="G136" s="55"/>
      <c r="H136" s="55"/>
    </row>
    <row r="137" spans="2:8" ht="16.5" customHeight="1" x14ac:dyDescent="0.3">
      <c r="B137" s="56">
        <f t="array" aca="1" ref="B137:H137" ca="1">Days+29+DATE(Calendar10Year,Calendar10MonthOption,1)-WEEKDAY(DATE(Calendar10Year,Calendar10MonthOption,1),WeekdayOption)</f>
        <v>46167</v>
      </c>
      <c r="C137" s="56">
        <f ca="1"/>
        <v>46168</v>
      </c>
      <c r="D137" s="56">
        <f ca="1"/>
        <v>46169</v>
      </c>
      <c r="E137" s="56">
        <f ca="1"/>
        <v>46170</v>
      </c>
      <c r="F137" s="56">
        <f ca="1"/>
        <v>46171</v>
      </c>
      <c r="G137" s="56">
        <f ca="1"/>
        <v>46172</v>
      </c>
      <c r="H137" s="57">
        <f ca="1"/>
        <v>46173</v>
      </c>
    </row>
    <row r="138" spans="2:8" ht="57" customHeight="1" x14ac:dyDescent="0.3">
      <c r="B138" s="55"/>
      <c r="C138" s="55"/>
      <c r="D138" s="55"/>
      <c r="E138" s="55"/>
      <c r="F138" s="55"/>
      <c r="G138" s="55"/>
      <c r="H138" s="55"/>
    </row>
    <row r="139" spans="2:8" ht="16.5" customHeight="1" x14ac:dyDescent="0.3">
      <c r="B139" s="56">
        <f t="array" aca="1" ref="B139:C139" ca="1">Days+36+DATE(Calendar10Year,Calendar10MonthOption,1)-WEEKDAY(DATE(Calendar10Year,Calendar10MonthOption,1),WeekdayOption)</f>
        <v>46174</v>
      </c>
      <c r="C139" s="56">
        <f ca="1"/>
        <v>46175</v>
      </c>
      <c r="D139" s="337" t="s">
        <v>97</v>
      </c>
      <c r="E139" s="338"/>
      <c r="F139" s="338"/>
      <c r="G139" s="338"/>
      <c r="H139" s="338"/>
    </row>
    <row r="140" spans="2:8" ht="63.75" customHeight="1" x14ac:dyDescent="0.3">
      <c r="B140" s="55"/>
      <c r="C140" s="55"/>
      <c r="D140" s="55"/>
      <c r="E140" s="55"/>
      <c r="F140" s="55"/>
      <c r="G140" s="55"/>
      <c r="H140" s="55"/>
    </row>
    <row r="141" spans="2:8" ht="54" customHeight="1" x14ac:dyDescent="0.85">
      <c r="B141" s="60">
        <f ca="1">YEAR(DATE(Calendar10Year,Calendar10MonthOption+1,1))</f>
        <v>2026</v>
      </c>
      <c r="C141" s="339" t="str">
        <f ca="1">TEXT(DATE(Calendar10Year,Calendar10MonthOption+1,1),"mmmm")</f>
        <v>June</v>
      </c>
      <c r="D141" s="339"/>
      <c r="E141" s="339"/>
      <c r="F141" s="136"/>
      <c r="G141" s="136"/>
      <c r="H141" s="136"/>
    </row>
    <row r="142" spans="2:8" ht="14.25" customHeight="1" x14ac:dyDescent="0.3">
      <c r="B142" s="58" t="str">
        <f t="shared" ref="B142:H142" ca="1" si="10">UPPER(TEXT(B143,"dddd"))</f>
        <v>MONDAY</v>
      </c>
      <c r="C142" s="59" t="str">
        <f t="shared" ca="1" si="10"/>
        <v>TUESDAY</v>
      </c>
      <c r="D142" s="58" t="str">
        <f t="shared" ca="1" si="10"/>
        <v>WEDNESDAY</v>
      </c>
      <c r="E142" s="59" t="str">
        <f t="shared" ca="1" si="10"/>
        <v>THURSDAY</v>
      </c>
      <c r="F142" s="58" t="str">
        <f t="shared" ca="1" si="10"/>
        <v>FRIDAY</v>
      </c>
      <c r="G142" s="59" t="str">
        <f t="shared" ca="1" si="10"/>
        <v>SATURDAY</v>
      </c>
      <c r="H142" s="58" t="str">
        <f t="shared" ca="1" si="10"/>
        <v>SUNDAY</v>
      </c>
    </row>
    <row r="143" spans="2:8" ht="16.5" customHeight="1" x14ac:dyDescent="0.3">
      <c r="B143" s="56">
        <f t="array" aca="1" ref="B143:H143" ca="1">Days+1+DATE(Calendar11Year,Calendar11MonthOption,1)-WEEKDAY(DATE(Calendar11Year,Calendar11MonthOption,1),WeekdayOption)</f>
        <v>46174</v>
      </c>
      <c r="C143" s="56">
        <f ca="1"/>
        <v>46175</v>
      </c>
      <c r="D143" s="56">
        <f ca="1"/>
        <v>46176</v>
      </c>
      <c r="E143" s="56">
        <f ca="1"/>
        <v>46177</v>
      </c>
      <c r="F143" s="56">
        <f ca="1"/>
        <v>46178</v>
      </c>
      <c r="G143" s="56">
        <f ca="1"/>
        <v>46179</v>
      </c>
      <c r="H143" s="57">
        <f ca="1"/>
        <v>46180</v>
      </c>
    </row>
    <row r="144" spans="2:8" ht="56.25" customHeight="1" x14ac:dyDescent="0.3">
      <c r="B144" s="55"/>
      <c r="C144" s="55"/>
      <c r="D144" s="55"/>
      <c r="E144" s="55"/>
      <c r="F144" s="55"/>
      <c r="G144" s="55"/>
      <c r="H144" s="55"/>
    </row>
    <row r="145" spans="2:8" ht="16.5" customHeight="1" x14ac:dyDescent="0.3">
      <c r="B145" s="56">
        <f t="array" aca="1" ref="B145:H145" ca="1">Days+8+DATE(Calendar11Year,Calendar11MonthOption,1)-WEEKDAY(DATE(Calendar11Year,Calendar11MonthOption,1),WeekdayOption)</f>
        <v>46181</v>
      </c>
      <c r="C145" s="56">
        <f ca="1"/>
        <v>46182</v>
      </c>
      <c r="D145" s="56">
        <f ca="1"/>
        <v>46183</v>
      </c>
      <c r="E145" s="56">
        <f ca="1"/>
        <v>46184</v>
      </c>
      <c r="F145" s="56">
        <f ca="1"/>
        <v>46185</v>
      </c>
      <c r="G145" s="56">
        <f ca="1"/>
        <v>46186</v>
      </c>
      <c r="H145" s="57">
        <f ca="1"/>
        <v>46187</v>
      </c>
    </row>
    <row r="146" spans="2:8" ht="56.25" customHeight="1" x14ac:dyDescent="0.3">
      <c r="B146" s="55"/>
      <c r="C146" s="55"/>
      <c r="D146" s="55"/>
      <c r="E146" s="55"/>
      <c r="F146" s="55"/>
      <c r="G146" s="55"/>
      <c r="H146" s="55"/>
    </row>
    <row r="147" spans="2:8" ht="16.5" customHeight="1" x14ac:dyDescent="0.3">
      <c r="B147" s="56">
        <f t="array" aca="1" ref="B147:H147" ca="1">Days+15+DATE(Calendar11Year,Calendar11MonthOption,1)-WEEKDAY(DATE(Calendar11Year,Calendar11MonthOption,1),WeekdayOption)</f>
        <v>46188</v>
      </c>
      <c r="C147" s="56">
        <f ca="1"/>
        <v>46189</v>
      </c>
      <c r="D147" s="56">
        <f ca="1"/>
        <v>46190</v>
      </c>
      <c r="E147" s="56">
        <f ca="1"/>
        <v>46191</v>
      </c>
      <c r="F147" s="56">
        <f ca="1"/>
        <v>46192</v>
      </c>
      <c r="G147" s="56">
        <f ca="1"/>
        <v>46193</v>
      </c>
      <c r="H147" s="57">
        <f ca="1"/>
        <v>46194</v>
      </c>
    </row>
    <row r="148" spans="2:8" ht="56.25" customHeight="1" x14ac:dyDescent="0.3">
      <c r="B148" s="55"/>
      <c r="C148" s="55"/>
      <c r="D148" s="55"/>
      <c r="E148" s="55"/>
      <c r="F148" s="55"/>
      <c r="G148" s="55"/>
      <c r="H148" s="55"/>
    </row>
    <row r="149" spans="2:8" ht="16.5" customHeight="1" x14ac:dyDescent="0.3">
      <c r="B149" s="56">
        <f t="array" aca="1" ref="B149:H149" ca="1">Days+22+DATE(Calendar11Year,Calendar11MonthOption,1)-WEEKDAY(DATE(Calendar11Year,Calendar11MonthOption,1),WeekdayOption)</f>
        <v>46195</v>
      </c>
      <c r="C149" s="56">
        <f ca="1"/>
        <v>46196</v>
      </c>
      <c r="D149" s="56">
        <f ca="1"/>
        <v>46197</v>
      </c>
      <c r="E149" s="56">
        <f ca="1"/>
        <v>46198</v>
      </c>
      <c r="F149" s="56">
        <f ca="1"/>
        <v>46199</v>
      </c>
      <c r="G149" s="56">
        <f ca="1"/>
        <v>46200</v>
      </c>
      <c r="H149" s="57">
        <f ca="1"/>
        <v>46201</v>
      </c>
    </row>
    <row r="150" spans="2:8" ht="56.25" customHeight="1" x14ac:dyDescent="0.3">
      <c r="B150" s="55"/>
      <c r="C150" s="55"/>
      <c r="D150" s="55"/>
      <c r="E150" s="55"/>
      <c r="F150" s="55"/>
      <c r="G150" s="55"/>
      <c r="H150" s="55"/>
    </row>
    <row r="151" spans="2:8" ht="16.5" customHeight="1" x14ac:dyDescent="0.3">
      <c r="B151" s="56">
        <f t="array" aca="1" ref="B151:H151" ca="1">Days+29+DATE(Calendar11Year,Calendar11MonthOption,1)-WEEKDAY(DATE(Calendar11Year,Calendar11MonthOption,1),WeekdayOption)</f>
        <v>46202</v>
      </c>
      <c r="C151" s="56">
        <f ca="1"/>
        <v>46203</v>
      </c>
      <c r="D151" s="56">
        <f ca="1"/>
        <v>46204</v>
      </c>
      <c r="E151" s="56">
        <f ca="1"/>
        <v>46205</v>
      </c>
      <c r="F151" s="56">
        <f ca="1"/>
        <v>46206</v>
      </c>
      <c r="G151" s="56">
        <f ca="1"/>
        <v>46207</v>
      </c>
      <c r="H151" s="57">
        <f ca="1"/>
        <v>46208</v>
      </c>
    </row>
    <row r="152" spans="2:8" ht="57" customHeight="1" x14ac:dyDescent="0.3">
      <c r="B152" s="55"/>
      <c r="C152" s="55"/>
      <c r="D152" s="55"/>
      <c r="E152" s="55"/>
      <c r="F152" s="55"/>
      <c r="G152" s="55"/>
      <c r="H152" s="55"/>
    </row>
    <row r="153" spans="2:8" ht="16.5" customHeight="1" x14ac:dyDescent="0.3">
      <c r="B153" s="56">
        <f t="array" aca="1" ref="B153:C153" ca="1">Days+36+DATE(Calendar11Year,Calendar11MonthOption,1)-WEEKDAY(DATE(Calendar11Year,Calendar11MonthOption,1),WeekdayOption)</f>
        <v>46209</v>
      </c>
      <c r="C153" s="56">
        <f ca="1"/>
        <v>46210</v>
      </c>
      <c r="D153" s="337" t="s">
        <v>97</v>
      </c>
      <c r="E153" s="338"/>
      <c r="F153" s="338"/>
      <c r="G153" s="338"/>
      <c r="H153" s="338"/>
    </row>
    <row r="154" spans="2:8" ht="63.75" customHeight="1" x14ac:dyDescent="0.3">
      <c r="B154" s="55"/>
      <c r="C154" s="55"/>
      <c r="D154" s="55"/>
      <c r="E154" s="55"/>
      <c r="F154" s="55"/>
      <c r="G154" s="55"/>
      <c r="H154" s="55"/>
    </row>
    <row r="155" spans="2:8" ht="54" customHeight="1" x14ac:dyDescent="0.85">
      <c r="B155" s="60">
        <f ca="1">YEAR(DATE(Calendar11Year,Calendar11MonthOption+1,1))</f>
        <v>2026</v>
      </c>
      <c r="C155" s="339" t="str">
        <f ca="1">TEXT(DATE(Calendar11Year,Calendar11MonthOption+1,1),"mmmm")</f>
        <v>July</v>
      </c>
      <c r="D155" s="339"/>
      <c r="E155" s="339"/>
      <c r="F155" s="136"/>
      <c r="G155" s="136"/>
      <c r="H155" s="136"/>
    </row>
    <row r="156" spans="2:8" ht="14.25" customHeight="1" x14ac:dyDescent="0.3">
      <c r="B156" s="58" t="str">
        <f t="shared" ref="B156:H156" ca="1" si="11">UPPER(TEXT(B157,"dddd"))</f>
        <v>MONDAY</v>
      </c>
      <c r="C156" s="59" t="str">
        <f t="shared" ca="1" si="11"/>
        <v>TUESDAY</v>
      </c>
      <c r="D156" s="58" t="str">
        <f t="shared" ca="1" si="11"/>
        <v>WEDNESDAY</v>
      </c>
      <c r="E156" s="59" t="str">
        <f t="shared" ca="1" si="11"/>
        <v>THURSDAY</v>
      </c>
      <c r="F156" s="58" t="str">
        <f t="shared" ca="1" si="11"/>
        <v>FRIDAY</v>
      </c>
      <c r="G156" s="59" t="str">
        <f t="shared" ca="1" si="11"/>
        <v>SATURDAY</v>
      </c>
      <c r="H156" s="58" t="str">
        <f t="shared" ca="1" si="11"/>
        <v>SUNDAY</v>
      </c>
    </row>
    <row r="157" spans="2:8" ht="16.5" customHeight="1" x14ac:dyDescent="0.3">
      <c r="B157" s="56">
        <f t="array" aca="1" ref="B157:H157" ca="1">Days+1+DATE(Calendar12Year,Calendar12MonthOption,1)-WEEKDAY(DATE(Calendar12Year,Calendar12MonthOption,1),WeekdayOption)</f>
        <v>46202</v>
      </c>
      <c r="C157" s="56">
        <f ca="1"/>
        <v>46203</v>
      </c>
      <c r="D157" s="56">
        <f ca="1"/>
        <v>46204</v>
      </c>
      <c r="E157" s="56">
        <f ca="1"/>
        <v>46205</v>
      </c>
      <c r="F157" s="56">
        <f ca="1"/>
        <v>46206</v>
      </c>
      <c r="G157" s="56">
        <f ca="1"/>
        <v>46207</v>
      </c>
      <c r="H157" s="57">
        <f ca="1"/>
        <v>46208</v>
      </c>
    </row>
    <row r="158" spans="2:8" ht="56.25" customHeight="1" x14ac:dyDescent="0.3">
      <c r="B158" s="55"/>
      <c r="C158" s="55"/>
      <c r="D158" s="55"/>
      <c r="E158" s="55"/>
      <c r="F158" s="55"/>
      <c r="G158" s="55"/>
      <c r="H158" s="55"/>
    </row>
    <row r="159" spans="2:8" ht="16.5" customHeight="1" x14ac:dyDescent="0.3">
      <c r="B159" s="56">
        <f t="array" aca="1" ref="B159:H159" ca="1">Days+8+DATE(Calendar12Year,Calendar12MonthOption,1)-WEEKDAY(DATE(Calendar12Year,Calendar12MonthOption,1),WeekdayOption)</f>
        <v>46209</v>
      </c>
      <c r="C159" s="56">
        <f ca="1"/>
        <v>46210</v>
      </c>
      <c r="D159" s="56">
        <f ca="1"/>
        <v>46211</v>
      </c>
      <c r="E159" s="56">
        <f ca="1"/>
        <v>46212</v>
      </c>
      <c r="F159" s="56">
        <f ca="1"/>
        <v>46213</v>
      </c>
      <c r="G159" s="56">
        <f ca="1"/>
        <v>46214</v>
      </c>
      <c r="H159" s="57">
        <f ca="1"/>
        <v>46215</v>
      </c>
    </row>
    <row r="160" spans="2:8" ht="56.25" customHeight="1" x14ac:dyDescent="0.3">
      <c r="B160" s="55"/>
      <c r="C160" s="55"/>
      <c r="D160" s="55"/>
      <c r="E160" s="55"/>
      <c r="F160" s="55"/>
      <c r="G160" s="55"/>
      <c r="H160" s="55"/>
    </row>
    <row r="161" spans="2:8" ht="16.5" customHeight="1" x14ac:dyDescent="0.3">
      <c r="B161" s="56">
        <f t="array" aca="1" ref="B161:H161" ca="1">Days+15+DATE(Calendar12Year,Calendar12MonthOption,1)-WEEKDAY(DATE(Calendar12Year,Calendar12MonthOption,1),WeekdayOption)</f>
        <v>46216</v>
      </c>
      <c r="C161" s="56">
        <f ca="1"/>
        <v>46217</v>
      </c>
      <c r="D161" s="56">
        <f ca="1"/>
        <v>46218</v>
      </c>
      <c r="E161" s="56">
        <f ca="1"/>
        <v>46219</v>
      </c>
      <c r="F161" s="56">
        <f ca="1"/>
        <v>46220</v>
      </c>
      <c r="G161" s="56">
        <f ca="1"/>
        <v>46221</v>
      </c>
      <c r="H161" s="57">
        <f ca="1"/>
        <v>46222</v>
      </c>
    </row>
    <row r="162" spans="2:8" ht="56.25" customHeight="1" x14ac:dyDescent="0.3">
      <c r="B162" s="55"/>
      <c r="C162" s="55"/>
      <c r="D162" s="55"/>
      <c r="E162" s="55"/>
      <c r="F162" s="55"/>
      <c r="G162" s="55"/>
      <c r="H162" s="55"/>
    </row>
    <row r="163" spans="2:8" ht="16.5" customHeight="1" x14ac:dyDescent="0.3">
      <c r="B163" s="56">
        <f t="array" aca="1" ref="B163:H163" ca="1">Days+22+DATE(Calendar12Year,Calendar12MonthOption,1)-WEEKDAY(DATE(Calendar12Year,Calendar12MonthOption,1),WeekdayOption)</f>
        <v>46223</v>
      </c>
      <c r="C163" s="56">
        <f ca="1"/>
        <v>46224</v>
      </c>
      <c r="D163" s="56">
        <f ca="1"/>
        <v>46225</v>
      </c>
      <c r="E163" s="56">
        <f ca="1"/>
        <v>46226</v>
      </c>
      <c r="F163" s="56">
        <f ca="1"/>
        <v>46227</v>
      </c>
      <c r="G163" s="56">
        <f ca="1"/>
        <v>46228</v>
      </c>
      <c r="H163" s="57">
        <f ca="1"/>
        <v>46229</v>
      </c>
    </row>
    <row r="164" spans="2:8" ht="56.25" customHeight="1" x14ac:dyDescent="0.3">
      <c r="B164" s="55"/>
      <c r="C164" s="55"/>
      <c r="D164" s="55"/>
      <c r="E164" s="55"/>
      <c r="F164" s="55"/>
      <c r="G164" s="55"/>
      <c r="H164" s="55"/>
    </row>
    <row r="165" spans="2:8" ht="16.5" customHeight="1" x14ac:dyDescent="0.3">
      <c r="B165" s="56">
        <f t="array" aca="1" ref="B165:H165" ca="1">Days+29+DATE(Calendar12Year,Calendar12MonthOption,1)-WEEKDAY(DATE(Calendar12Year,Calendar12MonthOption,1),WeekdayOption)</f>
        <v>46230</v>
      </c>
      <c r="C165" s="56">
        <f ca="1"/>
        <v>46231</v>
      </c>
      <c r="D165" s="56">
        <f ca="1"/>
        <v>46232</v>
      </c>
      <c r="E165" s="56">
        <f ca="1"/>
        <v>46233</v>
      </c>
      <c r="F165" s="56">
        <f ca="1"/>
        <v>46234</v>
      </c>
      <c r="G165" s="56">
        <f ca="1"/>
        <v>46235</v>
      </c>
      <c r="H165" s="57">
        <f ca="1"/>
        <v>46236</v>
      </c>
    </row>
    <row r="166" spans="2:8" ht="57" customHeight="1" x14ac:dyDescent="0.3">
      <c r="B166" s="55"/>
      <c r="C166" s="55"/>
      <c r="D166" s="55"/>
      <c r="E166" s="55"/>
      <c r="F166" s="55"/>
      <c r="G166" s="55"/>
      <c r="H166" s="55"/>
    </row>
    <row r="167" spans="2:8" ht="16.5" customHeight="1" x14ac:dyDescent="0.3">
      <c r="B167" s="56">
        <f t="array" aca="1" ref="B167:C167" ca="1">Days+36+DATE(Calendar12Year,Calendar12MonthOption,1)-WEEKDAY(DATE(Calendar12Year,Calendar12MonthOption,1),WeekdayOption)</f>
        <v>46237</v>
      </c>
      <c r="C167" s="56">
        <f ca="1"/>
        <v>46238</v>
      </c>
      <c r="D167" s="337" t="s">
        <v>97</v>
      </c>
      <c r="E167" s="338"/>
      <c r="F167" s="338"/>
      <c r="G167" s="338"/>
      <c r="H167" s="338"/>
    </row>
    <row r="168" spans="2:8" ht="63.75" customHeight="1" x14ac:dyDescent="0.3">
      <c r="B168" s="55"/>
      <c r="C168" s="55"/>
      <c r="D168" s="55"/>
      <c r="E168" s="55"/>
      <c r="F168" s="55"/>
      <c r="G168" s="55"/>
      <c r="H168" s="55"/>
    </row>
  </sheetData>
  <mergeCells count="26">
    <mergeCell ref="D167:H167"/>
    <mergeCell ref="C113:E113"/>
    <mergeCell ref="C127:E127"/>
    <mergeCell ref="C141:E141"/>
    <mergeCell ref="C155:E155"/>
    <mergeCell ref="D153:H153"/>
    <mergeCell ref="D125:H125"/>
    <mergeCell ref="D55:H55"/>
    <mergeCell ref="D69:H69"/>
    <mergeCell ref="C71:E71"/>
    <mergeCell ref="D83:H83"/>
    <mergeCell ref="C57:E57"/>
    <mergeCell ref="C85:E85"/>
    <mergeCell ref="C99:E99"/>
    <mergeCell ref="J18:J20"/>
    <mergeCell ref="Z1:Z4"/>
    <mergeCell ref="D139:H139"/>
    <mergeCell ref="D97:H97"/>
    <mergeCell ref="D111:H111"/>
    <mergeCell ref="D27:H27"/>
    <mergeCell ref="D41:H41"/>
    <mergeCell ref="C1:E1"/>
    <mergeCell ref="C15:E15"/>
    <mergeCell ref="C29:E29"/>
    <mergeCell ref="C43:E43"/>
    <mergeCell ref="D13:H13"/>
  </mergeCells>
  <conditionalFormatting sqref="B3:H3 B5:H5 B7:H7 B9:H9 B11:H11 B13:C13">
    <cfRule type="expression" dxfId="62" priority="12">
      <formula>MONTH(B3)&lt;&gt;Calendar1MonthOption</formula>
    </cfRule>
  </conditionalFormatting>
  <conditionalFormatting sqref="B17:H17 B19:H19 B21:H21 B23:H23 B25:H25 B27:C27">
    <cfRule type="expression" dxfId="61" priority="11">
      <formula>MONTH(B17)&lt;&gt;Calendar2MonthOption</formula>
    </cfRule>
  </conditionalFormatting>
  <conditionalFormatting sqref="B31:H31 B33:H33 B35:H35 B37:H37 B39:H39 B41:C41">
    <cfRule type="expression" dxfId="60" priority="10">
      <formula>MONTH(B31)&lt;&gt;Calendar3MonthOption</formula>
    </cfRule>
  </conditionalFormatting>
  <conditionalFormatting sqref="B45:H45 B47:H47 B49:H49 B51:H51 B53:H53 B55:C55">
    <cfRule type="expression" dxfId="59" priority="9">
      <formula>MONTH(B45)&lt;&gt;Calendar4MonthOption</formula>
    </cfRule>
  </conditionalFormatting>
  <conditionalFormatting sqref="B59:H59 B61:H61 B63:H63 B65:H65 B67:H67 B69:C69">
    <cfRule type="expression" dxfId="58" priority="8">
      <formula>MONTH(B59)&lt;&gt;Calendar5MonthOption</formula>
    </cfRule>
  </conditionalFormatting>
  <conditionalFormatting sqref="B73:H73 B75:H75 B77:H77 B79:H79 B81:H81 B83:C83">
    <cfRule type="expression" dxfId="57" priority="7">
      <formula>MONTH(B73)&lt;&gt;Calendar6MonthOption</formula>
    </cfRule>
  </conditionalFormatting>
  <conditionalFormatting sqref="B87:H87 B89:H89 B91:H91 B93:H93 B95:H95 B97:C97">
    <cfRule type="expression" dxfId="56" priority="6">
      <formula>MONTH(B87)&lt;&gt;Calendar7MonthOption</formula>
    </cfRule>
  </conditionalFormatting>
  <conditionalFormatting sqref="B101:H101 B103:H103 B105:H105 B107:H107 B109:H109 B111:C111">
    <cfRule type="expression" dxfId="55" priority="5">
      <formula>MONTH(B101)&lt;&gt;Calendar8MonthOption</formula>
    </cfRule>
  </conditionalFormatting>
  <conditionalFormatting sqref="B115:H115 B117:H117 B119:H119 B121:H121 B123:H123 B125:C125">
    <cfRule type="expression" dxfId="54" priority="4">
      <formula>MONTH(B115)&lt;&gt;Calendar9MonthOption</formula>
    </cfRule>
  </conditionalFormatting>
  <conditionalFormatting sqref="B129:H129 B131:H131 B133:H133 B135:H135 B137:H137 B139:C139">
    <cfRule type="expression" dxfId="53" priority="3">
      <formula>MONTH(B129)&lt;&gt;Calendar10MonthOption</formula>
    </cfRule>
  </conditionalFormatting>
  <conditionalFormatting sqref="B143:H143 B145:H145 B147:H147 B149:H149 B151:H151 B153:C153">
    <cfRule type="expression" dxfId="52" priority="2">
      <formula>MONTH(B143)&lt;&gt;Calendar11MonthOption</formula>
    </cfRule>
  </conditionalFormatting>
  <conditionalFormatting sqref="B157:H157 B159:H159 B161:H161 B163:H163 B165:H165 B167:C167">
    <cfRule type="expression" dxfId="51" priority="1">
      <formula>MONTH(B157)&lt;&gt;Calendar12MonthOption</formula>
    </cfRule>
  </conditionalFormatting>
  <dataValidations count="12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Enter daily notes here" xr:uid="{11E2C60E-E5A1-4EE5-819F-AFD8E8BE74D8}">
          <x14:formula1>
            <xm:f>'2025 Civil FE Exam Topics'!$A$87:$A$100</xm:f>
          </x14:formula1>
          <xm:sqref>B32:H32 B34 B36 B38 B40 B42 B4:H4 B6:H6 B8:H8 B10:H10 B12:H12 B14:H14 B18:H18 B20:H20 B22:H22 B24:H24 B26:H26 B28:H28 B46:H46 B48:H48 B50:H50 B52:H52 B54:H54 B56:H56 B60:H60 B62:H62 B64:H64 B66:H66 B68:H68 B70:H70 B74:H74 B76:H76 B78:H78 B80:H80 B82:H82 B84:H84 B88:H88 B90:H90 B92:H92 B94:H94 B96:H96 B98:H98 B102:H102 B104:H104 B106:H106 B108:H108 B110:H110 B112:H112 B116:H116 B118:H118 B120:H120 B122:H122 B124:H124 B126:H126 B130:H130 B132:H132 B134:H134 B136:H136 B138:H138 B140:H140 B144:H144 B146:H146 B148:H148 B150:H150 B152:H152 B154:H154 B158:H158 B160:H160 B162:H162 B164:H164 B166:H166 B168:H168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F169-ED6E-4777-93B5-F3F974B0A1D0}">
  <sheetPr codeName="Sheet4">
    <tabColor rgb="FF7030A0"/>
  </sheetPr>
  <dimension ref="A1:AP42"/>
  <sheetViews>
    <sheetView showGridLines="0" zoomScaleNormal="100" workbookViewId="0">
      <selection activeCell="AO7" sqref="AO7"/>
    </sheetView>
  </sheetViews>
  <sheetFormatPr defaultColWidth="9.109375" defaultRowHeight="18" customHeight="1" x14ac:dyDescent="0.3"/>
  <cols>
    <col min="1" max="1" width="6.6640625" style="63" customWidth="1"/>
    <col min="2" max="2" width="2.6640625" style="63" customWidth="1"/>
    <col min="3" max="16" width="4.44140625" style="65" customWidth="1"/>
    <col min="17" max="17" width="5.6640625" style="65" customWidth="1"/>
    <col min="18" max="39" width="4.44140625" style="65" customWidth="1"/>
    <col min="40" max="40" width="3.6640625" style="63" customWidth="1"/>
    <col min="41" max="41" width="16.5546875" style="64" customWidth="1"/>
    <col min="42" max="42" width="8.6640625" style="64" customWidth="1"/>
    <col min="43" max="16384" width="9.109375" style="63"/>
  </cols>
  <sheetData>
    <row r="1" spans="1:42" ht="18" customHeight="1" x14ac:dyDescent="0.3">
      <c r="B1" s="67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67"/>
      <c r="AO1" s="66"/>
      <c r="AP1" s="66"/>
    </row>
    <row r="2" spans="1:42" s="94" customFormat="1" ht="24.9" customHeight="1" x14ac:dyDescent="0.5">
      <c r="A2" s="95"/>
      <c r="B2" s="97"/>
      <c r="C2" s="100"/>
      <c r="D2" s="97"/>
      <c r="E2" s="97"/>
      <c r="F2" s="97"/>
      <c r="G2" s="97"/>
      <c r="H2" s="97"/>
      <c r="I2" s="97"/>
      <c r="J2" s="97"/>
      <c r="K2" s="99"/>
      <c r="L2" s="98"/>
      <c r="M2" s="98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8"/>
      <c r="AD2" s="98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6"/>
      <c r="AP2" s="95"/>
    </row>
    <row r="3" spans="1:42" s="67" customFormat="1" ht="36" customHeight="1" x14ac:dyDescent="0.3">
      <c r="C3" s="381" t="s">
        <v>109</v>
      </c>
      <c r="D3" s="382"/>
      <c r="E3" s="382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382"/>
      <c r="T3" s="382"/>
      <c r="U3" s="382"/>
      <c r="V3" s="382"/>
      <c r="W3" s="382"/>
      <c r="X3" s="382"/>
      <c r="Y3" s="382"/>
      <c r="Z3" s="382"/>
      <c r="AA3" s="382"/>
      <c r="AB3" s="382"/>
      <c r="AC3" s="382"/>
      <c r="AD3" s="382"/>
      <c r="AE3" s="382"/>
      <c r="AF3" s="382"/>
      <c r="AG3" s="382"/>
      <c r="AH3" s="382"/>
      <c r="AI3" s="382"/>
      <c r="AJ3" s="382"/>
      <c r="AK3" s="382"/>
      <c r="AL3" s="382"/>
      <c r="AM3" s="382"/>
    </row>
    <row r="4" spans="1:42" ht="18" customHeight="1" x14ac:dyDescent="0.3">
      <c r="A4" s="67"/>
      <c r="B4" s="69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0"/>
      <c r="P4" s="90"/>
      <c r="Q4" s="383" t="s">
        <v>108</v>
      </c>
      <c r="R4" s="383"/>
      <c r="S4" s="383"/>
      <c r="T4" s="383"/>
      <c r="U4" s="383"/>
      <c r="V4" s="384">
        <f ca="1">TODAY()-WEEKDAY(TODAY(),2)+1</f>
        <v>45880</v>
      </c>
      <c r="W4" s="384"/>
      <c r="X4" s="384"/>
      <c r="Y4" s="384"/>
      <c r="Z4" s="384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68"/>
      <c r="AO4" s="66"/>
      <c r="AP4" s="66"/>
    </row>
    <row r="5" spans="1:42" ht="18" customHeight="1" thickBot="1" x14ac:dyDescent="0.35">
      <c r="A5" s="67"/>
      <c r="B5" s="69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68"/>
      <c r="AO5" s="66"/>
      <c r="AP5" s="66"/>
    </row>
    <row r="6" spans="1:42" s="87" customFormat="1" ht="30" customHeight="1" thickBot="1" x14ac:dyDescent="0.35">
      <c r="A6" s="93"/>
      <c r="B6" s="92"/>
      <c r="C6" s="385" t="s">
        <v>107</v>
      </c>
      <c r="D6" s="386"/>
      <c r="E6" s="386"/>
      <c r="F6" s="386"/>
      <c r="G6" s="386"/>
      <c r="H6" s="386"/>
      <c r="I6" s="386"/>
      <c r="J6" s="386"/>
      <c r="K6" s="386"/>
      <c r="L6" s="386"/>
      <c r="M6" s="387"/>
      <c r="N6" s="91"/>
      <c r="O6" s="90"/>
      <c r="P6" s="385" t="s">
        <v>106</v>
      </c>
      <c r="Q6" s="386"/>
      <c r="R6" s="386"/>
      <c r="S6" s="386"/>
      <c r="T6" s="386"/>
      <c r="U6" s="386"/>
      <c r="V6" s="386"/>
      <c r="W6" s="386"/>
      <c r="X6" s="386"/>
      <c r="Y6" s="386"/>
      <c r="Z6" s="387"/>
      <c r="AA6" s="90"/>
      <c r="AB6" s="90"/>
      <c r="AC6" s="385" t="s">
        <v>105</v>
      </c>
      <c r="AD6" s="386"/>
      <c r="AE6" s="386"/>
      <c r="AF6" s="386"/>
      <c r="AG6" s="386"/>
      <c r="AH6" s="386"/>
      <c r="AI6" s="386"/>
      <c r="AJ6" s="386"/>
      <c r="AK6" s="386"/>
      <c r="AL6" s="386"/>
      <c r="AM6" s="387"/>
      <c r="AN6" s="89"/>
      <c r="AO6" s="88"/>
      <c r="AP6" s="88"/>
    </row>
    <row r="7" spans="1:42" s="70" customFormat="1" ht="20.100000000000001" customHeight="1" x14ac:dyDescent="0.35">
      <c r="A7" s="66"/>
      <c r="B7" s="68"/>
      <c r="C7" s="388"/>
      <c r="D7" s="389"/>
      <c r="E7" s="389"/>
      <c r="F7" s="389"/>
      <c r="G7" s="389"/>
      <c r="H7" s="389"/>
      <c r="I7" s="389"/>
      <c r="J7" s="389"/>
      <c r="K7" s="389"/>
      <c r="L7" s="389"/>
      <c r="M7" s="390"/>
      <c r="N7" s="86"/>
      <c r="O7" s="84"/>
      <c r="P7" s="85"/>
      <c r="Q7" s="347"/>
      <c r="R7" s="347"/>
      <c r="S7" s="347"/>
      <c r="T7" s="347"/>
      <c r="U7" s="347"/>
      <c r="V7" s="347"/>
      <c r="W7" s="347"/>
      <c r="X7" s="347"/>
      <c r="Y7" s="347"/>
      <c r="Z7" s="348"/>
      <c r="AA7" s="84"/>
      <c r="AB7" s="84"/>
      <c r="AC7" s="388"/>
      <c r="AD7" s="389"/>
      <c r="AE7" s="389"/>
      <c r="AF7" s="389"/>
      <c r="AG7" s="389"/>
      <c r="AH7" s="389"/>
      <c r="AI7" s="389"/>
      <c r="AJ7" s="389"/>
      <c r="AK7" s="389"/>
      <c r="AL7" s="389"/>
      <c r="AM7" s="390"/>
      <c r="AN7" s="68"/>
      <c r="AO7" s="66"/>
      <c r="AP7" s="66"/>
    </row>
    <row r="8" spans="1:42" ht="18" customHeight="1" x14ac:dyDescent="0.3">
      <c r="A8" s="67"/>
      <c r="B8" s="69"/>
      <c r="C8" s="368"/>
      <c r="D8" s="369"/>
      <c r="E8" s="369"/>
      <c r="F8" s="369"/>
      <c r="G8" s="369"/>
      <c r="H8" s="369"/>
      <c r="I8" s="369"/>
      <c r="J8" s="369"/>
      <c r="K8" s="369"/>
      <c r="L8" s="369"/>
      <c r="M8" s="370"/>
      <c r="N8" s="83"/>
      <c r="O8" s="82"/>
      <c r="P8" s="77"/>
      <c r="Q8" s="353"/>
      <c r="R8" s="353"/>
      <c r="S8" s="353"/>
      <c r="T8" s="353"/>
      <c r="U8" s="353"/>
      <c r="V8" s="353"/>
      <c r="W8" s="353"/>
      <c r="X8" s="353"/>
      <c r="Y8" s="353"/>
      <c r="Z8" s="354"/>
      <c r="AA8" s="82"/>
      <c r="AB8" s="82"/>
      <c r="AC8" s="368"/>
      <c r="AD8" s="369"/>
      <c r="AE8" s="369"/>
      <c r="AF8" s="369"/>
      <c r="AG8" s="369"/>
      <c r="AH8" s="369"/>
      <c r="AI8" s="369"/>
      <c r="AJ8" s="369"/>
      <c r="AK8" s="369"/>
      <c r="AL8" s="369"/>
      <c r="AM8" s="370"/>
      <c r="AN8" s="68"/>
      <c r="AO8" s="66"/>
      <c r="AP8" s="66"/>
    </row>
    <row r="9" spans="1:42" ht="18" customHeight="1" x14ac:dyDescent="0.3">
      <c r="A9" s="67"/>
      <c r="B9" s="69"/>
      <c r="C9" s="368"/>
      <c r="D9" s="369"/>
      <c r="E9" s="369"/>
      <c r="F9" s="369"/>
      <c r="G9" s="369"/>
      <c r="H9" s="369"/>
      <c r="I9" s="369"/>
      <c r="J9" s="369"/>
      <c r="K9" s="369"/>
      <c r="L9" s="369"/>
      <c r="M9" s="370"/>
      <c r="N9" s="83"/>
      <c r="O9" s="82"/>
      <c r="P9" s="77"/>
      <c r="Q9" s="353"/>
      <c r="R9" s="353"/>
      <c r="S9" s="353"/>
      <c r="T9" s="353"/>
      <c r="U9" s="353"/>
      <c r="V9" s="353"/>
      <c r="W9" s="353"/>
      <c r="X9" s="353"/>
      <c r="Y9" s="353"/>
      <c r="Z9" s="354"/>
      <c r="AA9" s="82"/>
      <c r="AB9" s="82"/>
      <c r="AC9" s="368"/>
      <c r="AD9" s="369"/>
      <c r="AE9" s="369"/>
      <c r="AF9" s="369"/>
      <c r="AG9" s="369"/>
      <c r="AH9" s="369"/>
      <c r="AI9" s="369"/>
      <c r="AJ9" s="369"/>
      <c r="AK9" s="369"/>
      <c r="AL9" s="369"/>
      <c r="AM9" s="370"/>
      <c r="AN9" s="68"/>
      <c r="AO9" s="66"/>
      <c r="AP9" s="66"/>
    </row>
    <row r="10" spans="1:42" ht="18" customHeight="1" x14ac:dyDescent="0.3">
      <c r="A10" s="67"/>
      <c r="B10" s="69"/>
      <c r="C10" s="368"/>
      <c r="D10" s="369"/>
      <c r="E10" s="369"/>
      <c r="F10" s="369"/>
      <c r="G10" s="369"/>
      <c r="H10" s="369"/>
      <c r="I10" s="369"/>
      <c r="J10" s="369"/>
      <c r="K10" s="369"/>
      <c r="L10" s="369"/>
      <c r="M10" s="370"/>
      <c r="N10" s="83"/>
      <c r="O10" s="82"/>
      <c r="P10" s="77"/>
      <c r="Q10" s="353"/>
      <c r="R10" s="353"/>
      <c r="S10" s="353"/>
      <c r="T10" s="353"/>
      <c r="U10" s="353"/>
      <c r="V10" s="353"/>
      <c r="W10" s="353"/>
      <c r="X10" s="353"/>
      <c r="Y10" s="353"/>
      <c r="Z10" s="354"/>
      <c r="AA10" s="82"/>
      <c r="AB10" s="82"/>
      <c r="AC10" s="368"/>
      <c r="AD10" s="369"/>
      <c r="AE10" s="369"/>
      <c r="AF10" s="369"/>
      <c r="AG10" s="369"/>
      <c r="AH10" s="369"/>
      <c r="AI10" s="369"/>
      <c r="AJ10" s="369"/>
      <c r="AK10" s="369"/>
      <c r="AL10" s="369"/>
      <c r="AM10" s="370"/>
      <c r="AN10" s="68"/>
      <c r="AO10" s="66"/>
      <c r="AP10" s="66"/>
    </row>
    <row r="11" spans="1:42" ht="18" customHeight="1" x14ac:dyDescent="0.3">
      <c r="A11" s="67"/>
      <c r="B11" s="69"/>
      <c r="C11" s="368"/>
      <c r="D11" s="369"/>
      <c r="E11" s="369"/>
      <c r="F11" s="369"/>
      <c r="G11" s="369"/>
      <c r="H11" s="369"/>
      <c r="I11" s="369"/>
      <c r="J11" s="369"/>
      <c r="K11" s="369"/>
      <c r="L11" s="369"/>
      <c r="M11" s="370"/>
      <c r="N11" s="83"/>
      <c r="O11" s="82"/>
      <c r="P11" s="77"/>
      <c r="Q11" s="353"/>
      <c r="R11" s="353"/>
      <c r="S11" s="353"/>
      <c r="T11" s="353"/>
      <c r="U11" s="353"/>
      <c r="V11" s="353"/>
      <c r="W11" s="353"/>
      <c r="X11" s="353"/>
      <c r="Y11" s="353"/>
      <c r="Z11" s="354"/>
      <c r="AA11" s="82"/>
      <c r="AB11" s="82"/>
      <c r="AC11" s="368"/>
      <c r="AD11" s="369"/>
      <c r="AE11" s="369"/>
      <c r="AF11" s="369"/>
      <c r="AG11" s="369"/>
      <c r="AH11" s="369"/>
      <c r="AI11" s="369"/>
      <c r="AJ11" s="369"/>
      <c r="AK11" s="369"/>
      <c r="AL11" s="369"/>
      <c r="AM11" s="370"/>
      <c r="AN11" s="68"/>
      <c r="AO11" s="66"/>
      <c r="AP11" s="66"/>
    </row>
    <row r="12" spans="1:42" ht="18" customHeight="1" thickBot="1" x14ac:dyDescent="0.35">
      <c r="A12" s="67"/>
      <c r="B12" s="69"/>
      <c r="C12" s="371"/>
      <c r="D12" s="372"/>
      <c r="E12" s="372"/>
      <c r="F12" s="372"/>
      <c r="G12" s="372"/>
      <c r="H12" s="372"/>
      <c r="I12" s="372"/>
      <c r="J12" s="372"/>
      <c r="K12" s="372"/>
      <c r="L12" s="372"/>
      <c r="M12" s="373"/>
      <c r="N12" s="83"/>
      <c r="O12" s="82"/>
      <c r="P12" s="75"/>
      <c r="Q12" s="356"/>
      <c r="R12" s="356"/>
      <c r="S12" s="356"/>
      <c r="T12" s="356"/>
      <c r="U12" s="356"/>
      <c r="V12" s="356"/>
      <c r="W12" s="356"/>
      <c r="X12" s="356"/>
      <c r="Y12" s="356"/>
      <c r="Z12" s="357"/>
      <c r="AA12" s="82"/>
      <c r="AB12" s="82"/>
      <c r="AC12" s="371"/>
      <c r="AD12" s="372"/>
      <c r="AE12" s="372"/>
      <c r="AF12" s="372"/>
      <c r="AG12" s="372"/>
      <c r="AH12" s="372"/>
      <c r="AI12" s="372"/>
      <c r="AJ12" s="372"/>
      <c r="AK12" s="372"/>
      <c r="AL12" s="372"/>
      <c r="AM12" s="373"/>
      <c r="AN12" s="68"/>
      <c r="AO12" s="66"/>
      <c r="AP12" s="66"/>
    </row>
    <row r="13" spans="1:42" ht="18" customHeight="1" x14ac:dyDescent="0.3">
      <c r="A13" s="67"/>
      <c r="B13" s="69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83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68"/>
      <c r="AO13" s="66"/>
      <c r="AP13" s="66"/>
    </row>
    <row r="14" spans="1:42" ht="18" customHeight="1" thickBot="1" x14ac:dyDescent="0.35">
      <c r="A14" s="67"/>
      <c r="B14" s="69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68"/>
      <c r="AN14" s="68"/>
      <c r="AO14" s="66"/>
      <c r="AP14" s="66"/>
    </row>
    <row r="15" spans="1:42" ht="18" customHeight="1" x14ac:dyDescent="0.3">
      <c r="A15" s="67"/>
      <c r="B15" s="69"/>
      <c r="C15" s="374" t="str">
        <f>TEXT(StartDate+0,"dd")</f>
        <v>08</v>
      </c>
      <c r="D15" s="375"/>
      <c r="E15" s="378" t="str">
        <f>(TEXT(StartDate+0,"aaaa"))</f>
        <v>Monday</v>
      </c>
      <c r="F15" s="378"/>
      <c r="G15" s="378"/>
      <c r="H15" s="379"/>
      <c r="I15" s="364" t="str">
        <f>TEXT(StartDate+1,"dd")</f>
        <v>09</v>
      </c>
      <c r="J15" s="364"/>
      <c r="K15" s="378" t="str">
        <f>(TEXT(StartDate+1,"aaaa"))</f>
        <v>Tuesday</v>
      </c>
      <c r="L15" s="378"/>
      <c r="M15" s="378"/>
      <c r="N15" s="364" t="str">
        <f>TEXT(StartDate+2,"dd")</f>
        <v>10</v>
      </c>
      <c r="O15" s="364"/>
      <c r="P15" s="378" t="str">
        <f>(TEXT(StartDate+2,"aaaa"))</f>
        <v>Wednesday</v>
      </c>
      <c r="Q15" s="378"/>
      <c r="R15" s="378"/>
      <c r="S15" s="364" t="str">
        <f>TEXT(StartDate+3,"dd")</f>
        <v>11</v>
      </c>
      <c r="T15" s="364"/>
      <c r="U15" s="378" t="str">
        <f>(TEXT(StartDate+3,"aaaa"))</f>
        <v>Thursday</v>
      </c>
      <c r="V15" s="378"/>
      <c r="W15" s="378"/>
      <c r="X15" s="364" t="str">
        <f>TEXT(StartDate+4,"dd")</f>
        <v>12</v>
      </c>
      <c r="Y15" s="364"/>
      <c r="Z15" s="378" t="str">
        <f>(TEXT(StartDate+4,"aaaa"))</f>
        <v>Friday</v>
      </c>
      <c r="AA15" s="378"/>
      <c r="AB15" s="378"/>
      <c r="AC15" s="364" t="str">
        <f>TEXT(StartDate+5,"dd")</f>
        <v>13</v>
      </c>
      <c r="AD15" s="364"/>
      <c r="AE15" s="378" t="str">
        <f>(TEXT(StartDate+5,"aaaa"))</f>
        <v>Saturday</v>
      </c>
      <c r="AF15" s="378"/>
      <c r="AG15" s="378"/>
      <c r="AH15" s="364" t="str">
        <f>TEXT(StartDate+6,"dd")</f>
        <v>14</v>
      </c>
      <c r="AI15" s="364"/>
      <c r="AJ15" s="378" t="str">
        <f>(TEXT(StartDate+6,"aaaa"))</f>
        <v>Sunday</v>
      </c>
      <c r="AK15" s="378"/>
      <c r="AL15" s="378"/>
      <c r="AM15" s="81"/>
      <c r="AN15" s="68"/>
      <c r="AO15" s="66"/>
      <c r="AP15" s="66"/>
    </row>
    <row r="16" spans="1:42" ht="20.100000000000001" customHeight="1" thickBot="1" x14ac:dyDescent="0.35">
      <c r="A16" s="67"/>
      <c r="B16" s="69"/>
      <c r="C16" s="376"/>
      <c r="D16" s="377"/>
      <c r="E16" s="363" t="str">
        <f>(TEXT(StartDate+0,"mmmm"))</f>
        <v>June</v>
      </c>
      <c r="F16" s="363"/>
      <c r="G16" s="363"/>
      <c r="H16" s="380"/>
      <c r="I16" s="365"/>
      <c r="J16" s="365"/>
      <c r="K16" s="363" t="str">
        <f>(TEXT(StartDate+1,"mmmm"))</f>
        <v>June</v>
      </c>
      <c r="L16" s="363"/>
      <c r="M16" s="363"/>
      <c r="N16" s="365"/>
      <c r="O16" s="365"/>
      <c r="P16" s="363" t="str">
        <f>(TEXT(StartDate+2,"mmmm"))</f>
        <v>June</v>
      </c>
      <c r="Q16" s="363"/>
      <c r="R16" s="363"/>
      <c r="S16" s="365"/>
      <c r="T16" s="365"/>
      <c r="U16" s="363" t="str">
        <f>(TEXT(StartDate+3,"mmmm"))</f>
        <v>June</v>
      </c>
      <c r="V16" s="363"/>
      <c r="W16" s="363"/>
      <c r="X16" s="365"/>
      <c r="Y16" s="365"/>
      <c r="Z16" s="363" t="str">
        <f>(TEXT(StartDate+4,"mmmm"))</f>
        <v>June</v>
      </c>
      <c r="AA16" s="363"/>
      <c r="AB16" s="363"/>
      <c r="AC16" s="365"/>
      <c r="AD16" s="365"/>
      <c r="AE16" s="363" t="str">
        <f>(TEXT(StartDate+5,"mmmm"))</f>
        <v>June</v>
      </c>
      <c r="AF16" s="363"/>
      <c r="AG16" s="363"/>
      <c r="AH16" s="365"/>
      <c r="AI16" s="365"/>
      <c r="AJ16" s="363" t="str">
        <f>(TEXT(StartDate+6,"mmmm"))</f>
        <v>June</v>
      </c>
      <c r="AK16" s="363"/>
      <c r="AL16" s="363"/>
      <c r="AM16" s="80"/>
      <c r="AN16" s="68"/>
      <c r="AO16" s="66"/>
      <c r="AP16" s="66"/>
    </row>
    <row r="17" spans="1:42" ht="20.100000000000001" customHeight="1" x14ac:dyDescent="0.3">
      <c r="A17" s="67"/>
      <c r="B17" s="69"/>
      <c r="C17" s="79" t="s">
        <v>101</v>
      </c>
      <c r="D17" s="366" t="s">
        <v>100</v>
      </c>
      <c r="E17" s="366"/>
      <c r="F17" s="366"/>
      <c r="G17" s="366"/>
      <c r="H17" s="366"/>
      <c r="I17" s="78"/>
      <c r="J17" s="366"/>
      <c r="K17" s="366"/>
      <c r="L17" s="366"/>
      <c r="M17" s="366"/>
      <c r="N17" s="78" t="s">
        <v>101</v>
      </c>
      <c r="O17" s="366" t="s">
        <v>104</v>
      </c>
      <c r="P17" s="366"/>
      <c r="Q17" s="366"/>
      <c r="R17" s="366"/>
      <c r="S17" s="78"/>
      <c r="T17" s="366" t="s">
        <v>103</v>
      </c>
      <c r="U17" s="366"/>
      <c r="V17" s="366"/>
      <c r="W17" s="366"/>
      <c r="X17" s="78"/>
      <c r="Y17" s="366"/>
      <c r="Z17" s="366"/>
      <c r="AA17" s="366"/>
      <c r="AB17" s="366"/>
      <c r="AC17" s="78"/>
      <c r="AD17" s="366"/>
      <c r="AE17" s="366"/>
      <c r="AF17" s="366"/>
      <c r="AG17" s="366"/>
      <c r="AH17" s="78"/>
      <c r="AI17" s="366"/>
      <c r="AJ17" s="366"/>
      <c r="AK17" s="366"/>
      <c r="AL17" s="366"/>
      <c r="AM17" s="367"/>
      <c r="AN17" s="68"/>
      <c r="AO17" s="66"/>
      <c r="AP17" s="66"/>
    </row>
    <row r="18" spans="1:42" ht="20.100000000000001" customHeight="1" x14ac:dyDescent="0.3">
      <c r="A18" s="67"/>
      <c r="B18" s="69"/>
      <c r="C18" s="77" t="s">
        <v>102</v>
      </c>
      <c r="D18" s="360" t="s">
        <v>100</v>
      </c>
      <c r="E18" s="360"/>
      <c r="F18" s="360"/>
      <c r="G18" s="360"/>
      <c r="H18" s="362"/>
      <c r="I18" s="76"/>
      <c r="J18" s="360"/>
      <c r="K18" s="360"/>
      <c r="L18" s="360"/>
      <c r="M18" s="360"/>
      <c r="N18" s="76"/>
      <c r="O18" s="360"/>
      <c r="P18" s="360"/>
      <c r="Q18" s="360"/>
      <c r="R18" s="360"/>
      <c r="S18" s="76"/>
      <c r="T18" s="360"/>
      <c r="U18" s="360"/>
      <c r="V18" s="360"/>
      <c r="W18" s="360"/>
      <c r="X18" s="76"/>
      <c r="Y18" s="360"/>
      <c r="Z18" s="360"/>
      <c r="AA18" s="360"/>
      <c r="AB18" s="360"/>
      <c r="AC18" s="76"/>
      <c r="AD18" s="360"/>
      <c r="AE18" s="360"/>
      <c r="AF18" s="360"/>
      <c r="AG18" s="360"/>
      <c r="AH18" s="76"/>
      <c r="AI18" s="360"/>
      <c r="AJ18" s="360"/>
      <c r="AK18" s="360"/>
      <c r="AL18" s="360"/>
      <c r="AM18" s="361"/>
      <c r="AN18" s="68"/>
      <c r="AO18" s="66"/>
      <c r="AP18" s="66"/>
    </row>
    <row r="19" spans="1:42" ht="18" customHeight="1" x14ac:dyDescent="0.3">
      <c r="A19" s="67"/>
      <c r="B19" s="69"/>
      <c r="C19" s="77" t="s">
        <v>101</v>
      </c>
      <c r="D19" s="360" t="s">
        <v>100</v>
      </c>
      <c r="E19" s="360"/>
      <c r="F19" s="360"/>
      <c r="G19" s="360"/>
      <c r="H19" s="362"/>
      <c r="I19" s="76"/>
      <c r="J19" s="360"/>
      <c r="K19" s="360"/>
      <c r="L19" s="360"/>
      <c r="M19" s="360"/>
      <c r="N19" s="76"/>
      <c r="O19" s="360"/>
      <c r="P19" s="360"/>
      <c r="Q19" s="360"/>
      <c r="R19" s="360"/>
      <c r="S19" s="76"/>
      <c r="T19" s="360"/>
      <c r="U19" s="360"/>
      <c r="V19" s="360"/>
      <c r="W19" s="360"/>
      <c r="X19" s="76"/>
      <c r="Y19" s="360"/>
      <c r="Z19" s="360"/>
      <c r="AA19" s="360"/>
      <c r="AB19" s="360"/>
      <c r="AC19" s="76"/>
      <c r="AD19" s="360"/>
      <c r="AE19" s="360"/>
      <c r="AF19" s="360"/>
      <c r="AG19" s="360"/>
      <c r="AH19" s="76"/>
      <c r="AI19" s="360"/>
      <c r="AJ19" s="360"/>
      <c r="AK19" s="360"/>
      <c r="AL19" s="360"/>
      <c r="AM19" s="361"/>
      <c r="AN19" s="68"/>
      <c r="AO19" s="66"/>
      <c r="AP19" s="66"/>
    </row>
    <row r="20" spans="1:42" ht="18" customHeight="1" x14ac:dyDescent="0.3">
      <c r="A20" s="67"/>
      <c r="B20" s="69"/>
      <c r="C20" s="77"/>
      <c r="D20" s="360"/>
      <c r="E20" s="360"/>
      <c r="F20" s="360"/>
      <c r="G20" s="360"/>
      <c r="H20" s="362"/>
      <c r="I20" s="76"/>
      <c r="J20" s="360"/>
      <c r="K20" s="360"/>
      <c r="L20" s="360"/>
      <c r="M20" s="360"/>
      <c r="N20" s="76"/>
      <c r="O20" s="360"/>
      <c r="P20" s="360"/>
      <c r="Q20" s="360"/>
      <c r="R20" s="360"/>
      <c r="S20" s="76"/>
      <c r="T20" s="360"/>
      <c r="U20" s="360"/>
      <c r="V20" s="360"/>
      <c r="W20" s="360"/>
      <c r="X20" s="76"/>
      <c r="Y20" s="360"/>
      <c r="Z20" s="360"/>
      <c r="AA20" s="360"/>
      <c r="AB20" s="360"/>
      <c r="AC20" s="76"/>
      <c r="AD20" s="360"/>
      <c r="AE20" s="360"/>
      <c r="AF20" s="360"/>
      <c r="AG20" s="360"/>
      <c r="AH20" s="76"/>
      <c r="AI20" s="360"/>
      <c r="AJ20" s="360"/>
      <c r="AK20" s="360"/>
      <c r="AL20" s="360"/>
      <c r="AM20" s="361"/>
      <c r="AN20" s="68"/>
      <c r="AO20" s="66"/>
      <c r="AP20" s="66"/>
    </row>
    <row r="21" spans="1:42" ht="18" customHeight="1" x14ac:dyDescent="0.3">
      <c r="A21" s="67"/>
      <c r="B21" s="69"/>
      <c r="C21" s="77"/>
      <c r="D21" s="360"/>
      <c r="E21" s="360"/>
      <c r="F21" s="360"/>
      <c r="G21" s="360"/>
      <c r="H21" s="362"/>
      <c r="I21" s="76"/>
      <c r="J21" s="360"/>
      <c r="K21" s="360"/>
      <c r="L21" s="360"/>
      <c r="M21" s="360"/>
      <c r="N21" s="76"/>
      <c r="O21" s="360"/>
      <c r="P21" s="360"/>
      <c r="Q21" s="360"/>
      <c r="R21" s="360"/>
      <c r="S21" s="76"/>
      <c r="T21" s="360"/>
      <c r="U21" s="360"/>
      <c r="V21" s="360"/>
      <c r="W21" s="360"/>
      <c r="X21" s="76"/>
      <c r="Y21" s="360"/>
      <c r="Z21" s="360"/>
      <c r="AA21" s="360"/>
      <c r="AB21" s="360"/>
      <c r="AC21" s="76"/>
      <c r="AD21" s="360"/>
      <c r="AE21" s="360"/>
      <c r="AF21" s="360"/>
      <c r="AG21" s="360"/>
      <c r="AH21" s="76"/>
      <c r="AI21" s="360"/>
      <c r="AJ21" s="360"/>
      <c r="AK21" s="360"/>
      <c r="AL21" s="360"/>
      <c r="AM21" s="361"/>
      <c r="AN21" s="68"/>
      <c r="AO21" s="66"/>
      <c r="AP21" s="66"/>
    </row>
    <row r="22" spans="1:42" ht="18" customHeight="1" x14ac:dyDescent="0.3">
      <c r="A22" s="67"/>
      <c r="B22" s="69"/>
      <c r="C22" s="77"/>
      <c r="D22" s="360"/>
      <c r="E22" s="360"/>
      <c r="F22" s="360"/>
      <c r="G22" s="360"/>
      <c r="H22" s="360"/>
      <c r="I22" s="76"/>
      <c r="J22" s="360"/>
      <c r="K22" s="360"/>
      <c r="L22" s="360"/>
      <c r="M22" s="360"/>
      <c r="N22" s="76"/>
      <c r="O22" s="360"/>
      <c r="P22" s="360"/>
      <c r="Q22" s="360"/>
      <c r="R22" s="360"/>
      <c r="S22" s="76"/>
      <c r="T22" s="360"/>
      <c r="U22" s="360"/>
      <c r="V22" s="360"/>
      <c r="W22" s="360"/>
      <c r="X22" s="76"/>
      <c r="Y22" s="360"/>
      <c r="Z22" s="360"/>
      <c r="AA22" s="360"/>
      <c r="AB22" s="360"/>
      <c r="AC22" s="76"/>
      <c r="AD22" s="360"/>
      <c r="AE22" s="360"/>
      <c r="AF22" s="360"/>
      <c r="AG22" s="360"/>
      <c r="AH22" s="76"/>
      <c r="AI22" s="360"/>
      <c r="AJ22" s="360"/>
      <c r="AK22" s="360"/>
      <c r="AL22" s="360"/>
      <c r="AM22" s="361"/>
      <c r="AN22" s="68"/>
      <c r="AO22" s="66"/>
      <c r="AP22" s="66"/>
    </row>
    <row r="23" spans="1:42" ht="18" customHeight="1" x14ac:dyDescent="0.3">
      <c r="A23" s="67"/>
      <c r="B23" s="69"/>
      <c r="C23" s="77"/>
      <c r="D23" s="360"/>
      <c r="E23" s="360"/>
      <c r="F23" s="360"/>
      <c r="G23" s="360"/>
      <c r="H23" s="360"/>
      <c r="I23" s="76"/>
      <c r="J23" s="360"/>
      <c r="K23" s="360"/>
      <c r="L23" s="360"/>
      <c r="M23" s="360"/>
      <c r="N23" s="76"/>
      <c r="O23" s="360"/>
      <c r="P23" s="360"/>
      <c r="Q23" s="360"/>
      <c r="R23" s="360"/>
      <c r="S23" s="76"/>
      <c r="T23" s="360"/>
      <c r="U23" s="360"/>
      <c r="V23" s="360"/>
      <c r="W23" s="360"/>
      <c r="X23" s="76"/>
      <c r="Y23" s="360"/>
      <c r="Z23" s="360"/>
      <c r="AA23" s="360"/>
      <c r="AB23" s="360"/>
      <c r="AC23" s="76"/>
      <c r="AD23" s="360"/>
      <c r="AE23" s="360"/>
      <c r="AF23" s="360"/>
      <c r="AG23" s="360"/>
      <c r="AH23" s="76"/>
      <c r="AI23" s="360"/>
      <c r="AJ23" s="360"/>
      <c r="AK23" s="360"/>
      <c r="AL23" s="360"/>
      <c r="AM23" s="361"/>
      <c r="AN23" s="68"/>
      <c r="AO23" s="66"/>
      <c r="AP23" s="66"/>
    </row>
    <row r="24" spans="1:42" ht="18" customHeight="1" x14ac:dyDescent="0.3">
      <c r="A24" s="67"/>
      <c r="B24" s="69"/>
      <c r="C24" s="77"/>
      <c r="D24" s="360"/>
      <c r="E24" s="360"/>
      <c r="F24" s="360"/>
      <c r="G24" s="360"/>
      <c r="H24" s="360"/>
      <c r="I24" s="76"/>
      <c r="J24" s="360"/>
      <c r="K24" s="360"/>
      <c r="L24" s="360"/>
      <c r="M24" s="360"/>
      <c r="N24" s="76"/>
      <c r="O24" s="360"/>
      <c r="P24" s="360"/>
      <c r="Q24" s="360"/>
      <c r="R24" s="360"/>
      <c r="S24" s="76"/>
      <c r="T24" s="360"/>
      <c r="U24" s="360"/>
      <c r="V24" s="360"/>
      <c r="W24" s="360"/>
      <c r="X24" s="76"/>
      <c r="Y24" s="360"/>
      <c r="Z24" s="360"/>
      <c r="AA24" s="360"/>
      <c r="AB24" s="360"/>
      <c r="AC24" s="76"/>
      <c r="AD24" s="360"/>
      <c r="AE24" s="360"/>
      <c r="AF24" s="360"/>
      <c r="AG24" s="360"/>
      <c r="AH24" s="76"/>
      <c r="AI24" s="360"/>
      <c r="AJ24" s="360"/>
      <c r="AK24" s="360"/>
      <c r="AL24" s="360"/>
      <c r="AM24" s="361"/>
      <c r="AN24" s="68"/>
      <c r="AO24" s="66"/>
      <c r="AP24" s="66"/>
    </row>
    <row r="25" spans="1:42" ht="18" customHeight="1" x14ac:dyDescent="0.3">
      <c r="A25" s="67"/>
      <c r="B25" s="69"/>
      <c r="C25" s="77"/>
      <c r="D25" s="360"/>
      <c r="E25" s="360"/>
      <c r="F25" s="360"/>
      <c r="G25" s="360"/>
      <c r="H25" s="360"/>
      <c r="I25" s="76"/>
      <c r="J25" s="360"/>
      <c r="K25" s="360"/>
      <c r="L25" s="360"/>
      <c r="M25" s="360"/>
      <c r="N25" s="76"/>
      <c r="O25" s="360"/>
      <c r="P25" s="360"/>
      <c r="Q25" s="360"/>
      <c r="R25" s="360"/>
      <c r="S25" s="76"/>
      <c r="T25" s="360"/>
      <c r="U25" s="360"/>
      <c r="V25" s="360"/>
      <c r="W25" s="360"/>
      <c r="X25" s="76"/>
      <c r="Y25" s="360"/>
      <c r="Z25" s="360"/>
      <c r="AA25" s="360"/>
      <c r="AB25" s="360"/>
      <c r="AC25" s="76"/>
      <c r="AD25" s="360"/>
      <c r="AE25" s="360"/>
      <c r="AF25" s="360"/>
      <c r="AG25" s="360"/>
      <c r="AH25" s="76"/>
      <c r="AI25" s="360"/>
      <c r="AJ25" s="360"/>
      <c r="AK25" s="360"/>
      <c r="AL25" s="360"/>
      <c r="AM25" s="361"/>
      <c r="AN25" s="68"/>
      <c r="AO25" s="66"/>
      <c r="AP25" s="66"/>
    </row>
    <row r="26" spans="1:42" ht="18" customHeight="1" x14ac:dyDescent="0.3">
      <c r="A26" s="67"/>
      <c r="B26" s="69"/>
      <c r="C26" s="77"/>
      <c r="D26" s="360"/>
      <c r="E26" s="360"/>
      <c r="F26" s="360"/>
      <c r="G26" s="360"/>
      <c r="H26" s="360"/>
      <c r="I26" s="76"/>
      <c r="J26" s="360"/>
      <c r="K26" s="360"/>
      <c r="L26" s="360"/>
      <c r="M26" s="360"/>
      <c r="N26" s="76"/>
      <c r="O26" s="360"/>
      <c r="P26" s="360"/>
      <c r="Q26" s="360"/>
      <c r="R26" s="360"/>
      <c r="S26" s="76"/>
      <c r="T26" s="360"/>
      <c r="U26" s="360"/>
      <c r="V26" s="360"/>
      <c r="W26" s="360"/>
      <c r="X26" s="76"/>
      <c r="Y26" s="360"/>
      <c r="Z26" s="360"/>
      <c r="AA26" s="360"/>
      <c r="AB26" s="360"/>
      <c r="AC26" s="76"/>
      <c r="AD26" s="360"/>
      <c r="AE26" s="360"/>
      <c r="AF26" s="360"/>
      <c r="AG26" s="360"/>
      <c r="AH26" s="76"/>
      <c r="AI26" s="360"/>
      <c r="AJ26" s="360"/>
      <c r="AK26" s="360"/>
      <c r="AL26" s="360"/>
      <c r="AM26" s="361"/>
      <c r="AN26" s="68"/>
      <c r="AO26" s="66"/>
      <c r="AP26" s="66"/>
    </row>
    <row r="27" spans="1:42" ht="18" customHeight="1" x14ac:dyDescent="0.3">
      <c r="A27" s="67"/>
      <c r="B27" s="69"/>
      <c r="C27" s="77"/>
      <c r="D27" s="360"/>
      <c r="E27" s="360"/>
      <c r="F27" s="360"/>
      <c r="G27" s="360"/>
      <c r="H27" s="360"/>
      <c r="I27" s="76"/>
      <c r="J27" s="360"/>
      <c r="K27" s="360"/>
      <c r="L27" s="360"/>
      <c r="M27" s="360"/>
      <c r="N27" s="76"/>
      <c r="O27" s="360"/>
      <c r="P27" s="360"/>
      <c r="Q27" s="360"/>
      <c r="R27" s="360"/>
      <c r="S27" s="76"/>
      <c r="T27" s="360"/>
      <c r="U27" s="360"/>
      <c r="V27" s="360"/>
      <c r="W27" s="360"/>
      <c r="X27" s="76"/>
      <c r="Y27" s="360"/>
      <c r="Z27" s="360"/>
      <c r="AA27" s="360"/>
      <c r="AB27" s="360"/>
      <c r="AC27" s="76"/>
      <c r="AD27" s="360"/>
      <c r="AE27" s="360"/>
      <c r="AF27" s="360"/>
      <c r="AG27" s="360"/>
      <c r="AH27" s="76"/>
      <c r="AI27" s="360"/>
      <c r="AJ27" s="360"/>
      <c r="AK27" s="360"/>
      <c r="AL27" s="360"/>
      <c r="AM27" s="361"/>
      <c r="AN27" s="68"/>
      <c r="AO27" s="66"/>
      <c r="AP27" s="66"/>
    </row>
    <row r="28" spans="1:42" ht="18" customHeight="1" x14ac:dyDescent="0.3">
      <c r="A28" s="67"/>
      <c r="B28" s="69"/>
      <c r="C28" s="77"/>
      <c r="D28" s="360"/>
      <c r="E28" s="360"/>
      <c r="F28" s="360"/>
      <c r="G28" s="360"/>
      <c r="H28" s="360"/>
      <c r="I28" s="76"/>
      <c r="J28" s="360"/>
      <c r="K28" s="360"/>
      <c r="L28" s="360"/>
      <c r="M28" s="360"/>
      <c r="N28" s="76"/>
      <c r="O28" s="360"/>
      <c r="P28" s="360"/>
      <c r="Q28" s="360"/>
      <c r="R28" s="360"/>
      <c r="S28" s="76"/>
      <c r="T28" s="360"/>
      <c r="U28" s="360"/>
      <c r="V28" s="360"/>
      <c r="W28" s="360"/>
      <c r="X28" s="76"/>
      <c r="Y28" s="360"/>
      <c r="Z28" s="360"/>
      <c r="AA28" s="360"/>
      <c r="AB28" s="360"/>
      <c r="AC28" s="76"/>
      <c r="AD28" s="360"/>
      <c r="AE28" s="360"/>
      <c r="AF28" s="360"/>
      <c r="AG28" s="360"/>
      <c r="AH28" s="76"/>
      <c r="AI28" s="360"/>
      <c r="AJ28" s="360"/>
      <c r="AK28" s="360"/>
      <c r="AL28" s="360"/>
      <c r="AM28" s="361"/>
      <c r="AN28" s="68"/>
      <c r="AO28" s="66"/>
      <c r="AP28" s="66"/>
    </row>
    <row r="29" spans="1:42" ht="18" customHeight="1" x14ac:dyDescent="0.3">
      <c r="A29" s="67"/>
      <c r="B29" s="69"/>
      <c r="C29" s="77"/>
      <c r="D29" s="360"/>
      <c r="E29" s="360"/>
      <c r="F29" s="360"/>
      <c r="G29" s="360"/>
      <c r="H29" s="360"/>
      <c r="I29" s="76"/>
      <c r="J29" s="360"/>
      <c r="K29" s="360"/>
      <c r="L29" s="360"/>
      <c r="M29" s="360"/>
      <c r="N29" s="76"/>
      <c r="O29" s="360"/>
      <c r="P29" s="360"/>
      <c r="Q29" s="360"/>
      <c r="R29" s="360"/>
      <c r="S29" s="76"/>
      <c r="T29" s="360"/>
      <c r="U29" s="360"/>
      <c r="V29" s="360"/>
      <c r="W29" s="360"/>
      <c r="X29" s="76"/>
      <c r="Y29" s="360"/>
      <c r="Z29" s="360"/>
      <c r="AA29" s="360"/>
      <c r="AB29" s="360"/>
      <c r="AC29" s="76"/>
      <c r="AD29" s="360"/>
      <c r="AE29" s="360"/>
      <c r="AF29" s="360"/>
      <c r="AG29" s="360"/>
      <c r="AH29" s="76"/>
      <c r="AI29" s="360"/>
      <c r="AJ29" s="360"/>
      <c r="AK29" s="360"/>
      <c r="AL29" s="360"/>
      <c r="AM29" s="361"/>
      <c r="AN29" s="68"/>
      <c r="AO29" s="66"/>
      <c r="AP29" s="66"/>
    </row>
    <row r="30" spans="1:42" ht="18" customHeight="1" x14ac:dyDescent="0.3">
      <c r="A30" s="67"/>
      <c r="B30" s="69"/>
      <c r="C30" s="77"/>
      <c r="D30" s="358"/>
      <c r="E30" s="358"/>
      <c r="F30" s="358"/>
      <c r="G30" s="358"/>
      <c r="H30" s="358"/>
      <c r="I30" s="76"/>
      <c r="J30" s="358"/>
      <c r="K30" s="358"/>
      <c r="L30" s="358"/>
      <c r="M30" s="358"/>
      <c r="N30" s="76"/>
      <c r="O30" s="358"/>
      <c r="P30" s="358"/>
      <c r="Q30" s="358"/>
      <c r="R30" s="358"/>
      <c r="S30" s="76"/>
      <c r="T30" s="358"/>
      <c r="U30" s="358"/>
      <c r="V30" s="358"/>
      <c r="W30" s="358"/>
      <c r="X30" s="76"/>
      <c r="Y30" s="358"/>
      <c r="Z30" s="358"/>
      <c r="AA30" s="358"/>
      <c r="AB30" s="358"/>
      <c r="AC30" s="76"/>
      <c r="AD30" s="358"/>
      <c r="AE30" s="358"/>
      <c r="AF30" s="358"/>
      <c r="AG30" s="358"/>
      <c r="AH30" s="76"/>
      <c r="AI30" s="358"/>
      <c r="AJ30" s="358"/>
      <c r="AK30" s="358"/>
      <c r="AL30" s="358"/>
      <c r="AM30" s="359"/>
      <c r="AN30" s="68"/>
      <c r="AO30" s="66"/>
      <c r="AP30" s="66"/>
    </row>
    <row r="31" spans="1:42" ht="18" customHeight="1" thickBot="1" x14ac:dyDescent="0.35">
      <c r="A31" s="67"/>
      <c r="B31" s="69"/>
      <c r="C31" s="75"/>
      <c r="D31" s="341"/>
      <c r="E31" s="341"/>
      <c r="F31" s="341"/>
      <c r="G31" s="341"/>
      <c r="H31" s="341"/>
      <c r="I31" s="74"/>
      <c r="J31" s="341"/>
      <c r="K31" s="341"/>
      <c r="L31" s="341"/>
      <c r="M31" s="341"/>
      <c r="N31" s="74"/>
      <c r="O31" s="341"/>
      <c r="P31" s="341"/>
      <c r="Q31" s="341"/>
      <c r="R31" s="341"/>
      <c r="S31" s="74"/>
      <c r="T31" s="341"/>
      <c r="U31" s="341"/>
      <c r="V31" s="341"/>
      <c r="W31" s="341"/>
      <c r="X31" s="74"/>
      <c r="Y31" s="341"/>
      <c r="Z31" s="341"/>
      <c r="AA31" s="341"/>
      <c r="AB31" s="341"/>
      <c r="AC31" s="74"/>
      <c r="AD31" s="341"/>
      <c r="AE31" s="341"/>
      <c r="AF31" s="341"/>
      <c r="AG31" s="341"/>
      <c r="AH31" s="74"/>
      <c r="AI31" s="341"/>
      <c r="AJ31" s="341"/>
      <c r="AK31" s="341"/>
      <c r="AL31" s="341"/>
      <c r="AM31" s="342"/>
      <c r="AN31" s="68"/>
      <c r="AO31" s="66"/>
      <c r="AP31" s="66"/>
    </row>
    <row r="32" spans="1:42" ht="18" customHeight="1" x14ac:dyDescent="0.3">
      <c r="A32" s="67"/>
      <c r="B32" s="69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68"/>
      <c r="AO32" s="66"/>
      <c r="AP32" s="66"/>
    </row>
    <row r="33" spans="1:42" ht="18" customHeight="1" thickBot="1" x14ac:dyDescent="0.35">
      <c r="A33" s="67"/>
      <c r="B33" s="69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6"/>
      <c r="AP33" s="66"/>
    </row>
    <row r="34" spans="1:42" ht="30" customHeight="1" thickBot="1" x14ac:dyDescent="0.35">
      <c r="A34" s="67"/>
      <c r="B34" s="69"/>
      <c r="C34" s="343" t="s">
        <v>99</v>
      </c>
      <c r="D34" s="344"/>
      <c r="E34" s="344"/>
      <c r="F34" s="344"/>
      <c r="G34" s="344"/>
      <c r="H34" s="344"/>
      <c r="I34" s="344"/>
      <c r="J34" s="344"/>
      <c r="K34" s="344"/>
      <c r="L34" s="344"/>
      <c r="M34" s="344"/>
      <c r="N34" s="344"/>
      <c r="O34" s="344"/>
      <c r="P34" s="344"/>
      <c r="Q34" s="344"/>
      <c r="R34" s="344"/>
      <c r="S34" s="344"/>
      <c r="T34" s="344"/>
      <c r="U34" s="344"/>
      <c r="V34" s="344"/>
      <c r="W34" s="344"/>
      <c r="X34" s="344"/>
      <c r="Y34" s="344"/>
      <c r="Z34" s="344"/>
      <c r="AA34" s="344"/>
      <c r="AB34" s="344"/>
      <c r="AC34" s="344"/>
      <c r="AD34" s="344"/>
      <c r="AE34" s="344"/>
      <c r="AF34" s="344"/>
      <c r="AG34" s="344"/>
      <c r="AH34" s="344"/>
      <c r="AI34" s="344"/>
      <c r="AJ34" s="344"/>
      <c r="AK34" s="344"/>
      <c r="AL34" s="344"/>
      <c r="AM34" s="345"/>
      <c r="AN34" s="68"/>
      <c r="AO34" s="66"/>
      <c r="AP34" s="66"/>
    </row>
    <row r="35" spans="1:42" s="70" customFormat="1" ht="21" customHeight="1" x14ac:dyDescent="0.35">
      <c r="A35" s="72"/>
      <c r="B35" s="71"/>
      <c r="C35" s="346"/>
      <c r="D35" s="347"/>
      <c r="E35" s="347"/>
      <c r="F35" s="347"/>
      <c r="G35" s="347"/>
      <c r="H35" s="347"/>
      <c r="I35" s="347"/>
      <c r="J35" s="347"/>
      <c r="K35" s="347"/>
      <c r="L35" s="347"/>
      <c r="M35" s="347"/>
      <c r="N35" s="347"/>
      <c r="O35" s="347"/>
      <c r="P35" s="347"/>
      <c r="Q35" s="347"/>
      <c r="R35" s="347"/>
      <c r="S35" s="347"/>
      <c r="T35" s="347"/>
      <c r="U35" s="347"/>
      <c r="V35" s="347"/>
      <c r="W35" s="347"/>
      <c r="X35" s="347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8"/>
      <c r="AN35" s="68"/>
      <c r="AO35" s="66"/>
      <c r="AP35" s="66"/>
    </row>
    <row r="36" spans="1:42" s="70" customFormat="1" ht="21" customHeight="1" x14ac:dyDescent="0.35">
      <c r="A36" s="72"/>
      <c r="B36" s="71"/>
      <c r="C36" s="349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50"/>
      <c r="P36" s="350"/>
      <c r="Q36" s="350"/>
      <c r="R36" s="350"/>
      <c r="S36" s="350"/>
      <c r="T36" s="350"/>
      <c r="U36" s="350"/>
      <c r="V36" s="350"/>
      <c r="W36" s="350"/>
      <c r="X36" s="350"/>
      <c r="Y36" s="350"/>
      <c r="Z36" s="350"/>
      <c r="AA36" s="350"/>
      <c r="AB36" s="350"/>
      <c r="AC36" s="350"/>
      <c r="AD36" s="350"/>
      <c r="AE36" s="350"/>
      <c r="AF36" s="350"/>
      <c r="AG36" s="350"/>
      <c r="AH36" s="350"/>
      <c r="AI36" s="350"/>
      <c r="AJ36" s="350"/>
      <c r="AK36" s="350"/>
      <c r="AL36" s="350"/>
      <c r="AM36" s="351"/>
      <c r="AN36" s="68"/>
      <c r="AO36" s="66"/>
      <c r="AP36" s="66"/>
    </row>
    <row r="37" spans="1:42" ht="18" customHeight="1" x14ac:dyDescent="0.3">
      <c r="A37" s="67"/>
      <c r="B37" s="69"/>
      <c r="C37" s="352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  <c r="AH37" s="353"/>
      <c r="AI37" s="353"/>
      <c r="AJ37" s="353"/>
      <c r="AK37" s="353"/>
      <c r="AL37" s="353"/>
      <c r="AM37" s="354"/>
      <c r="AN37" s="68"/>
      <c r="AO37" s="66"/>
      <c r="AP37" s="66"/>
    </row>
    <row r="38" spans="1:42" ht="18" customHeight="1" thickBot="1" x14ac:dyDescent="0.35">
      <c r="A38" s="67"/>
      <c r="B38" s="69"/>
      <c r="C38" s="355"/>
      <c r="D38" s="356"/>
      <c r="E38" s="356"/>
      <c r="F38" s="356"/>
      <c r="G38" s="356"/>
      <c r="H38" s="356"/>
      <c r="I38" s="356"/>
      <c r="J38" s="356"/>
      <c r="K38" s="356"/>
      <c r="L38" s="356"/>
      <c r="M38" s="356"/>
      <c r="N38" s="356"/>
      <c r="O38" s="356"/>
      <c r="P38" s="356"/>
      <c r="Q38" s="356"/>
      <c r="R38" s="356"/>
      <c r="S38" s="356"/>
      <c r="T38" s="356"/>
      <c r="U38" s="356"/>
      <c r="V38" s="356"/>
      <c r="W38" s="356"/>
      <c r="X38" s="356"/>
      <c r="Y38" s="356"/>
      <c r="Z38" s="356"/>
      <c r="AA38" s="356"/>
      <c r="AB38" s="356"/>
      <c r="AC38" s="356"/>
      <c r="AD38" s="356"/>
      <c r="AE38" s="356"/>
      <c r="AF38" s="356"/>
      <c r="AG38" s="356"/>
      <c r="AH38" s="356"/>
      <c r="AI38" s="356"/>
      <c r="AJ38" s="356"/>
      <c r="AK38" s="356"/>
      <c r="AL38" s="356"/>
      <c r="AM38" s="357"/>
      <c r="AN38" s="68"/>
      <c r="AO38" s="66"/>
      <c r="AP38" s="66"/>
    </row>
    <row r="39" spans="1:42" ht="18" customHeight="1" x14ac:dyDescent="0.3">
      <c r="A39" s="67"/>
      <c r="B39" s="69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6"/>
    </row>
    <row r="40" spans="1:42" s="66" customFormat="1" ht="18" customHeight="1" x14ac:dyDescent="0.3"/>
    <row r="41" spans="1:42" ht="18" customHeight="1" x14ac:dyDescent="0.3">
      <c r="A41" s="67"/>
      <c r="B41" s="67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7"/>
      <c r="AO41" s="66"/>
    </row>
    <row r="42" spans="1:42" ht="18" customHeight="1" x14ac:dyDescent="0.3">
      <c r="A42" s="67"/>
      <c r="B42" s="67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7"/>
      <c r="AO42" s="66"/>
    </row>
  </sheetData>
  <sheetProtection selectLockedCells="1"/>
  <mergeCells count="155">
    <mergeCell ref="C10:M10"/>
    <mergeCell ref="Q10:Z10"/>
    <mergeCell ref="AC10:AM10"/>
    <mergeCell ref="C3:AM3"/>
    <mergeCell ref="Q4:U4"/>
    <mergeCell ref="V4:Z4"/>
    <mergeCell ref="C6:M6"/>
    <mergeCell ref="P6:Z6"/>
    <mergeCell ref="AC6:AM6"/>
    <mergeCell ref="C7:M7"/>
    <mergeCell ref="Q7:Z7"/>
    <mergeCell ref="AC7:AM7"/>
    <mergeCell ref="C8:M8"/>
    <mergeCell ref="Q8:Z8"/>
    <mergeCell ref="AC8:AM8"/>
    <mergeCell ref="C9:M9"/>
    <mergeCell ref="Q9:Z9"/>
    <mergeCell ref="AC9:AM9"/>
    <mergeCell ref="C11:M11"/>
    <mergeCell ref="Q11:Z11"/>
    <mergeCell ref="AC11:AM11"/>
    <mergeCell ref="C12:M12"/>
    <mergeCell ref="Q12:Z12"/>
    <mergeCell ref="AC12:AM12"/>
    <mergeCell ref="C15:D16"/>
    <mergeCell ref="E15:H15"/>
    <mergeCell ref="I15:J16"/>
    <mergeCell ref="K15:M15"/>
    <mergeCell ref="N15:O16"/>
    <mergeCell ref="P15:R15"/>
    <mergeCell ref="U15:W15"/>
    <mergeCell ref="X15:Y16"/>
    <mergeCell ref="Z15:AB15"/>
    <mergeCell ref="AC15:AD16"/>
    <mergeCell ref="AE15:AG15"/>
    <mergeCell ref="AH15:AI16"/>
    <mergeCell ref="AJ15:AL15"/>
    <mergeCell ref="E16:H16"/>
    <mergeCell ref="K16:M16"/>
    <mergeCell ref="P16:R16"/>
    <mergeCell ref="U16:W16"/>
    <mergeCell ref="Z16:AB16"/>
    <mergeCell ref="AE16:AG16"/>
    <mergeCell ref="AJ16:AL16"/>
    <mergeCell ref="S15:T16"/>
    <mergeCell ref="AD20:AG20"/>
    <mergeCell ref="AI20:AM20"/>
    <mergeCell ref="D19:H19"/>
    <mergeCell ref="J19:M19"/>
    <mergeCell ref="AI18:AM18"/>
    <mergeCell ref="D17:H17"/>
    <mergeCell ref="J17:M17"/>
    <mergeCell ref="O17:R17"/>
    <mergeCell ref="T17:W17"/>
    <mergeCell ref="Y17:AB17"/>
    <mergeCell ref="AD17:AG17"/>
    <mergeCell ref="D18:H18"/>
    <mergeCell ref="J18:M18"/>
    <mergeCell ref="O18:R18"/>
    <mergeCell ref="T18:W18"/>
    <mergeCell ref="Y18:AB18"/>
    <mergeCell ref="AD18:AG18"/>
    <mergeCell ref="AI17:AM17"/>
    <mergeCell ref="AD22:AG22"/>
    <mergeCell ref="AI22:AM22"/>
    <mergeCell ref="D21:H21"/>
    <mergeCell ref="J21:M21"/>
    <mergeCell ref="O21:R21"/>
    <mergeCell ref="T21:W21"/>
    <mergeCell ref="Y21:AB21"/>
    <mergeCell ref="AD21:AG21"/>
    <mergeCell ref="O19:R19"/>
    <mergeCell ref="T19:W19"/>
    <mergeCell ref="Y19:AB19"/>
    <mergeCell ref="AD19:AG19"/>
    <mergeCell ref="AI21:AM21"/>
    <mergeCell ref="D22:H22"/>
    <mergeCell ref="J22:M22"/>
    <mergeCell ref="O22:R22"/>
    <mergeCell ref="T22:W22"/>
    <mergeCell ref="Y22:AB22"/>
    <mergeCell ref="AI19:AM19"/>
    <mergeCell ref="D20:H20"/>
    <mergeCell ref="J20:M20"/>
    <mergeCell ref="O20:R20"/>
    <mergeCell ref="T20:W20"/>
    <mergeCell ref="Y20:AB20"/>
    <mergeCell ref="O23:R23"/>
    <mergeCell ref="T23:W23"/>
    <mergeCell ref="Y23:AB23"/>
    <mergeCell ref="AD23:AG23"/>
    <mergeCell ref="AI25:AM25"/>
    <mergeCell ref="D26:H26"/>
    <mergeCell ref="J26:M26"/>
    <mergeCell ref="O26:R26"/>
    <mergeCell ref="T26:W26"/>
    <mergeCell ref="Y26:AB26"/>
    <mergeCell ref="AI23:AM23"/>
    <mergeCell ref="D24:H24"/>
    <mergeCell ref="J24:M24"/>
    <mergeCell ref="O24:R24"/>
    <mergeCell ref="T24:W24"/>
    <mergeCell ref="Y24:AB24"/>
    <mergeCell ref="AD24:AG24"/>
    <mergeCell ref="AI24:AM24"/>
    <mergeCell ref="D23:H23"/>
    <mergeCell ref="J23:M23"/>
    <mergeCell ref="AD28:AG28"/>
    <mergeCell ref="AI28:AM28"/>
    <mergeCell ref="D27:H27"/>
    <mergeCell ref="J27:M27"/>
    <mergeCell ref="AD26:AG26"/>
    <mergeCell ref="AI26:AM26"/>
    <mergeCell ref="D25:H25"/>
    <mergeCell ref="J25:M25"/>
    <mergeCell ref="O25:R25"/>
    <mergeCell ref="T25:W25"/>
    <mergeCell ref="Y25:AB25"/>
    <mergeCell ref="AD25:AG25"/>
    <mergeCell ref="AD30:AG30"/>
    <mergeCell ref="AI30:AM30"/>
    <mergeCell ref="D29:H29"/>
    <mergeCell ref="J29:M29"/>
    <mergeCell ref="O29:R29"/>
    <mergeCell ref="T29:W29"/>
    <mergeCell ref="Y29:AB29"/>
    <mergeCell ref="AD29:AG29"/>
    <mergeCell ref="O27:R27"/>
    <mergeCell ref="T27:W27"/>
    <mergeCell ref="Y27:AB27"/>
    <mergeCell ref="AD27:AG27"/>
    <mergeCell ref="AI29:AM29"/>
    <mergeCell ref="D30:H30"/>
    <mergeCell ref="J30:M30"/>
    <mergeCell ref="O30:R30"/>
    <mergeCell ref="T30:W30"/>
    <mergeCell ref="Y30:AB30"/>
    <mergeCell ref="AI27:AM27"/>
    <mergeCell ref="D28:H28"/>
    <mergeCell ref="J28:M28"/>
    <mergeCell ref="O28:R28"/>
    <mergeCell ref="T28:W28"/>
    <mergeCell ref="Y28:AB28"/>
    <mergeCell ref="Y31:AB31"/>
    <mergeCell ref="AD31:AG31"/>
    <mergeCell ref="AI31:AM31"/>
    <mergeCell ref="C34:AM34"/>
    <mergeCell ref="C35:AM35"/>
    <mergeCell ref="C36:AM36"/>
    <mergeCell ref="C37:AM37"/>
    <mergeCell ref="C38:AM38"/>
    <mergeCell ref="D31:H31"/>
    <mergeCell ref="J31:M31"/>
    <mergeCell ref="O31:R31"/>
    <mergeCell ref="T31:W31"/>
  </mergeCells>
  <conditionalFormatting sqref="C17:H31">
    <cfRule type="expression" dxfId="50" priority="23">
      <formula>StartDate+0=TODAY()</formula>
    </cfRule>
  </conditionalFormatting>
  <conditionalFormatting sqref="C1:AM1 C4:AM5 C6:C12 O13:AM13 C15 E15:E16 C17:D31 C35:C38 C43:AM1048576">
    <cfRule type="cellIs" dxfId="49" priority="72" operator="equal">
      <formula>"✔"</formula>
    </cfRule>
    <cfRule type="cellIs" dxfId="48" priority="73" operator="equal">
      <formula>"✖"</formula>
    </cfRule>
  </conditionalFormatting>
  <conditionalFormatting sqref="I15">
    <cfRule type="cellIs" dxfId="47" priority="69" operator="equal">
      <formula>"✖"</formula>
    </cfRule>
    <cfRule type="cellIs" dxfId="46" priority="68" operator="equal">
      <formula>"✔"</formula>
    </cfRule>
  </conditionalFormatting>
  <conditionalFormatting sqref="I17:J31">
    <cfRule type="cellIs" dxfId="45" priority="24" operator="equal">
      <formula>"✔"</formula>
    </cfRule>
    <cfRule type="cellIs" dxfId="44" priority="25" operator="equal">
      <formula>"✖"</formula>
    </cfRule>
  </conditionalFormatting>
  <conditionalFormatting sqref="I17:M31">
    <cfRule type="expression" dxfId="43" priority="22">
      <formula>StartDate+1=TODAY()</formula>
    </cfRule>
  </conditionalFormatting>
  <conditionalFormatting sqref="K15:K16">
    <cfRule type="cellIs" dxfId="42" priority="15" operator="equal">
      <formula>"✔"</formula>
    </cfRule>
    <cfRule type="cellIs" dxfId="41" priority="16" operator="equal">
      <formula>"✖"</formula>
    </cfRule>
  </conditionalFormatting>
  <conditionalFormatting sqref="N6:N13">
    <cfRule type="cellIs" dxfId="40" priority="71" operator="equal">
      <formula>"✖"</formula>
    </cfRule>
    <cfRule type="cellIs" dxfId="39" priority="70" operator="equal">
      <formula>"✔"</formula>
    </cfRule>
  </conditionalFormatting>
  <conditionalFormatting sqref="N15">
    <cfRule type="cellIs" dxfId="38" priority="67" operator="equal">
      <formula>"✖"</formula>
    </cfRule>
    <cfRule type="cellIs" dxfId="37" priority="66" operator="equal">
      <formula>"✔"</formula>
    </cfRule>
  </conditionalFormatting>
  <conditionalFormatting sqref="N17:O31">
    <cfRule type="cellIs" dxfId="36" priority="27" operator="equal">
      <formula>"✖"</formula>
    </cfRule>
    <cfRule type="cellIs" dxfId="35" priority="26" operator="equal">
      <formula>"✔"</formula>
    </cfRule>
  </conditionalFormatting>
  <conditionalFormatting sqref="N17:R31">
    <cfRule type="expression" dxfId="34" priority="21">
      <formula>StartDate+2=TODAY()</formula>
    </cfRule>
  </conditionalFormatting>
  <conditionalFormatting sqref="O6:P12">
    <cfRule type="cellIs" dxfId="33" priority="3" operator="equal">
      <formula>"✔"</formula>
    </cfRule>
    <cfRule type="cellIs" dxfId="32" priority="4" operator="equal">
      <formula>"✖"</formula>
    </cfRule>
  </conditionalFormatting>
  <conditionalFormatting sqref="P15:P16">
    <cfRule type="cellIs" dxfId="31" priority="13" operator="equal">
      <formula>"✔"</formula>
    </cfRule>
    <cfRule type="cellIs" dxfId="30" priority="14" operator="equal">
      <formula>"✖"</formula>
    </cfRule>
  </conditionalFormatting>
  <conditionalFormatting sqref="S15">
    <cfRule type="cellIs" dxfId="29" priority="65" operator="equal">
      <formula>"✖"</formula>
    </cfRule>
    <cfRule type="cellIs" dxfId="28" priority="64" operator="equal">
      <formula>"✔"</formula>
    </cfRule>
  </conditionalFormatting>
  <conditionalFormatting sqref="S17:T31">
    <cfRule type="cellIs" dxfId="27" priority="29" operator="equal">
      <formula>"✖"</formula>
    </cfRule>
    <cfRule type="cellIs" dxfId="26" priority="28" operator="equal">
      <formula>"✔"</formula>
    </cfRule>
  </conditionalFormatting>
  <conditionalFormatting sqref="S17:W31">
    <cfRule type="expression" dxfId="25" priority="20">
      <formula>StartDate+3=TODAY()</formula>
    </cfRule>
  </conditionalFormatting>
  <conditionalFormatting sqref="U15:U16">
    <cfRule type="cellIs" dxfId="24" priority="12" operator="equal">
      <formula>"✖"</formula>
    </cfRule>
    <cfRule type="cellIs" dxfId="23" priority="11" operator="equal">
      <formula>"✔"</formula>
    </cfRule>
  </conditionalFormatting>
  <conditionalFormatting sqref="X15">
    <cfRule type="cellIs" dxfId="22" priority="62" operator="equal">
      <formula>"✔"</formula>
    </cfRule>
    <cfRule type="cellIs" dxfId="21" priority="63" operator="equal">
      <formula>"✖"</formula>
    </cfRule>
  </conditionalFormatting>
  <conditionalFormatting sqref="X17:Y31">
    <cfRule type="cellIs" dxfId="20" priority="30" operator="equal">
      <formula>"✔"</formula>
    </cfRule>
    <cfRule type="cellIs" dxfId="19" priority="31" operator="equal">
      <formula>"✖"</formula>
    </cfRule>
  </conditionalFormatting>
  <conditionalFormatting sqref="X17:AB31">
    <cfRule type="expression" dxfId="18" priority="19">
      <formula>StartDate+4=TODAY()</formula>
    </cfRule>
  </conditionalFormatting>
  <conditionalFormatting sqref="Z15:Z16">
    <cfRule type="cellIs" dxfId="17" priority="10" operator="equal">
      <formula>"✖"</formula>
    </cfRule>
    <cfRule type="cellIs" dxfId="16" priority="9" operator="equal">
      <formula>"✔"</formula>
    </cfRule>
  </conditionalFormatting>
  <conditionalFormatting sqref="AA6:AC12">
    <cfRule type="cellIs" dxfId="15" priority="1" operator="equal">
      <formula>"✔"</formula>
    </cfRule>
    <cfRule type="cellIs" dxfId="14" priority="2" operator="equal">
      <formula>"✖"</formula>
    </cfRule>
  </conditionalFormatting>
  <conditionalFormatting sqref="AC15">
    <cfRule type="cellIs" dxfId="13" priority="60" operator="equal">
      <formula>"✔"</formula>
    </cfRule>
    <cfRule type="cellIs" dxfId="12" priority="61" operator="equal">
      <formula>"✖"</formula>
    </cfRule>
  </conditionalFormatting>
  <conditionalFormatting sqref="AC17:AD31">
    <cfRule type="cellIs" dxfId="11" priority="32" operator="equal">
      <formula>"✔"</formula>
    </cfRule>
    <cfRule type="cellIs" dxfId="10" priority="33" operator="equal">
      <formula>"✖"</formula>
    </cfRule>
  </conditionalFormatting>
  <conditionalFormatting sqref="AC17:AG31">
    <cfRule type="expression" dxfId="9" priority="18">
      <formula>StartDate+5=TODAY()</formula>
    </cfRule>
  </conditionalFormatting>
  <conditionalFormatting sqref="AE15:AE16">
    <cfRule type="cellIs" dxfId="8" priority="7" operator="equal">
      <formula>"✔"</formula>
    </cfRule>
    <cfRule type="cellIs" dxfId="7" priority="8" operator="equal">
      <formula>"✖"</formula>
    </cfRule>
  </conditionalFormatting>
  <conditionalFormatting sqref="AH15">
    <cfRule type="cellIs" dxfId="6" priority="58" operator="equal">
      <formula>"✔"</formula>
    </cfRule>
    <cfRule type="cellIs" dxfId="5" priority="59" operator="equal">
      <formula>"✖"</formula>
    </cfRule>
  </conditionalFormatting>
  <conditionalFormatting sqref="AH17:AI31">
    <cfRule type="cellIs" dxfId="4" priority="34" operator="equal">
      <formula>"✔"</formula>
    </cfRule>
    <cfRule type="cellIs" dxfId="3" priority="35" operator="equal">
      <formula>"✖"</formula>
    </cfRule>
  </conditionalFormatting>
  <conditionalFormatting sqref="AH17:AM31">
    <cfRule type="expression" dxfId="2" priority="17">
      <formula>StartDate+6=TODAY()</formula>
    </cfRule>
  </conditionalFormatting>
  <conditionalFormatting sqref="AJ15:AJ16 AM15:AM16">
    <cfRule type="cellIs" dxfId="1" priority="6" operator="equal">
      <formula>"✖"</formula>
    </cfRule>
    <cfRule type="cellIs" dxfId="0" priority="5" operator="equal">
      <formula>"✔"</formula>
    </cfRule>
  </conditionalFormatting>
  <dataValidations count="3">
    <dataValidation allowBlank="1" showInputMessage="1" showErrorMessage="1" promptTitle="Weekly Schedule Planner" prompt="Stay on track with your goals – personal, workrelated, or to-do items, deadlines with this weekly planner._x000a__x000a_Use week calendar layout to track additional goals &amp; priorities list on the side. _x000a__x000a_Calendar Highlights today date through Conditional formatting." sqref="A1" xr:uid="{16D923F2-8511-4CB9-8116-E7F4BFF15A1E}"/>
    <dataValidation allowBlank="1" showInputMessage="1" showErrorMessage="1" prompt="Select Week Start Date in this Cell" sqref="V4:Z4" xr:uid="{BD4349B0-00AC-40B2-AE15-044A8EF14CBF}"/>
    <dataValidation type="list" allowBlank="1" showInputMessage="1" showErrorMessage="1" sqref="C17:C31 P7:P12 S17:S31 X17:X31 AC17:AC31 N17:N31 AH17:AH31 I17:I31" xr:uid="{CCACA234-9380-4172-9490-FF638B8DA52A}">
      <formula1>"✔,✖"</formula1>
    </dataValidation>
  </dataValidations>
  <pageMargins left="0.7" right="0.7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2025 Civil FE Exam Topics</vt:lpstr>
      <vt:lpstr>Topic Checklist and Tracker</vt:lpstr>
      <vt:lpstr>Monthly Study Calendar</vt:lpstr>
      <vt:lpstr>Weekly Schedule Planner</vt:lpstr>
      <vt:lpstr>'Monthly Study Calendar'!Calendar10Month</vt:lpstr>
      <vt:lpstr>'Monthly Study Calendar'!Calendar10Year</vt:lpstr>
      <vt:lpstr>'Monthly Study Calendar'!Calendar11Month</vt:lpstr>
      <vt:lpstr>'Monthly Study Calendar'!Calendar11Year</vt:lpstr>
      <vt:lpstr>'Monthly Study Calendar'!Calendar12Month</vt:lpstr>
      <vt:lpstr>'Monthly Study Calendar'!Calendar12Year</vt:lpstr>
      <vt:lpstr>'Monthly Study Calendar'!Calendar1Month</vt:lpstr>
      <vt:lpstr>'Monthly Study Calendar'!Calendar1Year</vt:lpstr>
      <vt:lpstr>'Monthly Study Calendar'!Calendar2Month</vt:lpstr>
      <vt:lpstr>'Monthly Study Calendar'!Calendar2Year</vt:lpstr>
      <vt:lpstr>'Monthly Study Calendar'!Calendar3Month</vt:lpstr>
      <vt:lpstr>'Monthly Study Calendar'!Calendar3Year</vt:lpstr>
      <vt:lpstr>'Monthly Study Calendar'!Calendar4Month</vt:lpstr>
      <vt:lpstr>'Monthly Study Calendar'!Calendar4Year</vt:lpstr>
      <vt:lpstr>'Monthly Study Calendar'!Calendar5Month</vt:lpstr>
      <vt:lpstr>'Monthly Study Calendar'!Calendar5Year</vt:lpstr>
      <vt:lpstr>'Monthly Study Calendar'!Calendar6Month</vt:lpstr>
      <vt:lpstr>'Monthly Study Calendar'!Calendar6Year</vt:lpstr>
      <vt:lpstr>'Monthly Study Calendar'!Calendar7Month</vt:lpstr>
      <vt:lpstr>'Monthly Study Calendar'!Calendar7Year</vt:lpstr>
      <vt:lpstr>'Monthly Study Calendar'!Calendar8Month</vt:lpstr>
      <vt:lpstr>'Monthly Study Calendar'!Calendar8Year</vt:lpstr>
      <vt:lpstr>'Monthly Study Calendar'!Calendar9Month</vt:lpstr>
      <vt:lpstr>'Monthly Study Calendar'!Calendar9Year</vt:lpstr>
      <vt:lpstr>'Monthly Study Calendar'!ColumnTitleRegion1..H12.1</vt:lpstr>
      <vt:lpstr>'Monthly Study Calendar'!ColumnTitleRegion10..H54.1</vt:lpstr>
      <vt:lpstr>'Monthly Study Calendar'!ColumnTitleRegion11..C56.1</vt:lpstr>
      <vt:lpstr>'Monthly Study Calendar'!ColumnTitleRegion12..D56.1</vt:lpstr>
      <vt:lpstr>'Monthly Study Calendar'!ColumnTitleRegion13..H68.1</vt:lpstr>
      <vt:lpstr>'Monthly Study Calendar'!ColumnTitleRegion14..C70.1</vt:lpstr>
      <vt:lpstr>'Monthly Study Calendar'!ColumnTitleRegion15..D70.1</vt:lpstr>
      <vt:lpstr>'Monthly Study Calendar'!ColumnTitleRegion16..H82.1</vt:lpstr>
      <vt:lpstr>'Monthly Study Calendar'!ColumnTitleRegion17..C84.1</vt:lpstr>
      <vt:lpstr>'Monthly Study Calendar'!ColumnTitleRegion18..D84.1</vt:lpstr>
      <vt:lpstr>'Monthly Study Calendar'!ColumnTitleRegion19..H96.1</vt:lpstr>
      <vt:lpstr>'Monthly Study Calendar'!ColumnTitleRegion2..C14.1</vt:lpstr>
      <vt:lpstr>'Monthly Study Calendar'!ColumnTitleRegion20..C98.1</vt:lpstr>
      <vt:lpstr>'Monthly Study Calendar'!ColumnTitleRegion21..D98.1</vt:lpstr>
      <vt:lpstr>'Monthly Study Calendar'!ColumnTitleRegion22..H110.1</vt:lpstr>
      <vt:lpstr>'Monthly Study Calendar'!ColumnTitleRegion23..C112.1</vt:lpstr>
      <vt:lpstr>'Monthly Study Calendar'!ColumnTitleRegion24..D112.1</vt:lpstr>
      <vt:lpstr>'Monthly Study Calendar'!ColumnTitleRegion25..H124.1</vt:lpstr>
      <vt:lpstr>'Monthly Study Calendar'!ColumnTitleRegion26..C126.1</vt:lpstr>
      <vt:lpstr>'Monthly Study Calendar'!ColumnTitleRegion27..D126.1</vt:lpstr>
      <vt:lpstr>'Monthly Study Calendar'!ColumnTitleRegion28..H138.1</vt:lpstr>
      <vt:lpstr>'Monthly Study Calendar'!ColumnTitleRegion29..C140.1</vt:lpstr>
      <vt:lpstr>'Monthly Study Calendar'!ColumnTitleRegion3..D14.1</vt:lpstr>
      <vt:lpstr>'Monthly Study Calendar'!ColumnTitleRegion30..D140.1</vt:lpstr>
      <vt:lpstr>'Monthly Study Calendar'!ColumnTitleRegion31..H152.1</vt:lpstr>
      <vt:lpstr>'Monthly Study Calendar'!ColumnTitleRegion32..C154.1</vt:lpstr>
      <vt:lpstr>'Monthly Study Calendar'!ColumnTitleRegion33..D154.1</vt:lpstr>
      <vt:lpstr>'Monthly Study Calendar'!ColumnTitleRegion34..H166.1</vt:lpstr>
      <vt:lpstr>'Monthly Study Calendar'!ColumnTitleRegion35..C168.1</vt:lpstr>
      <vt:lpstr>'Monthly Study Calendar'!ColumnTitleRegion36..D168.1</vt:lpstr>
      <vt:lpstr>'Monthly Study Calendar'!ColumnTitleRegion4..H26.1</vt:lpstr>
      <vt:lpstr>'Monthly Study Calendar'!ColumnTitleRegion5..C28.1</vt:lpstr>
      <vt:lpstr>'Monthly Study Calendar'!ColumnTitleRegion6..D28.1</vt:lpstr>
      <vt:lpstr>'Monthly Study Calendar'!ColumnTitleRegion7..H40.1</vt:lpstr>
      <vt:lpstr>'Monthly Study Calendar'!ColumnTitleRegion8..C42.1</vt:lpstr>
      <vt:lpstr>'Monthly Study Calendar'!ColumnTitleRegion9..D42.1</vt:lpstr>
      <vt:lpstr>'Monthly Study Calendar'!Print_Area</vt:lpstr>
      <vt:lpstr>'Monthly Study Calendar'!WeekStart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Farouq Hanoon</dc:creator>
  <cp:lastModifiedBy>Farouq Hanoon</cp:lastModifiedBy>
  <cp:lastPrinted>2020-05-20T21:14:49Z</cp:lastPrinted>
  <dcterms:created xsi:type="dcterms:W3CDTF">2020-05-15T19:46:41Z</dcterms:created>
  <dcterms:modified xsi:type="dcterms:W3CDTF">2025-08-12T13:23:09Z</dcterms:modified>
</cp:coreProperties>
</file>