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660" yWindow="0" windowWidth="1086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7" i="1"/>
  <c r="B21" i="1"/>
  <c r="B22" i="1"/>
  <c r="B23" i="1"/>
</calcChain>
</file>

<file path=xl/sharedStrings.xml><?xml version="1.0" encoding="utf-8"?>
<sst xmlns="http://schemas.openxmlformats.org/spreadsheetml/2006/main" count="21" uniqueCount="16">
  <si>
    <t>Orifice Coefficient</t>
  </si>
  <si>
    <t>---- INPUT VALUES -----</t>
  </si>
  <si>
    <t>----- COMPUTED VALUES -----</t>
  </si>
  <si>
    <t>CFS</t>
  </si>
  <si>
    <t>FT^2</t>
  </si>
  <si>
    <t>Orifice Circular Area</t>
  </si>
  <si>
    <t>Depth to Orifice centerline</t>
  </si>
  <si>
    <t>Depth above top of Orifice</t>
  </si>
  <si>
    <t>Orifice Diameter</t>
  </si>
  <si>
    <t>Horizontal Orifice Discharge Calculator -- US Customary Units</t>
  </si>
  <si>
    <t>FT</t>
  </si>
  <si>
    <t>Dimensionless</t>
  </si>
  <si>
    <t>Discharge</t>
  </si>
  <si>
    <t>Invert Elev.</t>
  </si>
  <si>
    <t>Soffit Elev.</t>
  </si>
  <si>
    <t>Pool Elev.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</si>
</sst>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1" quotePrefix="1"/>
    <xf numFmtId="0" fontId="1" fillId="2" borderId="1" xfId="1"/>
    <xf numFmtId="0" fontId="0" fillId="4" borderId="0" xfId="0" applyFill="1"/>
    <xf numFmtId="0" fontId="2" fillId="4" borderId="1" xfId="2" quotePrefix="1" applyFill="1"/>
    <xf numFmtId="0" fontId="2" fillId="4" borderId="1" xfId="2" applyFill="1"/>
    <xf numFmtId="2" fontId="1" fillId="2" borderId="1" xfId="1" applyNumberFormat="1"/>
  </cellXfs>
  <cellStyles count="45">
    <cellStyle name="Calculation" xfId="2" builtinId="2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159410</xdr:colOff>
      <xdr:row>9</xdr:row>
      <xdr:rowOff>64791</xdr:rowOff>
    </xdr:from>
    <xdr:to>
      <xdr:col>2</xdr:col>
      <xdr:colOff>361296</xdr:colOff>
      <xdr:row>18</xdr:row>
      <xdr:rowOff>67732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10" y="1233191"/>
          <a:ext cx="3571619" cy="1755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7" sqref="B7"/>
    </sheetView>
  </sheetViews>
  <sheetFormatPr baseColWidth="10" defaultRowHeight="15" x14ac:dyDescent="0"/>
  <cols>
    <col min="1" max="1" width="34.1640625" customWidth="1"/>
    <col min="2" max="2" width="10" customWidth="1"/>
    <col min="3" max="3" width="12.33203125" customWidth="1"/>
    <col min="4" max="4" width="4" customWidth="1"/>
  </cols>
  <sheetData>
    <row r="1" spans="1:4">
      <c r="A1" s="3" t="s">
        <v>9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1" t="s">
        <v>1</v>
      </c>
      <c r="B3" s="2"/>
      <c r="C3" s="2"/>
      <c r="D3" s="3"/>
    </row>
    <row r="4" spans="1:4">
      <c r="A4" s="1" t="s">
        <v>13</v>
      </c>
      <c r="B4" s="6">
        <v>2075</v>
      </c>
      <c r="C4" s="2" t="s">
        <v>10</v>
      </c>
      <c r="D4" s="3"/>
    </row>
    <row r="5" spans="1:4">
      <c r="A5" s="1" t="s">
        <v>14</v>
      </c>
      <c r="B5" s="6">
        <v>2077</v>
      </c>
      <c r="C5" s="2" t="s">
        <v>10</v>
      </c>
      <c r="D5" s="3"/>
    </row>
    <row r="6" spans="1:4">
      <c r="A6" s="1" t="s">
        <v>15</v>
      </c>
      <c r="B6" s="6">
        <v>2086</v>
      </c>
      <c r="C6" s="2" t="s">
        <v>10</v>
      </c>
      <c r="D6" s="3"/>
    </row>
    <row r="7" spans="1:4">
      <c r="A7" s="2" t="s">
        <v>8</v>
      </c>
      <c r="B7" s="2">
        <f>B5-B4</f>
        <v>2</v>
      </c>
      <c r="C7" s="2" t="s">
        <v>10</v>
      </c>
      <c r="D7" s="3"/>
    </row>
    <row r="8" spans="1:4">
      <c r="A8" s="2" t="s">
        <v>7</v>
      </c>
      <c r="B8" s="2">
        <f>B6-B5</f>
        <v>9</v>
      </c>
      <c r="C8" s="2" t="s">
        <v>10</v>
      </c>
      <c r="D8" s="3"/>
    </row>
    <row r="9" spans="1:4">
      <c r="A9" s="2" t="s">
        <v>0</v>
      </c>
      <c r="B9" s="2">
        <v>0.5</v>
      </c>
      <c r="C9" s="2" t="s">
        <v>11</v>
      </c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4" t="s">
        <v>2</v>
      </c>
      <c r="B20" s="5"/>
      <c r="C20" s="5"/>
      <c r="D20" s="3"/>
    </row>
    <row r="21" spans="1:4">
      <c r="A21" s="5" t="s">
        <v>6</v>
      </c>
      <c r="B21" s="5">
        <f>IF(B8&gt;=0,B8+B7-0.5*B7,"Depth above orifice too low - system is not orifice flow")</f>
        <v>10</v>
      </c>
      <c r="C21" s="5" t="s">
        <v>10</v>
      </c>
      <c r="D21" s="3"/>
    </row>
    <row r="22" spans="1:4">
      <c r="A22" s="5" t="s">
        <v>5</v>
      </c>
      <c r="B22" s="5">
        <f>0.25*PI()*B7^2</f>
        <v>3.1415926535897931</v>
      </c>
      <c r="C22" s="5" t="s">
        <v>4</v>
      </c>
      <c r="D22" s="3"/>
    </row>
    <row r="23" spans="1:4">
      <c r="A23" s="5" t="s">
        <v>12</v>
      </c>
      <c r="B23" s="5">
        <f>B9*B22*SQRT(2*32.2*B21)</f>
        <v>39.862341985580656</v>
      </c>
      <c r="C23" s="5" t="s">
        <v>3</v>
      </c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2015-10-26T21:13:53Z</dcterms:created>
  <dcterms:modified xsi:type="dcterms:W3CDTF">2015-11-12T04:14:57Z</dcterms:modified>
</cp:coreProperties>
</file>