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780" yWindow="0" windowWidth="15300" windowHeight="16240"/>
  </bookViews>
  <sheets>
    <sheet name="PERMFH" sheetId="1" r:id="rId1"/>
  </sheets>
  <externalReferences>
    <externalReference r:id="rId2"/>
  </externalReferences>
  <calcPr calcId="140001" calcMode="manual" iterate="1" iterateDelta="1E-8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B8" i="1"/>
  <c r="H26" i="1"/>
  <c r="H27" i="1"/>
  <c r="B28" i="1"/>
  <c r="H28" i="1"/>
  <c r="B29" i="1"/>
  <c r="H29" i="1"/>
  <c r="B16" i="1"/>
  <c r="B30" i="1"/>
  <c r="H30" i="1"/>
  <c r="B31" i="1"/>
  <c r="H31" i="1"/>
  <c r="B18" i="1"/>
  <c r="B32" i="1"/>
  <c r="H32" i="1"/>
  <c r="B33" i="1"/>
  <c r="H33" i="1"/>
  <c r="B34" i="1"/>
  <c r="H34" i="1"/>
  <c r="B21" i="1"/>
  <c r="B35" i="1"/>
  <c r="H35" i="1"/>
  <c r="B36" i="1"/>
  <c r="H36" i="1"/>
  <c r="B37" i="1"/>
  <c r="H37" i="1"/>
  <c r="B38" i="1"/>
  <c r="H38" i="1"/>
  <c r="B39" i="1"/>
  <c r="H39" i="1"/>
  <c r="B40" i="1"/>
  <c r="H40" i="1"/>
  <c r="B41" i="1"/>
  <c r="H41" i="1"/>
  <c r="B42" i="1"/>
  <c r="H42" i="1"/>
  <c r="B43" i="1"/>
  <c r="H43" i="1"/>
  <c r="B44" i="1"/>
  <c r="H44" i="1"/>
  <c r="B45" i="1"/>
  <c r="H45" i="1"/>
</calcChain>
</file>

<file path=xl/sharedStrings.xml><?xml version="1.0" encoding="utf-8"?>
<sst xmlns="http://schemas.openxmlformats.org/spreadsheetml/2006/main" count="44" uniqueCount="38">
  <si>
    <t>Falling Head Permeameter</t>
  </si>
  <si>
    <t>Data</t>
  </si>
  <si>
    <t>Diagram</t>
  </si>
  <si>
    <t>Tube Diameter (d)</t>
  </si>
  <si>
    <t>cm</t>
  </si>
  <si>
    <t xml:space="preserve"> </t>
  </si>
  <si>
    <t>Sample Diameter (D)</t>
  </si>
  <si>
    <t>ln(h)=ln(ho)-KA/aLt</t>
  </si>
  <si>
    <t>Sample Length (L)</t>
  </si>
  <si>
    <t>K</t>
  </si>
  <si>
    <t>Initial head (  h(t=0)  )</t>
  </si>
  <si>
    <t>A</t>
  </si>
  <si>
    <t>Final Head (  h(t)  )</t>
  </si>
  <si>
    <t>L</t>
  </si>
  <si>
    <t>Elapsed time (  t  )</t>
  </si>
  <si>
    <t>sec</t>
  </si>
  <si>
    <t>a</t>
  </si>
  <si>
    <t>ho</t>
  </si>
  <si>
    <t>density</t>
  </si>
  <si>
    <t>g/cm^3</t>
  </si>
  <si>
    <t xml:space="preserve">viscosity </t>
  </si>
  <si>
    <t>g/(sec cm)</t>
  </si>
  <si>
    <t>t (sec)</t>
  </si>
  <si>
    <t>h(t) (cm)</t>
  </si>
  <si>
    <t>ln(h(t))</t>
  </si>
  <si>
    <t>gravitational</t>
  </si>
  <si>
    <t>cm/sec^2</t>
  </si>
  <si>
    <t xml:space="preserve">   acceleration</t>
  </si>
  <si>
    <t>Computed Values</t>
  </si>
  <si>
    <t>Volume(Q)</t>
  </si>
  <si>
    <t>Hydraulic  (K)</t>
  </si>
  <si>
    <t>cm/sec</t>
  </si>
  <si>
    <t xml:space="preserve"> Conductivity</t>
  </si>
  <si>
    <t>Intrinsic   (k)</t>
  </si>
  <si>
    <t>cm^2</t>
  </si>
  <si>
    <t xml:space="preserve"> Permeability</t>
  </si>
  <si>
    <t>Computed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</si>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</sst>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b/>
      <sz val="10"/>
      <name val="MS Sans Serif"/>
    </font>
    <font>
      <b/>
      <sz val="10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PERMFH!$G$24</c:f>
              <c:strCache>
                <c:ptCount val="1"/>
                <c:pt idx="0">
                  <c:v>Computed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PERMFH!$B$26:$B$45</c:f>
              <c:numCache>
                <c:formatCode>General</c:formatCode>
                <c:ptCount val="2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  <c:pt idx="11">
                  <c:v>330.0</c:v>
                </c:pt>
                <c:pt idx="12">
                  <c:v>360.0</c:v>
                </c:pt>
                <c:pt idx="13">
                  <c:v>390.0</c:v>
                </c:pt>
                <c:pt idx="14">
                  <c:v>420.0</c:v>
                </c:pt>
                <c:pt idx="15">
                  <c:v>450.0</c:v>
                </c:pt>
                <c:pt idx="16">
                  <c:v>480.0</c:v>
                </c:pt>
                <c:pt idx="17">
                  <c:v>510.0</c:v>
                </c:pt>
                <c:pt idx="18">
                  <c:v>540.0</c:v>
                </c:pt>
                <c:pt idx="19">
                  <c:v>570.0</c:v>
                </c:pt>
              </c:numCache>
            </c:numRef>
          </c:xVal>
          <c:yVal>
            <c:numRef>
              <c:f>PERMFH!$G$26:$G$45</c:f>
              <c:numCache>
                <c:formatCode>General</c:formatCode>
                <c:ptCount val="20"/>
                <c:pt idx="0">
                  <c:v>5</c:v>
                </c:pt>
                <c:pt idx="1">
                  <c:v>4.386746834631978</c:v>
                </c:pt>
                <c:pt idx="2">
                  <c:v>3.848709558230735</c:v>
                </c:pt>
                <c:pt idx="3">
                  <c:v>3.376662894397303</c:v>
                </c:pt>
                <c:pt idx="4">
                  <c:v>2.962513052723326</c:v>
                </c:pt>
                <c:pt idx="5">
                  <c:v>2.599158951317993</c:v>
                </c:pt>
                <c:pt idx="6">
                  <c:v>2.280370460479915</c:v>
                </c:pt>
                <c:pt idx="7">
                  <c:v>2.000681579859707</c:v>
                </c:pt>
                <c:pt idx="8">
                  <c:v>1.755296717511215</c:v>
                </c:pt>
                <c:pt idx="9">
                  <c:v>1.540008463876445</c:v>
                </c:pt>
                <c:pt idx="10">
                  <c:v>1.35112545084329</c:v>
                </c:pt>
                <c:pt idx="11">
                  <c:v>1.185409058935501</c:v>
                </c:pt>
                <c:pt idx="12">
                  <c:v>1.040017887405876</c:v>
                </c:pt>
                <c:pt idx="13">
                  <c:v>0.912459035107673</c:v>
                </c:pt>
                <c:pt idx="14">
                  <c:v>0.800545356797987</c:v>
                </c:pt>
                <c:pt idx="15">
                  <c:v>0.702357961982579</c:v>
                </c:pt>
                <c:pt idx="16">
                  <c:v>0.616213313301129</c:v>
                </c:pt>
                <c:pt idx="17">
                  <c:v>0.540634360316363</c:v>
                </c:pt>
                <c:pt idx="18">
                  <c:v>0.474325213762218</c:v>
                </c:pt>
                <c:pt idx="19">
                  <c:v>0.416148926011509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PERMFH!$C$24</c:f>
              <c:strCache>
                <c:ptCount val="1"/>
                <c:pt idx="0">
                  <c:v>Observed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PERMFH!$B$26:$B$45</c:f>
              <c:numCache>
                <c:formatCode>General</c:formatCode>
                <c:ptCount val="20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  <c:pt idx="11">
                  <c:v>330.0</c:v>
                </c:pt>
                <c:pt idx="12">
                  <c:v>360.0</c:v>
                </c:pt>
                <c:pt idx="13">
                  <c:v>390.0</c:v>
                </c:pt>
                <c:pt idx="14">
                  <c:v>420.0</c:v>
                </c:pt>
                <c:pt idx="15">
                  <c:v>450.0</c:v>
                </c:pt>
                <c:pt idx="16">
                  <c:v>480.0</c:v>
                </c:pt>
                <c:pt idx="17">
                  <c:v>510.0</c:v>
                </c:pt>
                <c:pt idx="18">
                  <c:v>540.0</c:v>
                </c:pt>
                <c:pt idx="19">
                  <c:v>570.0</c:v>
                </c:pt>
              </c:numCache>
            </c:numRef>
          </c:xVal>
          <c:yVal>
            <c:numRef>
              <c:f>PERMFH!$C$26:$C$45</c:f>
              <c:numCache>
                <c:formatCode>0.00</c:formatCode>
                <c:ptCount val="20"/>
                <c:pt idx="0">
                  <c:v>5.123397170835664</c:v>
                </c:pt>
                <c:pt idx="1">
                  <c:v>4.733786017919106</c:v>
                </c:pt>
                <c:pt idx="2">
                  <c:v>4.037440562394298</c:v>
                </c:pt>
                <c:pt idx="3">
                  <c:v>3.702894815567996</c:v>
                </c:pt>
                <c:pt idx="4">
                  <c:v>3.122109079766552</c:v>
                </c:pt>
                <c:pt idx="5">
                  <c:v>2.771718817689762</c:v>
                </c:pt>
                <c:pt idx="6">
                  <c:v>2.304809100115785</c:v>
                </c:pt>
                <c:pt idx="7">
                  <c:v>2.043788264405057</c:v>
                </c:pt>
                <c:pt idx="8">
                  <c:v>1.911224209283361</c:v>
                </c:pt>
                <c:pt idx="9">
                  <c:v>1.55246582327808</c:v>
                </c:pt>
                <c:pt idx="10">
                  <c:v>1.446058991422316</c:v>
                </c:pt>
                <c:pt idx="11">
                  <c:v>1.211709924508848</c:v>
                </c:pt>
                <c:pt idx="12">
                  <c:v>1.2</c:v>
                </c:pt>
                <c:pt idx="13">
                  <c:v>1.1</c:v>
                </c:pt>
                <c:pt idx="14">
                  <c:v>0.96</c:v>
                </c:pt>
                <c:pt idx="15">
                  <c:v>0.84</c:v>
                </c:pt>
                <c:pt idx="16">
                  <c:v>0.78</c:v>
                </c:pt>
                <c:pt idx="17">
                  <c:v>0.71</c:v>
                </c:pt>
                <c:pt idx="18">
                  <c:v>0.69</c:v>
                </c:pt>
                <c:pt idx="19">
                  <c:v>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072216"/>
        <c:axId val="-2062040984"/>
      </c:scatterChart>
      <c:valAx>
        <c:axId val="-20590722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040984"/>
        <c:crossesAt val="0.1"/>
        <c:crossBetween val="midCat"/>
      </c:valAx>
      <c:valAx>
        <c:axId val="-206204098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907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0</xdr:rowOff>
    </xdr:from>
    <xdr:to>
      <xdr:col>7</xdr:col>
      <xdr:colOff>63500</xdr:colOff>
      <xdr:row>18</xdr:row>
      <xdr:rowOff>12700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365500" y="0"/>
          <a:ext cx="3111500" cy="298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635000</xdr:colOff>
      <xdr:row>8</xdr:row>
      <xdr:rowOff>127000</xdr:rowOff>
    </xdr:from>
    <xdr:to>
      <xdr:col>5</xdr:col>
      <xdr:colOff>241300</xdr:colOff>
      <xdr:row>16</xdr:row>
      <xdr:rowOff>50800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24400" y="1447800"/>
          <a:ext cx="381000" cy="1244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DD0806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762000</xdr:colOff>
      <xdr:row>3</xdr:row>
      <xdr:rowOff>12700</xdr:rowOff>
    </xdr:from>
    <xdr:to>
      <xdr:col>5</xdr:col>
      <xdr:colOff>101600</xdr:colOff>
      <xdr:row>8</xdr:row>
      <xdr:rowOff>114300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51400" y="508000"/>
          <a:ext cx="1143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635000</xdr:colOff>
      <xdr:row>16</xdr:row>
      <xdr:rowOff>50800</xdr:rowOff>
    </xdr:from>
    <xdr:to>
      <xdr:col>5</xdr:col>
      <xdr:colOff>241300</xdr:colOff>
      <xdr:row>17</xdr:row>
      <xdr:rowOff>127000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724400" y="2692400"/>
          <a:ext cx="381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ABEA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762000</xdr:colOff>
      <xdr:row>4</xdr:row>
      <xdr:rowOff>114300</xdr:rowOff>
    </xdr:from>
    <xdr:to>
      <xdr:col>5</xdr:col>
      <xdr:colOff>101600</xdr:colOff>
      <xdr:row>8</xdr:row>
      <xdr:rowOff>127000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4851400" y="774700"/>
          <a:ext cx="114300" cy="673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ABEA" mc:Ignorable="a14" a14:legacySpreadsheetColorIndex="1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292100</xdr:colOff>
      <xdr:row>4</xdr:row>
      <xdr:rowOff>88900</xdr:rowOff>
    </xdr:from>
    <xdr:to>
      <xdr:col>6</xdr:col>
      <xdr:colOff>304800</xdr:colOff>
      <xdr:row>4</xdr:row>
      <xdr:rowOff>88900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5156200" y="749300"/>
          <a:ext cx="787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596900</xdr:colOff>
      <xdr:row>4</xdr:row>
      <xdr:rowOff>88900</xdr:rowOff>
    </xdr:from>
    <xdr:to>
      <xdr:col>5</xdr:col>
      <xdr:colOff>596900</xdr:colOff>
      <xdr:row>10</xdr:row>
      <xdr:rowOff>152400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 flipV="1">
          <a:off x="5461000" y="749300"/>
          <a:ext cx="0" cy="1054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584200</xdr:colOff>
      <xdr:row>11</xdr:row>
      <xdr:rowOff>114300</xdr:rowOff>
    </xdr:from>
    <xdr:to>
      <xdr:col>5</xdr:col>
      <xdr:colOff>584200</xdr:colOff>
      <xdr:row>16</xdr:row>
      <xdr:rowOff>50800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5448300" y="1930400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469900</xdr:colOff>
      <xdr:row>4</xdr:row>
      <xdr:rowOff>38100</xdr:rowOff>
    </xdr:from>
    <xdr:to>
      <xdr:col>5</xdr:col>
      <xdr:colOff>698500</xdr:colOff>
      <xdr:row>4</xdr:row>
      <xdr:rowOff>127000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5334000" y="698500"/>
          <a:ext cx="228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495300</xdr:colOff>
      <xdr:row>15</xdr:row>
      <xdr:rowOff>152400</xdr:rowOff>
    </xdr:from>
    <xdr:to>
      <xdr:col>5</xdr:col>
      <xdr:colOff>673100</xdr:colOff>
      <xdr:row>16</xdr:row>
      <xdr:rowOff>114300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V="1">
          <a:off x="5359400" y="2628900"/>
          <a:ext cx="17780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444500</xdr:colOff>
      <xdr:row>8</xdr:row>
      <xdr:rowOff>127000</xdr:rowOff>
    </xdr:from>
    <xdr:to>
      <xdr:col>4</xdr:col>
      <xdr:colOff>444500</xdr:colOff>
      <xdr:row>16</xdr:row>
      <xdr:rowOff>50800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4533900" y="1447800"/>
          <a:ext cx="0" cy="124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101600</xdr:colOff>
      <xdr:row>6</xdr:row>
      <xdr:rowOff>50800</xdr:rowOff>
    </xdr:from>
    <xdr:to>
      <xdr:col>5</xdr:col>
      <xdr:colOff>431800</xdr:colOff>
      <xdr:row>6</xdr:row>
      <xdr:rowOff>50800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4965700" y="1041400"/>
          <a:ext cx="33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279400</xdr:colOff>
      <xdr:row>6</xdr:row>
      <xdr:rowOff>50800</xdr:rowOff>
    </xdr:from>
    <xdr:to>
      <xdr:col>4</xdr:col>
      <xdr:colOff>749300</xdr:colOff>
      <xdr:row>6</xdr:row>
      <xdr:rowOff>50800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4368800" y="10414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228600</xdr:colOff>
      <xdr:row>18</xdr:row>
      <xdr:rowOff>88900</xdr:rowOff>
    </xdr:from>
    <xdr:to>
      <xdr:col>6</xdr:col>
      <xdr:colOff>368300</xdr:colOff>
      <xdr:row>18</xdr:row>
      <xdr:rowOff>88900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5092700" y="30607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18</xdr:row>
      <xdr:rowOff>76200</xdr:rowOff>
    </xdr:from>
    <xdr:to>
      <xdr:col>4</xdr:col>
      <xdr:colOff>609600</xdr:colOff>
      <xdr:row>18</xdr:row>
      <xdr:rowOff>76200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3784600" y="30480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444500</xdr:colOff>
      <xdr:row>8</xdr:row>
      <xdr:rowOff>114300</xdr:rowOff>
    </xdr:from>
    <xdr:to>
      <xdr:col>4</xdr:col>
      <xdr:colOff>444500</xdr:colOff>
      <xdr:row>15</xdr:row>
      <xdr:rowOff>50800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4533900" y="1435100"/>
          <a:ext cx="0" cy="109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342900</xdr:colOff>
      <xdr:row>11</xdr:row>
      <xdr:rowOff>152400</xdr:rowOff>
    </xdr:from>
    <xdr:to>
      <xdr:col>4</xdr:col>
      <xdr:colOff>546100</xdr:colOff>
      <xdr:row>13</xdr:row>
      <xdr:rowOff>38100</xdr:rowOff>
    </xdr:to>
    <xdr:sp macro="" textlink="">
      <xdr:nvSpPr>
        <xdr:cNvPr id="1043" name="Text 19"/>
        <xdr:cNvSpPr txBox="1">
          <a:spLocks noChangeArrowheads="1"/>
        </xdr:cNvSpPr>
      </xdr:nvSpPr>
      <xdr:spPr bwMode="auto">
        <a:xfrm>
          <a:off x="4432300" y="1968500"/>
          <a:ext cx="2032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L</a:t>
          </a:r>
        </a:p>
      </xdr:txBody>
    </xdr:sp>
    <xdr:clientData/>
  </xdr:twoCellAnchor>
  <xdr:twoCellAnchor>
    <xdr:from>
      <xdr:col>4</xdr:col>
      <xdr:colOff>279400</xdr:colOff>
      <xdr:row>5</xdr:row>
      <xdr:rowOff>114300</xdr:rowOff>
    </xdr:from>
    <xdr:to>
      <xdr:col>4</xdr:col>
      <xdr:colOff>520700</xdr:colOff>
      <xdr:row>7</xdr:row>
      <xdr:rowOff>0</xdr:rowOff>
    </xdr:to>
    <xdr:sp macro="" textlink="">
      <xdr:nvSpPr>
        <xdr:cNvPr id="1044" name="Text 20"/>
        <xdr:cNvSpPr txBox="1">
          <a:spLocks noChangeArrowheads="1"/>
        </xdr:cNvSpPr>
      </xdr:nvSpPr>
      <xdr:spPr bwMode="auto">
        <a:xfrm>
          <a:off x="4368800" y="939800"/>
          <a:ext cx="2413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d</a:t>
          </a:r>
        </a:p>
      </xdr:txBody>
    </xdr:sp>
    <xdr:clientData/>
  </xdr:twoCellAnchor>
  <xdr:twoCellAnchor>
    <xdr:from>
      <xdr:col>4</xdr:col>
      <xdr:colOff>711200</xdr:colOff>
      <xdr:row>18</xdr:row>
      <xdr:rowOff>12700</xdr:rowOff>
    </xdr:from>
    <xdr:to>
      <xdr:col>5</xdr:col>
      <xdr:colOff>177800</xdr:colOff>
      <xdr:row>19</xdr:row>
      <xdr:rowOff>50800</xdr:rowOff>
    </xdr:to>
    <xdr:sp macro="" textlink="">
      <xdr:nvSpPr>
        <xdr:cNvPr id="1045" name="Text 21"/>
        <xdr:cNvSpPr txBox="1">
          <a:spLocks noChangeArrowheads="1"/>
        </xdr:cNvSpPr>
      </xdr:nvSpPr>
      <xdr:spPr bwMode="auto">
        <a:xfrm>
          <a:off x="4800600" y="2984500"/>
          <a:ext cx="2413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D</a:t>
          </a:r>
        </a:p>
      </xdr:txBody>
    </xdr:sp>
    <xdr:clientData/>
  </xdr:twoCellAnchor>
  <xdr:twoCellAnchor>
    <xdr:from>
      <xdr:col>5</xdr:col>
      <xdr:colOff>431800</xdr:colOff>
      <xdr:row>10</xdr:row>
      <xdr:rowOff>88900</xdr:rowOff>
    </xdr:from>
    <xdr:to>
      <xdr:col>5</xdr:col>
      <xdr:colOff>749300</xdr:colOff>
      <xdr:row>11</xdr:row>
      <xdr:rowOff>139700</xdr:rowOff>
    </xdr:to>
    <xdr:sp macro="" textlink="">
      <xdr:nvSpPr>
        <xdr:cNvPr id="1046" name="Text 22"/>
        <xdr:cNvSpPr txBox="1">
          <a:spLocks noChangeArrowheads="1"/>
        </xdr:cNvSpPr>
      </xdr:nvSpPr>
      <xdr:spPr bwMode="auto">
        <a:xfrm>
          <a:off x="5295900" y="1739900"/>
          <a:ext cx="3175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rPr>
            <a:t>h(t)</a:t>
          </a:r>
        </a:p>
      </xdr:txBody>
    </xdr:sp>
    <xdr:clientData/>
  </xdr:twoCellAnchor>
  <xdr:twoCellAnchor>
    <xdr:from>
      <xdr:col>5</xdr:col>
      <xdr:colOff>330200</xdr:colOff>
      <xdr:row>16</xdr:row>
      <xdr:rowOff>38100</xdr:rowOff>
    </xdr:from>
    <xdr:to>
      <xdr:col>6</xdr:col>
      <xdr:colOff>127000</xdr:colOff>
      <xdr:row>16</xdr:row>
      <xdr:rowOff>38100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5194300" y="26797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50800</xdr:colOff>
      <xdr:row>23</xdr:row>
      <xdr:rowOff>38100</xdr:rowOff>
    </xdr:from>
    <xdr:to>
      <xdr:col>10</xdr:col>
      <xdr:colOff>635000</xdr:colOff>
      <xdr:row>52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bServerBackup/Ce6361/C6361/HydModels/HYDMO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ydMod_Select"/>
      <sheetName val="Module2"/>
      <sheetName val="Module3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SaveNExit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1" workbookViewId="0">
      <selection activeCell="K13" sqref="K13"/>
    </sheetView>
  </sheetViews>
  <sheetFormatPr baseColWidth="10" defaultColWidth="8.7109375" defaultRowHeight="13" x14ac:dyDescent="0"/>
  <cols>
    <col min="1" max="1" width="17" customWidth="1"/>
  </cols>
  <sheetData>
    <row r="1" spans="1:4">
      <c r="A1" s="2" t="s">
        <v>0</v>
      </c>
    </row>
    <row r="2" spans="1:4">
      <c r="A2" s="2" t="s">
        <v>1</v>
      </c>
      <c r="D2" s="2" t="s">
        <v>2</v>
      </c>
    </row>
    <row r="3" spans="1:4">
      <c r="A3" t="s">
        <v>3</v>
      </c>
      <c r="B3">
        <v>2</v>
      </c>
      <c r="C3" t="s">
        <v>4</v>
      </c>
      <c r="D3" t="s">
        <v>5</v>
      </c>
    </row>
    <row r="4" spans="1:4">
      <c r="A4" t="s">
        <v>6</v>
      </c>
      <c r="B4">
        <v>10</v>
      </c>
      <c r="C4" t="s">
        <v>4</v>
      </c>
    </row>
    <row r="5" spans="1:4">
      <c r="A5" t="s">
        <v>8</v>
      </c>
      <c r="B5">
        <v>15</v>
      </c>
      <c r="C5" t="s">
        <v>4</v>
      </c>
    </row>
    <row r="6" spans="1:4">
      <c r="A6" t="s">
        <v>10</v>
      </c>
      <c r="B6">
        <v>5</v>
      </c>
      <c r="C6" t="s">
        <v>4</v>
      </c>
    </row>
    <row r="7" spans="1:4">
      <c r="A7" t="s">
        <v>12</v>
      </c>
      <c r="B7">
        <v>0.5</v>
      </c>
      <c r="C7" t="s">
        <v>4</v>
      </c>
    </row>
    <row r="8" spans="1:4">
      <c r="A8" t="s">
        <v>14</v>
      </c>
      <c r="B8">
        <f>528</f>
        <v>528</v>
      </c>
      <c r="C8" t="s">
        <v>15</v>
      </c>
    </row>
    <row r="10" spans="1:4">
      <c r="A10" t="s">
        <v>18</v>
      </c>
      <c r="B10">
        <v>0.99909899999999996</v>
      </c>
      <c r="C10" t="s">
        <v>19</v>
      </c>
    </row>
    <row r="11" spans="1:4">
      <c r="A11" t="s">
        <v>20</v>
      </c>
      <c r="B11">
        <v>1.1403999999999999E-2</v>
      </c>
      <c r="C11" t="s">
        <v>21</v>
      </c>
    </row>
    <row r="12" spans="1:4">
      <c r="A12" t="s">
        <v>25</v>
      </c>
      <c r="B12">
        <v>980</v>
      </c>
      <c r="C12" t="s">
        <v>26</v>
      </c>
    </row>
    <row r="13" spans="1:4">
      <c r="A13" t="s">
        <v>27</v>
      </c>
    </row>
    <row r="15" spans="1:4">
      <c r="A15" s="1" t="s">
        <v>28</v>
      </c>
    </row>
    <row r="16" spans="1:4">
      <c r="A16" t="s">
        <v>29</v>
      </c>
      <c r="B16">
        <f>(B6-B7)*0.25*PI()*B3^2</f>
        <v>14.137166941154069</v>
      </c>
    </row>
    <row r="18" spans="1:8">
      <c r="A18" t="s">
        <v>30</v>
      </c>
      <c r="B18">
        <f>(B5*B3^2/(B8*B4^2))*LN((B6/B7))</f>
        <v>2.6165739693114155E-3</v>
      </c>
      <c r="C18" t="s">
        <v>31</v>
      </c>
    </row>
    <row r="19" spans="1:8">
      <c r="A19" t="s">
        <v>32</v>
      </c>
    </row>
    <row r="21" spans="1:8">
      <c r="A21" t="s">
        <v>33</v>
      </c>
      <c r="B21">
        <f>B18*B11/(B10*B12)</f>
        <v>3.0475835815853127E-8</v>
      </c>
      <c r="C21" t="s">
        <v>34</v>
      </c>
    </row>
    <row r="22" spans="1:8">
      <c r="A22" t="s">
        <v>35</v>
      </c>
    </row>
    <row r="24" spans="1:8">
      <c r="C24" t="s">
        <v>37</v>
      </c>
      <c r="G24" t="s">
        <v>36</v>
      </c>
    </row>
    <row r="25" spans="1:8">
      <c r="B25" t="s">
        <v>22</v>
      </c>
      <c r="C25" t="s">
        <v>23</v>
      </c>
      <c r="D25" t="s">
        <v>24</v>
      </c>
      <c r="E25" t="s">
        <v>7</v>
      </c>
      <c r="G25" t="s">
        <v>23</v>
      </c>
      <c r="H25" t="s">
        <v>24</v>
      </c>
    </row>
    <row r="26" spans="1:8">
      <c r="B26">
        <v>0</v>
      </c>
      <c r="C26" s="3">
        <v>5.1233971708356636</v>
      </c>
      <c r="D26">
        <f>LN(C26)</f>
        <v>1.6338177289548648</v>
      </c>
      <c r="E26" t="s">
        <v>9</v>
      </c>
      <c r="F26">
        <v>2.617E-3</v>
      </c>
      <c r="G26">
        <f ca="1">EXP(LN($F$30)-B26*($F$26*$F$27)/($F$29*$F$28))</f>
        <v>4.9999999999999991</v>
      </c>
      <c r="H26">
        <f t="shared" ref="H26:H45" ca="1" si="0">LN(G26)</f>
        <v>1.6094379124341003</v>
      </c>
    </row>
    <row r="27" spans="1:8">
      <c r="B27">
        <v>30</v>
      </c>
      <c r="C27" s="3">
        <v>4.7337860179191065</v>
      </c>
      <c r="D27">
        <f t="shared" ref="D27:D45" si="1">LN(C27)</f>
        <v>1.5547253089546664</v>
      </c>
      <c r="E27" t="s">
        <v>11</v>
      </c>
      <c r="F27">
        <f ca="1">PI()*0.25*B4^2</f>
        <v>78.539816339744831</v>
      </c>
      <c r="G27">
        <f ca="1">EXP(LN($F$30)-B27*($F$26*$F$27)/($F$29*$F$28))</f>
        <v>4.3867468346319782</v>
      </c>
      <c r="H27">
        <f t="shared" ca="1" si="0"/>
        <v>1.4785879124341004</v>
      </c>
    </row>
    <row r="28" spans="1:8">
      <c r="B28">
        <f t="shared" ref="B28:B45" si="2">B27+30</f>
        <v>60</v>
      </c>
      <c r="C28" s="3">
        <v>4.0374405623942984</v>
      </c>
      <c r="D28">
        <f t="shared" si="1"/>
        <v>1.3956109670520052</v>
      </c>
      <c r="E28" t="s">
        <v>13</v>
      </c>
      <c r="F28">
        <f ca="1">B5</f>
        <v>15</v>
      </c>
      <c r="G28">
        <f ca="1">EXP(LN($F$30)-B28*($F$26*$F$27)/($F$29*$F$28))</f>
        <v>3.8487095582307354</v>
      </c>
      <c r="H28">
        <f t="shared" ca="1" si="0"/>
        <v>1.3477379124341002</v>
      </c>
    </row>
    <row r="29" spans="1:8">
      <c r="B29">
        <f t="shared" si="2"/>
        <v>90</v>
      </c>
      <c r="C29" s="3">
        <v>3.7028948155679964</v>
      </c>
      <c r="D29">
        <f t="shared" si="1"/>
        <v>1.3091148963344128</v>
      </c>
      <c r="E29" t="s">
        <v>16</v>
      </c>
      <c r="F29">
        <f ca="1">PI()*0.25*B3^2</f>
        <v>3.1415926535897931</v>
      </c>
      <c r="G29">
        <f ca="1">EXP(LN($F$30)-B29*($F$26*$F$27)/($F$29*$F$28))</f>
        <v>3.3766628943973034</v>
      </c>
      <c r="H29">
        <f t="shared" ca="1" si="0"/>
        <v>1.2168879124341001</v>
      </c>
    </row>
    <row r="30" spans="1:8">
      <c r="B30">
        <f t="shared" si="2"/>
        <v>120</v>
      </c>
      <c r="C30" s="3">
        <v>3.1221090797665516</v>
      </c>
      <c r="D30">
        <f t="shared" si="1"/>
        <v>1.138508760549686</v>
      </c>
      <c r="E30" t="s">
        <v>17</v>
      </c>
      <c r="F30">
        <f ca="1">B6</f>
        <v>5</v>
      </c>
      <c r="G30">
        <f ca="1">EXP(LN($F$30)-B30*($F$26*$F$27)/($F$29*$F$28))</f>
        <v>2.9625130527233257</v>
      </c>
      <c r="H30">
        <f t="shared" ca="1" si="0"/>
        <v>1.0860379124341004</v>
      </c>
    </row>
    <row r="31" spans="1:8">
      <c r="B31">
        <f t="shared" si="2"/>
        <v>150</v>
      </c>
      <c r="C31" s="3">
        <v>2.771718817689762</v>
      </c>
      <c r="D31">
        <f t="shared" si="1"/>
        <v>1.01946763956276</v>
      </c>
      <c r="G31">
        <f ca="1">EXP(LN($F$30)-B31*($F$26*$F$27)/($F$29*$F$28))</f>
        <v>2.5991589513179929</v>
      </c>
      <c r="H31">
        <f t="shared" ca="1" si="0"/>
        <v>0.95518791243410017</v>
      </c>
    </row>
    <row r="32" spans="1:8">
      <c r="B32">
        <f t="shared" si="2"/>
        <v>180</v>
      </c>
      <c r="C32" s="3">
        <v>2.3048091001157851</v>
      </c>
      <c r="D32">
        <f t="shared" si="1"/>
        <v>0.8349978531124701</v>
      </c>
      <c r="G32">
        <f ca="1">EXP(LN($F$30)-B32*($F$26*$F$27)/($F$29*$F$28))</f>
        <v>2.2803704604799151</v>
      </c>
      <c r="H32">
        <f t="shared" ca="1" si="0"/>
        <v>0.82433791243410004</v>
      </c>
    </row>
    <row r="33" spans="2:8">
      <c r="B33">
        <f t="shared" si="2"/>
        <v>210</v>
      </c>
      <c r="C33" s="3">
        <v>2.0437882644050576</v>
      </c>
      <c r="D33">
        <f t="shared" si="1"/>
        <v>0.71480507813283645</v>
      </c>
      <c r="G33">
        <f ca="1">EXP(LN($F$30)-B33*($F$26*$F$27)/($F$29*$F$28))</f>
        <v>2.0006815798597071</v>
      </c>
      <c r="H33">
        <f t="shared" ca="1" si="0"/>
        <v>0.69348791243410024</v>
      </c>
    </row>
    <row r="34" spans="2:8">
      <c r="B34">
        <f t="shared" si="2"/>
        <v>240</v>
      </c>
      <c r="C34" s="3">
        <v>1.9112242092833613</v>
      </c>
      <c r="D34">
        <f t="shared" si="1"/>
        <v>0.6477439840083411</v>
      </c>
      <c r="G34">
        <f ca="1">EXP(LN($F$30)-B34*($F$26*$F$27)/($F$29*$F$28))</f>
        <v>1.7552967175112153</v>
      </c>
      <c r="H34">
        <f t="shared" ca="1" si="0"/>
        <v>0.56263791243410033</v>
      </c>
    </row>
    <row r="35" spans="2:8">
      <c r="B35">
        <f t="shared" si="2"/>
        <v>270</v>
      </c>
      <c r="C35" s="3">
        <v>1.552465823278079</v>
      </c>
      <c r="D35">
        <f t="shared" si="1"/>
        <v>0.43984452059160978</v>
      </c>
      <c r="G35">
        <f ca="1">EXP(LN($F$30)-B35*($F$26*$F$27)/($F$29*$F$28))</f>
        <v>1.5400084638764449</v>
      </c>
      <c r="H35">
        <f t="shared" ca="1" si="0"/>
        <v>0.4317879124341002</v>
      </c>
    </row>
    <row r="36" spans="2:8">
      <c r="B36">
        <f t="shared" si="2"/>
        <v>300</v>
      </c>
      <c r="C36" s="3">
        <v>1.4460589914223156</v>
      </c>
      <c r="D36">
        <f t="shared" si="1"/>
        <v>0.36884191918542014</v>
      </c>
      <c r="G36">
        <f ca="1">EXP(LN($F$30)-B36*($F$26*$F$27)/($F$29*$F$28))</f>
        <v>1.3511254508432897</v>
      </c>
      <c r="H36">
        <f t="shared" ca="1" si="0"/>
        <v>0.30093791243410006</v>
      </c>
    </row>
    <row r="37" spans="2:8">
      <c r="B37">
        <f t="shared" si="2"/>
        <v>330</v>
      </c>
      <c r="C37" s="3">
        <v>1.2117099245088485</v>
      </c>
      <c r="D37">
        <f t="shared" si="1"/>
        <v>0.19203252278781904</v>
      </c>
      <c r="G37">
        <f ca="1">EXP(LN($F$30)-B37*($F$26*$F$27)/($F$29*$F$28))</f>
        <v>1.1854090589355013</v>
      </c>
      <c r="H37">
        <f t="shared" ca="1" si="0"/>
        <v>0.17008791243410021</v>
      </c>
    </row>
    <row r="38" spans="2:8">
      <c r="B38">
        <f t="shared" si="2"/>
        <v>360</v>
      </c>
      <c r="C38" s="3">
        <v>1.2</v>
      </c>
      <c r="D38">
        <f t="shared" si="1"/>
        <v>0.18232155679395459</v>
      </c>
      <c r="G38">
        <f ca="1">EXP(LN($F$30)-B38*($F$26*$F$27)/($F$29*$F$28))</f>
        <v>1.0400178874058763</v>
      </c>
      <c r="H38">
        <f t="shared" ca="1" si="0"/>
        <v>3.9237912434100033E-2</v>
      </c>
    </row>
    <row r="39" spans="2:8">
      <c r="B39">
        <f t="shared" si="2"/>
        <v>390</v>
      </c>
      <c r="C39" s="3">
        <v>1.1000000000000001</v>
      </c>
      <c r="D39">
        <f t="shared" si="1"/>
        <v>9.5310179804324935E-2</v>
      </c>
      <c r="G39">
        <f ca="1">EXP(LN($F$30)-B39*($F$26*$F$27)/($F$29*$F$28))</f>
        <v>0.91245903510767301</v>
      </c>
      <c r="H39">
        <f t="shared" ca="1" si="0"/>
        <v>-9.1612087565899947E-2</v>
      </c>
    </row>
    <row r="40" spans="2:8">
      <c r="B40">
        <f t="shared" si="2"/>
        <v>420</v>
      </c>
      <c r="C40" s="3">
        <v>0.96</v>
      </c>
      <c r="D40">
        <f t="shared" si="1"/>
        <v>-4.0821994520255166E-2</v>
      </c>
      <c r="G40">
        <f ca="1">EXP(LN($F$30)-B40*($F$26*$F$27)/($F$29*$F$28))</f>
        <v>0.80054535679798666</v>
      </c>
      <c r="H40">
        <f t="shared" ca="1" si="0"/>
        <v>-0.22246208756590002</v>
      </c>
    </row>
    <row r="41" spans="2:8">
      <c r="B41">
        <f t="shared" si="2"/>
        <v>450</v>
      </c>
      <c r="C41" s="3">
        <v>0.84</v>
      </c>
      <c r="D41">
        <f t="shared" si="1"/>
        <v>-0.1743533871447778</v>
      </c>
      <c r="G41">
        <f ca="1">EXP(LN($F$30)-B41*($F$26*$F$27)/($F$29*$F$28))</f>
        <v>0.70235796198257938</v>
      </c>
      <c r="H41">
        <f t="shared" ca="1" si="0"/>
        <v>-0.35331208756589966</v>
      </c>
    </row>
    <row r="42" spans="2:8">
      <c r="B42">
        <f t="shared" si="2"/>
        <v>480</v>
      </c>
      <c r="C42" s="3">
        <v>0.78</v>
      </c>
      <c r="D42">
        <f t="shared" si="1"/>
        <v>-0.24846135929849961</v>
      </c>
      <c r="G42">
        <f ca="1">EXP(LN($F$30)-B42*($F$26*$F$27)/($F$29*$F$28))</f>
        <v>0.61621331330112949</v>
      </c>
      <c r="H42">
        <f t="shared" ca="1" si="0"/>
        <v>-0.48416208756589962</v>
      </c>
    </row>
    <row r="43" spans="2:8">
      <c r="B43">
        <f t="shared" si="2"/>
        <v>510</v>
      </c>
      <c r="C43" s="3">
        <v>0.71</v>
      </c>
      <c r="D43">
        <f t="shared" si="1"/>
        <v>-0.34249030894677601</v>
      </c>
      <c r="G43">
        <f ca="1">EXP(LN($F$30)-B43*($F$26*$F$27)/($F$29*$F$28))</f>
        <v>0.54063436031636258</v>
      </c>
      <c r="H43">
        <f t="shared" ca="1" si="0"/>
        <v>-0.61501208756589976</v>
      </c>
    </row>
    <row r="44" spans="2:8">
      <c r="B44">
        <f t="shared" si="2"/>
        <v>540</v>
      </c>
      <c r="C44" s="3">
        <v>0.69</v>
      </c>
      <c r="D44">
        <f t="shared" si="1"/>
        <v>-0.37106368139083207</v>
      </c>
      <c r="G44">
        <f ca="1">EXP(LN($F$30)-B44*($F$26*$F$27)/($F$29*$F$28))</f>
        <v>0.47432521376221753</v>
      </c>
      <c r="H44">
        <f t="shared" ca="1" si="0"/>
        <v>-0.74586208756589989</v>
      </c>
    </row>
    <row r="45" spans="2:8">
      <c r="B45">
        <f t="shared" si="2"/>
        <v>570</v>
      </c>
      <c r="C45" s="3">
        <v>0.66</v>
      </c>
      <c r="D45">
        <f t="shared" si="1"/>
        <v>-0.41551544396166579</v>
      </c>
      <c r="G45">
        <f ca="1">EXP(LN($F$30)-B45*($F$26*$F$27)/($F$29*$F$28))</f>
        <v>0.41614892601150877</v>
      </c>
      <c r="H45">
        <f t="shared" ca="1" si="0"/>
        <v>-0.87671208756590002</v>
      </c>
    </row>
  </sheetData>
  <printOptions headings="1" gridLines="1" gridLinesSet="0"/>
  <pageMargins left="0.75" right="0.75" top="1" bottom="1" header="0.5" footer="0.5"/>
  <pageSetup orientation="landscape" horizontalDpi="300" verticalDpi="300"/>
  <headerFooter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PERMFH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 Cleveland</cp:lastModifiedBy>
  <dcterms:created xsi:type="dcterms:W3CDTF">1999-09-08T21:15:51Z</dcterms:created>
  <dcterms:modified xsi:type="dcterms:W3CDTF">2015-10-13T01:02:21Z</dcterms:modified>
</cp:coreProperties>
</file>