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E424272A-AF11-FD47-9645-D8AB35294899}" xr6:coauthVersionLast="47" xr6:coauthVersionMax="47" xr10:uidLastSave="{00000000-0000-0000-0000-000000000000}"/>
  <bookViews>
    <workbookView xWindow="18560" yWindow="560" windowWidth="27640" windowHeight="16940" xr2:uid="{46FDB963-229A-1D4C-AFD8-B19301D5525E}"/>
  </bookViews>
  <sheets>
    <sheet name="1DCRAD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J44" i="1" l="1"/>
  <c r="B46" i="1"/>
  <c r="B34" i="1"/>
  <c r="A45" i="1"/>
  <c r="A46" i="1" s="1"/>
  <c r="A47" i="1" s="1"/>
  <c r="B30" i="1"/>
  <c r="B31" i="1" s="1"/>
  <c r="B32" i="1"/>
  <c r="B47" i="1" l="1"/>
  <c r="J46" i="1"/>
  <c r="J45" i="1"/>
  <c r="E44" i="1"/>
  <c r="D44" i="1"/>
  <c r="F45" i="1"/>
  <c r="A48" i="1"/>
  <c r="D45" i="1"/>
  <c r="E45" i="1"/>
  <c r="D46" i="1"/>
  <c r="E46" i="1"/>
  <c r="E47" i="1"/>
  <c r="B33" i="1"/>
  <c r="F44" i="1"/>
  <c r="F46" i="1"/>
  <c r="F47" i="1"/>
  <c r="D47" i="1"/>
  <c r="G44" i="1" l="1"/>
  <c r="H45" i="1"/>
  <c r="G45" i="1"/>
  <c r="B48" i="1"/>
  <c r="E48" i="1" s="1"/>
  <c r="J47" i="1"/>
  <c r="A49" i="1"/>
  <c r="I45" i="1"/>
  <c r="I48" i="1"/>
  <c r="I46" i="1"/>
  <c r="I44" i="1"/>
  <c r="I47" i="1"/>
  <c r="G46" i="1"/>
  <c r="H46" i="1"/>
  <c r="H44" i="1"/>
  <c r="H47" i="1"/>
  <c r="G47" i="1"/>
  <c r="B49" i="1" l="1"/>
  <c r="J48" i="1"/>
  <c r="F48" i="1"/>
  <c r="H48" i="1" s="1"/>
  <c r="D48" i="1"/>
  <c r="G48" i="1" s="1"/>
  <c r="K45" i="1"/>
  <c r="K46" i="1"/>
  <c r="K44" i="1"/>
  <c r="K47" i="1"/>
  <c r="A50" i="1"/>
  <c r="I49" i="1"/>
  <c r="D49" i="1"/>
  <c r="E49" i="1"/>
  <c r="K48" i="1" l="1"/>
  <c r="B50" i="1"/>
  <c r="J49" i="1"/>
  <c r="F49" i="1"/>
  <c r="H49" i="1" s="1"/>
  <c r="A51" i="1"/>
  <c r="I50" i="1"/>
  <c r="B51" i="1" l="1"/>
  <c r="J50" i="1"/>
  <c r="F50" i="1"/>
  <c r="G49" i="1"/>
  <c r="K49" i="1" s="1"/>
  <c r="E50" i="1"/>
  <c r="D50" i="1"/>
  <c r="A52" i="1"/>
  <c r="I51" i="1"/>
  <c r="D51" i="1"/>
  <c r="E51" i="1"/>
  <c r="H50" i="1" l="1"/>
  <c r="G50" i="1"/>
  <c r="K50" i="1" s="1"/>
  <c r="B52" i="1"/>
  <c r="E52" i="1" s="1"/>
  <c r="J51" i="1"/>
  <c r="F51" i="1"/>
  <c r="H51" i="1" s="1"/>
  <c r="A53" i="1"/>
  <c r="I52" i="1"/>
  <c r="B53" i="1" l="1"/>
  <c r="J52" i="1"/>
  <c r="F52" i="1"/>
  <c r="H52" i="1" s="1"/>
  <c r="D52" i="1"/>
  <c r="G51" i="1"/>
  <c r="K51" i="1" s="1"/>
  <c r="A54" i="1"/>
  <c r="I53" i="1"/>
  <c r="D53" i="1"/>
  <c r="G52" i="1" l="1"/>
  <c r="K52" i="1"/>
  <c r="B54" i="1"/>
  <c r="E54" i="1" s="1"/>
  <c r="J53" i="1"/>
  <c r="F53" i="1"/>
  <c r="G53" i="1"/>
  <c r="E53" i="1"/>
  <c r="H53" i="1" s="1"/>
  <c r="A55" i="1"/>
  <c r="I54" i="1"/>
  <c r="K53" i="1" l="1"/>
  <c r="D54" i="1"/>
  <c r="B55" i="1"/>
  <c r="E55" i="1" s="1"/>
  <c r="J54" i="1"/>
  <c r="F54" i="1"/>
  <c r="H54" i="1" s="1"/>
  <c r="A56" i="1"/>
  <c r="I55" i="1"/>
  <c r="D55" i="1"/>
  <c r="B56" i="1" l="1"/>
  <c r="J55" i="1"/>
  <c r="F55" i="1"/>
  <c r="G55" i="1" s="1"/>
  <c r="G54" i="1"/>
  <c r="K54" i="1" s="1"/>
  <c r="A57" i="1"/>
  <c r="I56" i="1"/>
  <c r="D56" i="1"/>
  <c r="E56" i="1"/>
  <c r="B57" i="1" l="1"/>
  <c r="D57" i="1" s="1"/>
  <c r="J56" i="1"/>
  <c r="F56" i="1"/>
  <c r="H56" i="1" s="1"/>
  <c r="H55" i="1"/>
  <c r="K55" i="1" s="1"/>
  <c r="A58" i="1"/>
  <c r="I57" i="1"/>
  <c r="E57" i="1"/>
  <c r="G56" i="1" l="1"/>
  <c r="K56" i="1" s="1"/>
  <c r="B58" i="1"/>
  <c r="D58" i="1" s="1"/>
  <c r="J57" i="1"/>
  <c r="F57" i="1"/>
  <c r="H57" i="1" s="1"/>
  <c r="A59" i="1"/>
  <c r="I58" i="1"/>
  <c r="E58" i="1" l="1"/>
  <c r="G57" i="1"/>
  <c r="K57" i="1" s="1"/>
  <c r="B59" i="1"/>
  <c r="J58" i="1"/>
  <c r="F58" i="1"/>
  <c r="G58" i="1" s="1"/>
  <c r="A60" i="1"/>
  <c r="I59" i="1"/>
  <c r="E59" i="1"/>
  <c r="H58" i="1" l="1"/>
  <c r="K58" i="1" s="1"/>
  <c r="B60" i="1"/>
  <c r="E60" i="1" s="1"/>
  <c r="J59" i="1"/>
  <c r="F59" i="1"/>
  <c r="H59" i="1" s="1"/>
  <c r="D59" i="1"/>
  <c r="A61" i="1"/>
  <c r="I60" i="1"/>
  <c r="G59" i="1" l="1"/>
  <c r="D60" i="1"/>
  <c r="K59" i="1"/>
  <c r="B61" i="1"/>
  <c r="D61" i="1" s="1"/>
  <c r="J60" i="1"/>
  <c r="F60" i="1"/>
  <c r="G60" i="1" s="1"/>
  <c r="A62" i="1"/>
  <c r="I61" i="1"/>
  <c r="H60" i="1" l="1"/>
  <c r="K60" i="1" s="1"/>
  <c r="B62" i="1"/>
  <c r="J61" i="1"/>
  <c r="F61" i="1"/>
  <c r="G61" i="1" s="1"/>
  <c r="E61" i="1"/>
  <c r="H61" i="1" s="1"/>
  <c r="A63" i="1"/>
  <c r="I62" i="1"/>
  <c r="K61" i="1" l="1"/>
  <c r="B63" i="1"/>
  <c r="D63" i="1" s="1"/>
  <c r="J62" i="1"/>
  <c r="F62" i="1"/>
  <c r="E62" i="1"/>
  <c r="D62" i="1"/>
  <c r="A64" i="1"/>
  <c r="I63" i="1"/>
  <c r="G62" i="1" l="1"/>
  <c r="H62" i="1"/>
  <c r="K62" i="1" s="1"/>
  <c r="E63" i="1"/>
  <c r="B64" i="1"/>
  <c r="E64" i="1" s="1"/>
  <c r="J63" i="1"/>
  <c r="F63" i="1"/>
  <c r="H63" i="1" s="1"/>
  <c r="A65" i="1"/>
  <c r="I64" i="1"/>
  <c r="B65" i="1" l="1"/>
  <c r="J64" i="1"/>
  <c r="F64" i="1"/>
  <c r="H64" i="1" s="1"/>
  <c r="D64" i="1"/>
  <c r="G63" i="1"/>
  <c r="K63" i="1" s="1"/>
  <c r="A66" i="1"/>
  <c r="I65" i="1"/>
  <c r="D65" i="1"/>
  <c r="E65" i="1"/>
  <c r="G64" i="1" l="1"/>
  <c r="K64" i="1" s="1"/>
  <c r="B66" i="1"/>
  <c r="J65" i="1"/>
  <c r="F65" i="1"/>
  <c r="G65" i="1" s="1"/>
  <c r="A67" i="1"/>
  <c r="I66" i="1"/>
  <c r="B67" i="1" l="1"/>
  <c r="J66" i="1"/>
  <c r="F66" i="1"/>
  <c r="D66" i="1"/>
  <c r="G66" i="1" s="1"/>
  <c r="H65" i="1"/>
  <c r="K65" i="1" s="1"/>
  <c r="E66" i="1"/>
  <c r="H66" i="1" s="1"/>
  <c r="A68" i="1"/>
  <c r="I67" i="1"/>
  <c r="D67" i="1"/>
  <c r="E67" i="1"/>
  <c r="K66" i="1" l="1"/>
  <c r="B68" i="1"/>
  <c r="D68" i="1" s="1"/>
  <c r="J67" i="1"/>
  <c r="F67" i="1"/>
  <c r="H67" i="1"/>
  <c r="G67" i="1"/>
  <c r="A69" i="1"/>
  <c r="I68" i="1"/>
  <c r="K67" i="1" l="1"/>
  <c r="E68" i="1"/>
  <c r="B69" i="1"/>
  <c r="J68" i="1"/>
  <c r="F68" i="1"/>
  <c r="G68" i="1" s="1"/>
  <c r="A70" i="1"/>
  <c r="I69" i="1"/>
  <c r="D69" i="1"/>
  <c r="H68" i="1" l="1"/>
  <c r="K68" i="1" s="1"/>
  <c r="B70" i="1"/>
  <c r="E70" i="1" s="1"/>
  <c r="J69" i="1"/>
  <c r="F69" i="1"/>
  <c r="G69" i="1" s="1"/>
  <c r="E69" i="1"/>
  <c r="A71" i="1"/>
  <c r="I70" i="1"/>
  <c r="D70" i="1"/>
  <c r="H69" i="1" l="1"/>
  <c r="K69" i="1" s="1"/>
  <c r="B71" i="1"/>
  <c r="D71" i="1" s="1"/>
  <c r="J70" i="1"/>
  <c r="F70" i="1"/>
  <c r="H70" i="1" s="1"/>
  <c r="A72" i="1"/>
  <c r="I71" i="1"/>
  <c r="E71" i="1" l="1"/>
  <c r="G70" i="1"/>
  <c r="K70" i="1" s="1"/>
  <c r="B72" i="1"/>
  <c r="J71" i="1"/>
  <c r="F71" i="1"/>
  <c r="G71" i="1" s="1"/>
  <c r="A73" i="1"/>
  <c r="I72" i="1"/>
  <c r="E72" i="1"/>
  <c r="B73" i="1" l="1"/>
  <c r="J72" i="1"/>
  <c r="F72" i="1"/>
  <c r="H72" i="1" s="1"/>
  <c r="D72" i="1"/>
  <c r="H71" i="1"/>
  <c r="K71" i="1" s="1"/>
  <c r="I73" i="1"/>
  <c r="J73" i="1" l="1"/>
  <c r="F73" i="1"/>
  <c r="G72" i="1"/>
  <c r="K72" i="1" s="1"/>
  <c r="D73" i="1"/>
  <c r="G73" i="1" s="1"/>
  <c r="E73" i="1"/>
  <c r="H73" i="1" s="1"/>
  <c r="K73" i="1" l="1"/>
</calcChain>
</file>

<file path=xl/sharedStrings.xml><?xml version="1.0" encoding="utf-8"?>
<sst xmlns="http://schemas.openxmlformats.org/spreadsheetml/2006/main" count="83" uniqueCount="77">
  <si>
    <r>
      <t>C(x,t) (mg/m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</si>
  <si>
    <t>EEXP [ x v/D ]</t>
  </si>
  <si>
    <t>ERFCC[ (2)/(3) ]</t>
  </si>
  <si>
    <t>ERFCC[ (1)/(3) ]</t>
  </si>
  <si>
    <t>2 SQRT (Dt)</t>
  </si>
  <si>
    <t>x+vt</t>
  </si>
  <si>
    <t>x-vt</t>
  </si>
  <si>
    <t>t (years)</t>
  </si>
  <si>
    <t>x (meters)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</si>
  <si>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</si>
  <si>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</si>
  <si>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</si>
  <si>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</si>
  <si>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</si>
  <si>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</si>
  <si>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</si>
  <si>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</si>
  <si>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Results</t>
  </si>
  <si>
    <t>Intermediate Calculations</t>
  </si>
  <si>
    <t>Chart Title</t>
  </si>
  <si>
    <t>(1/meters)</t>
  </si>
  <si>
    <t>V/D</t>
  </si>
  <si>
    <t>(meters^2/yr)</t>
  </si>
  <si>
    <t>Adjusted Dispersion</t>
  </si>
  <si>
    <t>D/R</t>
  </si>
  <si>
    <t>(meters/yr)</t>
  </si>
  <si>
    <t>Adjusted Velocity</t>
  </si>
  <si>
    <t>V/R</t>
  </si>
  <si>
    <t>Pore Velocity</t>
  </si>
  <si>
    <t>V=q/n</t>
  </si>
  <si>
    <t>COMPUTED CONSTANTS</t>
  </si>
  <si>
    <t>Retardation Coefficient</t>
  </si>
  <si>
    <t>R</t>
  </si>
  <si>
    <t>Dispersion Coefficient</t>
  </si>
  <si>
    <t>D</t>
  </si>
  <si>
    <t>Porosity</t>
  </si>
  <si>
    <t>n</t>
  </si>
  <si>
    <t>Specific Discharge</t>
  </si>
  <si>
    <t>q</t>
  </si>
  <si>
    <t>(mg/meter^3)</t>
  </si>
  <si>
    <t>Reservoir Concentration</t>
  </si>
  <si>
    <t>Co</t>
  </si>
  <si>
    <t>MODEL INPUT VALUES</t>
  </si>
  <si>
    <t>NONE</t>
  </si>
  <si>
    <t>Macros:</t>
  </si>
  <si>
    <t>Constant Source at x=0, concentration in source is Co</t>
  </si>
  <si>
    <t>Advection and Dispersion</t>
  </si>
  <si>
    <t>Semi-Infinite Aquifer</t>
  </si>
  <si>
    <t>Notes:</t>
  </si>
  <si>
    <t>Dr. T.G. Cleveland for CIVE6361/7332 Students; Spring 1995</t>
  </si>
  <si>
    <t>Author:</t>
  </si>
  <si>
    <t xml:space="preserve">Method: </t>
  </si>
  <si>
    <t>Bear, 1972. Dynamics of Fluids in Porous Media, pp 630, Eqn. (10.6.22)</t>
  </si>
  <si>
    <t xml:space="preserve">References: </t>
  </si>
  <si>
    <t>Yes</t>
  </si>
  <si>
    <t>Retardation:</t>
  </si>
  <si>
    <t>Decay:</t>
  </si>
  <si>
    <t>Point</t>
  </si>
  <si>
    <t>Source Dimension:</t>
  </si>
  <si>
    <t>Constant Concentration Reservoir</t>
  </si>
  <si>
    <t>Source History:</t>
  </si>
  <si>
    <t>Dispersion:</t>
  </si>
  <si>
    <t>Advection:</t>
  </si>
  <si>
    <t>Dispersion Dimension:</t>
  </si>
  <si>
    <t>Contaminant Transport</t>
  </si>
  <si>
    <t>Model Type:</t>
  </si>
  <si>
    <t>1D_reservoir_advection_dispersion_retardation</t>
  </si>
  <si>
    <t>Model Name:</t>
  </si>
  <si>
    <t xml:space="preserve">1st-Order Decay Rate </t>
  </si>
  <si>
    <t>(1/years)</t>
  </si>
  <si>
    <t>l</t>
  </si>
  <si>
    <t>(8)</t>
  </si>
  <si>
    <r>
      <t xml:space="preserve">EEXP [- </t>
    </r>
    <r>
      <rPr>
        <sz val="12"/>
        <rFont val="Symbol"/>
        <charset val="2"/>
      </rPr>
      <t>l</t>
    </r>
    <r>
      <rPr>
        <sz val="12"/>
        <rFont val="Calibri"/>
        <family val="2"/>
      </rPr>
      <t xml:space="preserve"> t ]</t>
    </r>
  </si>
  <si>
    <t>VanGnuecthen and Alves, 1982. Analytical Solutions of 1D Convetion Dispersion Solute Transport Equations, USDA Technical Bulletin #1661.</t>
  </si>
  <si>
    <t>Yuan, D, 1995. ``Accurate approximations for one-, two-, and three-dimensional groundwater mass transport from an exponentially decaying contaminant source.''</t>
  </si>
  <si>
    <t>MS Thesis, Department of Civil and Environmental Engineering, University of Houston</t>
  </si>
  <si>
    <t>Ogata-Banks Solution; Use adjusted constants for retardation effect, Use adjusted time for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</si>
</sst>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9C6500"/>
      <name val="Aptos Narrow"/>
      <family val="2"/>
      <scheme val="minor"/>
    </font>
    <font>
      <vertAlign val="superscript"/>
      <sz val="12"/>
      <name val="Calibri"/>
      <family val="2"/>
    </font>
    <font>
      <b/>
      <sz val="12"/>
      <color rgb="FF006100"/>
      <name val="Aptos Narrow"/>
      <family val="2"/>
      <scheme val="minor"/>
    </font>
    <font>
      <sz val="12"/>
      <color theme="1"/>
      <name val="Symbol"/>
      <charset val="2"/>
    </font>
    <font>
      <sz val="12"/>
      <name val="Symbol"/>
      <charset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2"/>
    <xf numFmtId="0" fontId="5" fillId="0" borderId="0" xfId="0" applyFont="1" applyAlignment="1">
      <alignment textRotation="90"/>
    </xf>
    <xf numFmtId="0" fontId="5" fillId="0" borderId="0" xfId="0" quotePrefix="1" applyFont="1" applyAlignment="1">
      <alignment horizontal="center"/>
    </xf>
    <xf numFmtId="0" fontId="1" fillId="4" borderId="1" xfId="3" applyBorder="1"/>
    <xf numFmtId="0" fontId="3" fillId="4" borderId="6" xfId="3" applyFont="1" applyBorder="1" applyAlignment="1">
      <alignment horizontal="center"/>
    </xf>
    <xf numFmtId="0" fontId="0" fillId="4" borderId="1" xfId="3" applyFont="1" applyBorder="1"/>
    <xf numFmtId="0" fontId="1" fillId="4" borderId="7" xfId="3" applyBorder="1"/>
    <xf numFmtId="0" fontId="2" fillId="2" borderId="1" xfId="1" applyBorder="1"/>
    <xf numFmtId="0" fontId="1" fillId="4" borderId="6" xfId="3" applyBorder="1" applyAlignment="1">
      <alignment horizontal="center"/>
    </xf>
    <xf numFmtId="0" fontId="1" fillId="4" borderId="6" xfId="3" applyBorder="1" applyAlignment="1">
      <alignment horizontal="left"/>
    </xf>
    <xf numFmtId="0" fontId="1" fillId="4" borderId="8" xfId="3" applyBorder="1" applyAlignment="1">
      <alignment horizontal="right"/>
    </xf>
    <xf numFmtId="0" fontId="1" fillId="5" borderId="9" xfId="1" applyFont="1" applyFill="1" applyBorder="1"/>
    <xf numFmtId="0" fontId="4" fillId="5" borderId="8" xfId="0" applyFont="1" applyFill="1" applyBorder="1"/>
    <xf numFmtId="0" fontId="1" fillId="4" borderId="10" xfId="3" applyBorder="1"/>
    <xf numFmtId="0" fontId="2" fillId="2" borderId="11" xfId="1" applyBorder="1"/>
    <xf numFmtId="0" fontId="1" fillId="0" borderId="0" xfId="3" applyFill="1" applyBorder="1"/>
    <xf numFmtId="0" fontId="2" fillId="2" borderId="15" xfId="1" applyBorder="1" applyAlignment="1">
      <alignment horizontal="right"/>
    </xf>
    <xf numFmtId="0" fontId="2" fillId="2" borderId="16" xfId="1" applyBorder="1"/>
    <xf numFmtId="0" fontId="2" fillId="2" borderId="17" xfId="1" applyBorder="1" applyAlignment="1">
      <alignment horizontal="right"/>
    </xf>
    <xf numFmtId="0" fontId="2" fillId="2" borderId="0" xfId="1" applyBorder="1"/>
    <xf numFmtId="0" fontId="3" fillId="4" borderId="19" xfId="3" applyFont="1" applyBorder="1" applyAlignment="1">
      <alignment horizontal="center"/>
    </xf>
    <xf numFmtId="0" fontId="4" fillId="5" borderId="0" xfId="0" applyFont="1" applyFill="1" applyBorder="1"/>
    <xf numFmtId="0" fontId="1" fillId="4" borderId="22" xfId="3" applyBorder="1"/>
    <xf numFmtId="0" fontId="1" fillId="4" borderId="23" xfId="3" applyBorder="1"/>
    <xf numFmtId="0" fontId="5" fillId="0" borderId="0" xfId="0" applyFont="1" applyAlignment="1">
      <alignment horizontal="left"/>
    </xf>
    <xf numFmtId="0" fontId="6" fillId="0" borderId="0" xfId="2" applyFill="1"/>
    <xf numFmtId="0" fontId="4" fillId="6" borderId="0" xfId="0" applyFont="1" applyFill="1"/>
    <xf numFmtId="0" fontId="2" fillId="2" borderId="5" xfId="1" applyBorder="1"/>
    <xf numFmtId="0" fontId="9" fillId="6" borderId="8" xfId="0" applyFont="1" applyFill="1" applyBorder="1" applyAlignment="1">
      <alignment horizontal="right"/>
    </xf>
    <xf numFmtId="0" fontId="4" fillId="6" borderId="8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4" fillId="0" borderId="28" xfId="0" applyFont="1" applyBorder="1"/>
    <xf numFmtId="0" fontId="5" fillId="0" borderId="4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applyFont="1" applyBorder="1" applyAlignment="1">
      <alignment textRotation="90"/>
    </xf>
    <xf numFmtId="0" fontId="5" fillId="0" borderId="3" xfId="0" applyFont="1" applyBorder="1" applyAlignment="1">
      <alignment textRotation="90"/>
    </xf>
    <xf numFmtId="0" fontId="11" fillId="0" borderId="0" xfId="0" applyFont="1"/>
    <xf numFmtId="0" fontId="8" fillId="2" borderId="12" xfId="1" applyFont="1" applyBorder="1" applyAlignment="1">
      <alignment horizontal="center"/>
    </xf>
    <xf numFmtId="0" fontId="8" fillId="2" borderId="13" xfId="1" applyFont="1" applyBorder="1" applyAlignment="1">
      <alignment horizontal="center"/>
    </xf>
    <xf numFmtId="0" fontId="8" fillId="2" borderId="14" xfId="1" applyFont="1" applyBorder="1" applyAlignment="1">
      <alignment horizontal="center"/>
    </xf>
    <xf numFmtId="0" fontId="3" fillId="4" borderId="24" xfId="3" applyFont="1" applyBorder="1" applyAlignment="1">
      <alignment horizontal="center"/>
    </xf>
    <xf numFmtId="0" fontId="3" fillId="4" borderId="25" xfId="3" applyFont="1" applyBorder="1" applyAlignment="1">
      <alignment horizontal="center"/>
    </xf>
    <xf numFmtId="0" fontId="1" fillId="4" borderId="15" xfId="3" applyBorder="1" applyAlignment="1">
      <alignment horizontal="right"/>
    </xf>
    <xf numFmtId="0" fontId="4" fillId="5" borderId="20" xfId="0" applyFont="1" applyFill="1" applyBorder="1" applyAlignment="1">
      <alignment horizontal="right"/>
    </xf>
    <xf numFmtId="0" fontId="1" fillId="4" borderId="18" xfId="3" applyBorder="1" applyAlignment="1">
      <alignment horizontal="right"/>
    </xf>
    <xf numFmtId="0" fontId="1" fillId="4" borderId="21" xfId="3" applyBorder="1" applyAlignment="1">
      <alignment horizontal="right"/>
    </xf>
    <xf numFmtId="0" fontId="5" fillId="6" borderId="0" xfId="0" applyFont="1" applyFill="1"/>
    <xf numFmtId="0" fontId="6" fillId="6" borderId="0" xfId="2" applyFill="1"/>
    <xf numFmtId="0" fontId="0" fillId="6" borderId="0" xfId="0" applyFill="1"/>
  </cellXfs>
  <cellStyles count="4">
    <cellStyle name="20% - Accent4" xfId="3" builtinId="4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'1DCRADR'!$B$34</c:f>
          <c:strCache>
            <c:ptCount val="1"/>
            <c:pt idx="0">
              <c:v>Concentration History for x= 4 (meters)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'1DCRADR'!$K$43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'1DCRADR'!$B$44:$B$73</c:f>
              <c:numCache>
                <c:formatCode>General</c:formatCode>
                <c:ptCount val="30"/>
                <c:pt idx="0">
                  <c:v>1E-4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'1DCRADR'!$K$44:$K$73</c:f>
              <c:numCache>
                <c:formatCode>General</c:formatCode>
                <c:ptCount val="30"/>
                <c:pt idx="0">
                  <c:v>0</c:v>
                </c:pt>
                <c:pt idx="1">
                  <c:v>2.8281713119738894E-53</c:v>
                </c:pt>
                <c:pt idx="2">
                  <c:v>1.8911896705274212E-19</c:v>
                </c:pt>
                <c:pt idx="3">
                  <c:v>7.7982516494282674E-9</c:v>
                </c:pt>
                <c:pt idx="4">
                  <c:v>5.1114568348697975E-4</c:v>
                </c:pt>
                <c:pt idx="5">
                  <c:v>0.16471297241553451</c:v>
                </c:pt>
                <c:pt idx="6">
                  <c:v>3.8628586539213732</c:v>
                </c:pt>
                <c:pt idx="7">
                  <c:v>21.329820901544505</c:v>
                </c:pt>
                <c:pt idx="8">
                  <c:v>51.051126223332631</c:v>
                </c:pt>
                <c:pt idx="9">
                  <c:v>76.066265488701916</c:v>
                </c:pt>
                <c:pt idx="10">
                  <c:v>88.731751975329232</c:v>
                </c:pt>
                <c:pt idx="11">
                  <c:v>92.987072956333009</c:v>
                </c:pt>
                <c:pt idx="12">
                  <c:v>93.817100448172297</c:v>
                </c:pt>
                <c:pt idx="13">
                  <c:v>93.639646994139184</c:v>
                </c:pt>
                <c:pt idx="14">
                  <c:v>93.228251260049376</c:v>
                </c:pt>
                <c:pt idx="15">
                  <c:v>92.772671538954114</c:v>
                </c:pt>
                <c:pt idx="16">
                  <c:v>92.311401136262035</c:v>
                </c:pt>
                <c:pt idx="17">
                  <c:v>91.851197990640557</c:v>
                </c:pt>
                <c:pt idx="18">
                  <c:v>91.393114768247415</c:v>
                </c:pt>
                <c:pt idx="19">
                  <c:v>90.937293003796384</c:v>
                </c:pt>
                <c:pt idx="20">
                  <c:v>90.483741753397624</c:v>
                </c:pt>
                <c:pt idx="21">
                  <c:v>90.032452253127659</c:v>
                </c:pt>
                <c:pt idx="22">
                  <c:v>89.583413529067769</c:v>
                </c:pt>
                <c:pt idx="23">
                  <c:v>89.136614390622441</c:v>
                </c:pt>
                <c:pt idx="24">
                  <c:v>88.692043671709584</c:v>
                </c:pt>
                <c:pt idx="25">
                  <c:v>88.249690258458941</c:v>
                </c:pt>
                <c:pt idx="26">
                  <c:v>87.809543092056074</c:v>
                </c:pt>
                <c:pt idx="27">
                  <c:v>87.371591168803448</c:v>
                </c:pt>
                <c:pt idx="28">
                  <c:v>86.935823539880587</c:v>
                </c:pt>
                <c:pt idx="29">
                  <c:v>86.502229311074132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D-8442-9F41-5C0BCA05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6824"/>
        <c:axId val="-2070797912"/>
      </c:scatterChart>
      <c:valAx>
        <c:axId val="-2129496824"/>
        <c:scaling>
          <c:orientation val="minMax"/>
        </c:scaling>
        <c:delete val="0"/>
        <c:axPos val="b"/>
        <c:minorGridlines/>
        <c:title>
          <c:tx>
            <c:strRef>
              <c:f>'1DCRADR'!$B$43</c:f>
              <c:strCache>
                <c:ptCount val="1"/>
                <c:pt idx="0">
                  <c:v>t (years)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-2070797912"/>
        <c:crosses val="autoZero"/>
        <c:crossBetween val="midCat"/>
      </c:valAx>
      <c:valAx>
        <c:axId val="-2070797912"/>
        <c:scaling>
          <c:orientation val="minMax"/>
        </c:scaling>
        <c:delete val="0"/>
        <c:axPos val="l"/>
        <c:majorGridlines/>
        <c:minorGridlines/>
        <c:title>
          <c:tx>
            <c:strRef>
              <c:f>'1DCRADR'!$K$43</c:f>
              <c:strCache>
                <c:ptCount val="1"/>
                <c:pt idx="0">
                  <c:v>C(x,t) (mg/m3)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94968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120650</xdr:rowOff>
    </xdr:from>
    <xdr:to>
      <xdr:col>17</xdr:col>
      <xdr:colOff>63500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43BE-2972-5C4F-A9FC-9EC7A480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eland/Downloads/1D_finite_pulse_advection_disp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5"/>
      <sheetName val="EEXP(Z)"/>
      <sheetName val="ERFCC(Z)"/>
      <sheetName val="ERFF(Z)"/>
    </sheetNames>
    <sheetDataSet>
      <sheetData sheetId="0"/>
      <sheetData sheetId="1">
        <row r="1">
          <cell r="A1" t="b">
            <v>1</v>
          </cell>
        </row>
      </sheetData>
      <sheetData sheetId="2">
        <row r="1">
          <cell r="E1" t="b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66E-DE90-2845-AD09-56382C0975F5}">
  <sheetPr codeName="Sheet17"/>
  <dimension ref="A1:K80"/>
  <sheetViews>
    <sheetView tabSelected="1" topLeftCell="A23" workbookViewId="0">
      <selection activeCell="C43" sqref="C43"/>
    </sheetView>
  </sheetViews>
  <sheetFormatPr baseColWidth="10" defaultRowHeight="16" x14ac:dyDescent="0.2"/>
  <cols>
    <col min="1" max="1" width="21" style="1" customWidth="1"/>
    <col min="2" max="5" width="10.83203125" style="1"/>
    <col min="6" max="8" width="12.1640625" style="1" bestFit="1" customWidth="1"/>
    <col min="9" max="9" width="9.5" style="1" customWidth="1"/>
    <col min="10" max="16384" width="10.83203125" style="1"/>
  </cols>
  <sheetData>
    <row r="1" spans="1:9" x14ac:dyDescent="0.2">
      <c r="A1" s="2" t="s">
        <v>67</v>
      </c>
      <c r="B1" s="2" t="s">
        <v>66</v>
      </c>
      <c r="C1" s="2"/>
      <c r="D1" s="2"/>
      <c r="E1" s="2"/>
      <c r="F1" s="2"/>
      <c r="G1" s="2"/>
      <c r="H1" s="2"/>
      <c r="I1" s="2"/>
    </row>
    <row r="2" spans="1:9" x14ac:dyDescent="0.2">
      <c r="A2" s="2" t="s">
        <v>65</v>
      </c>
      <c r="B2" s="2" t="s">
        <v>64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63</v>
      </c>
      <c r="B3" s="27">
        <v>1</v>
      </c>
      <c r="C3" s="2"/>
      <c r="D3" s="2"/>
      <c r="E3" s="2"/>
      <c r="F3" s="2"/>
      <c r="G3" s="2"/>
      <c r="H3" s="2"/>
      <c r="I3" s="2"/>
    </row>
    <row r="4" spans="1:9" x14ac:dyDescent="0.2">
      <c r="A4" s="2" t="s">
        <v>62</v>
      </c>
      <c r="B4" s="2" t="s">
        <v>54</v>
      </c>
      <c r="C4" s="2"/>
      <c r="D4" s="2"/>
      <c r="E4" s="2"/>
      <c r="F4" s="2"/>
      <c r="G4" s="2"/>
      <c r="H4" s="2"/>
      <c r="I4" s="2"/>
    </row>
    <row r="5" spans="1:9" x14ac:dyDescent="0.2">
      <c r="A5" s="2" t="s">
        <v>61</v>
      </c>
      <c r="B5" s="2" t="s">
        <v>54</v>
      </c>
      <c r="C5" s="2"/>
      <c r="D5" s="2"/>
      <c r="E5" s="2"/>
      <c r="F5" s="2"/>
      <c r="G5" s="2"/>
      <c r="H5" s="2"/>
      <c r="I5" s="2"/>
    </row>
    <row r="6" spans="1:9" x14ac:dyDescent="0.2">
      <c r="A6" s="2" t="s">
        <v>60</v>
      </c>
      <c r="B6" s="2" t="s">
        <v>59</v>
      </c>
      <c r="C6" s="2"/>
      <c r="D6" s="2"/>
      <c r="E6" s="2"/>
      <c r="F6" s="2"/>
      <c r="G6" s="2"/>
      <c r="H6" s="2"/>
      <c r="I6" s="2"/>
    </row>
    <row r="7" spans="1:9" x14ac:dyDescent="0.2">
      <c r="A7" s="2" t="s">
        <v>58</v>
      </c>
      <c r="B7" s="2" t="s">
        <v>57</v>
      </c>
      <c r="C7" s="2"/>
      <c r="D7" s="2"/>
      <c r="E7" s="2"/>
      <c r="F7" s="2"/>
      <c r="G7" s="2"/>
      <c r="H7" s="2"/>
      <c r="I7" s="2"/>
    </row>
    <row r="8" spans="1:9" x14ac:dyDescent="0.2">
      <c r="A8" s="2" t="s">
        <v>56</v>
      </c>
      <c r="B8" s="2" t="s">
        <v>54</v>
      </c>
      <c r="C8" s="2"/>
      <c r="D8" s="2"/>
      <c r="E8" s="2"/>
      <c r="F8" s="2"/>
      <c r="G8" s="2"/>
      <c r="H8" s="2"/>
      <c r="I8" s="2"/>
    </row>
    <row r="9" spans="1:9" x14ac:dyDescent="0.2">
      <c r="A9" s="2" t="s">
        <v>55</v>
      </c>
      <c r="B9" s="2" t="s">
        <v>54</v>
      </c>
      <c r="C9" s="2"/>
      <c r="D9" s="2"/>
      <c r="E9" s="2"/>
      <c r="F9" s="2"/>
      <c r="G9" s="2"/>
      <c r="H9" s="2"/>
      <c r="I9" s="2"/>
    </row>
    <row r="10" spans="1:9" x14ac:dyDescent="0.2">
      <c r="A10" s="2" t="s">
        <v>53</v>
      </c>
      <c r="B10" s="2" t="s">
        <v>52</v>
      </c>
      <c r="C10" s="2"/>
      <c r="D10" s="2"/>
      <c r="E10" s="2"/>
      <c r="F10" s="2"/>
      <c r="G10" s="2"/>
      <c r="I10" s="2"/>
    </row>
    <row r="11" spans="1:9" x14ac:dyDescent="0.2">
      <c r="A11" s="2"/>
      <c r="B11" s="41" t="s">
        <v>73</v>
      </c>
      <c r="C11" s="2"/>
      <c r="D11" s="2"/>
      <c r="E11" s="2"/>
      <c r="F11" s="2"/>
      <c r="G11" s="2"/>
      <c r="I11" s="2"/>
    </row>
    <row r="12" spans="1:9" x14ac:dyDescent="0.2">
      <c r="A12" s="2"/>
      <c r="B12" s="41" t="s">
        <v>74</v>
      </c>
      <c r="C12" s="2"/>
      <c r="D12" s="2"/>
      <c r="E12" s="2"/>
      <c r="F12" s="2"/>
      <c r="G12" s="2"/>
      <c r="H12" s="41"/>
      <c r="I12" s="2"/>
    </row>
    <row r="13" spans="1:9" x14ac:dyDescent="0.2">
      <c r="A13" s="2"/>
      <c r="B13" s="41" t="s">
        <v>75</v>
      </c>
      <c r="C13" s="2"/>
      <c r="D13" s="2"/>
      <c r="E13" s="2"/>
      <c r="F13" s="2"/>
      <c r="G13" s="2"/>
      <c r="H13" s="41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41"/>
      <c r="I14" s="2"/>
    </row>
    <row r="15" spans="1:9" x14ac:dyDescent="0.2">
      <c r="A15" s="2" t="s">
        <v>51</v>
      </c>
      <c r="B15" s="2" t="s">
        <v>76</v>
      </c>
      <c r="F15" s="2"/>
      <c r="G15" s="2"/>
      <c r="I15" s="2"/>
    </row>
    <row r="16" spans="1:9" x14ac:dyDescent="0.2">
      <c r="A16" s="2" t="s">
        <v>50</v>
      </c>
      <c r="B16" s="2" t="s">
        <v>49</v>
      </c>
      <c r="C16" s="2"/>
      <c r="D16" s="2"/>
      <c r="E16" s="2"/>
      <c r="F16" s="2"/>
      <c r="G16" s="2"/>
      <c r="H16" s="2"/>
      <c r="I16" s="2"/>
    </row>
    <row r="17" spans="1:9" x14ac:dyDescent="0.2">
      <c r="A17" s="2" t="s">
        <v>44</v>
      </c>
      <c r="B17" s="2" t="s">
        <v>43</v>
      </c>
      <c r="C17" s="2"/>
      <c r="D17" s="2"/>
      <c r="E17" s="2"/>
      <c r="F17" s="2"/>
      <c r="G17" s="2"/>
      <c r="H17" s="2"/>
      <c r="I17" s="2"/>
    </row>
    <row r="18" spans="1:9" x14ac:dyDescent="0.2">
      <c r="A18" s="2" t="s">
        <v>48</v>
      </c>
      <c r="B18" s="2" t="s">
        <v>47</v>
      </c>
      <c r="C18" s="2"/>
      <c r="D18" s="2"/>
      <c r="E18" s="2"/>
    </row>
    <row r="19" spans="1:9" x14ac:dyDescent="0.2">
      <c r="A19" s="2"/>
      <c r="B19" s="2" t="s">
        <v>46</v>
      </c>
    </row>
    <row r="20" spans="1:9" x14ac:dyDescent="0.2">
      <c r="A20" s="2"/>
      <c r="B20" s="2" t="s">
        <v>45</v>
      </c>
    </row>
    <row r="21" spans="1:9" x14ac:dyDescent="0.2">
      <c r="A21" s="2"/>
      <c r="B21" s="2"/>
    </row>
    <row r="22" spans="1:9" x14ac:dyDescent="0.2">
      <c r="A22" s="42" t="s">
        <v>42</v>
      </c>
      <c r="B22" s="43"/>
      <c r="C22" s="43"/>
      <c r="D22" s="43"/>
      <c r="E22" s="43"/>
      <c r="F22" s="43"/>
      <c r="G22" s="43"/>
      <c r="H22" s="43"/>
      <c r="I22" s="44"/>
    </row>
    <row r="23" spans="1:9" x14ac:dyDescent="0.2">
      <c r="A23" s="19" t="s">
        <v>41</v>
      </c>
      <c r="B23" s="10">
        <v>100</v>
      </c>
      <c r="C23" s="10" t="s">
        <v>40</v>
      </c>
      <c r="D23" s="10"/>
      <c r="E23" s="10"/>
      <c r="F23" s="10" t="s">
        <v>39</v>
      </c>
      <c r="G23" s="10"/>
      <c r="H23" s="10"/>
      <c r="I23" s="20"/>
    </row>
    <row r="24" spans="1:9" x14ac:dyDescent="0.2">
      <c r="A24" s="19" t="s">
        <v>38</v>
      </c>
      <c r="B24" s="10">
        <v>1</v>
      </c>
      <c r="C24" s="10" t="s">
        <v>37</v>
      </c>
      <c r="D24" s="10"/>
      <c r="E24" s="10"/>
      <c r="F24" s="10" t="s">
        <v>25</v>
      </c>
      <c r="G24" s="10"/>
      <c r="H24" s="10"/>
      <c r="I24" s="20"/>
    </row>
    <row r="25" spans="1:9" x14ac:dyDescent="0.2">
      <c r="A25" s="19" t="s">
        <v>36</v>
      </c>
      <c r="B25" s="10">
        <v>1</v>
      </c>
      <c r="C25" s="10" t="s">
        <v>35</v>
      </c>
      <c r="D25" s="10"/>
      <c r="E25" s="10"/>
      <c r="F25" s="10"/>
      <c r="G25" s="10"/>
      <c r="H25" s="10"/>
      <c r="I25" s="20"/>
    </row>
    <row r="26" spans="1:9" x14ac:dyDescent="0.2">
      <c r="A26" s="19" t="s">
        <v>34</v>
      </c>
      <c r="B26" s="10">
        <v>0.05</v>
      </c>
      <c r="C26" s="10" t="s">
        <v>33</v>
      </c>
      <c r="D26" s="10"/>
      <c r="E26" s="10"/>
      <c r="F26" s="10" t="s">
        <v>22</v>
      </c>
      <c r="G26" s="10"/>
      <c r="H26" s="10"/>
      <c r="I26" s="20"/>
    </row>
    <row r="27" spans="1:9" x14ac:dyDescent="0.2">
      <c r="A27" s="21" t="s">
        <v>32</v>
      </c>
      <c r="B27" s="17">
        <v>1</v>
      </c>
      <c r="C27" s="17" t="s">
        <v>31</v>
      </c>
      <c r="D27" s="22"/>
      <c r="E27" s="22"/>
      <c r="F27" s="22"/>
      <c r="G27" s="10"/>
      <c r="H27" s="10"/>
      <c r="I27" s="20"/>
    </row>
    <row r="28" spans="1:9" x14ac:dyDescent="0.2">
      <c r="A28" s="31" t="s">
        <v>70</v>
      </c>
      <c r="B28" s="32">
        <v>0.01</v>
      </c>
      <c r="C28" s="32" t="s">
        <v>68</v>
      </c>
      <c r="D28" s="32"/>
      <c r="E28" s="32"/>
      <c r="F28" s="32" t="s">
        <v>69</v>
      </c>
      <c r="G28" s="30"/>
      <c r="H28" s="10"/>
      <c r="I28" s="20"/>
    </row>
    <row r="29" spans="1:9" x14ac:dyDescent="0.2">
      <c r="A29" s="45" t="s">
        <v>30</v>
      </c>
      <c r="B29" s="46"/>
      <c r="C29" s="46"/>
      <c r="D29" s="46"/>
      <c r="E29" s="46"/>
      <c r="F29" s="46"/>
      <c r="G29" s="7"/>
      <c r="H29" s="7"/>
      <c r="I29" s="23"/>
    </row>
    <row r="30" spans="1:9" x14ac:dyDescent="0.2">
      <c r="A30" s="47" t="s">
        <v>29</v>
      </c>
      <c r="B30" s="16">
        <f>B24/B25</f>
        <v>1</v>
      </c>
      <c r="C30" s="6" t="s">
        <v>28</v>
      </c>
      <c r="D30" s="6"/>
      <c r="E30" s="6"/>
      <c r="F30" s="6" t="s">
        <v>25</v>
      </c>
      <c r="G30" s="7"/>
      <c r="H30" s="7"/>
      <c r="I30" s="23"/>
    </row>
    <row r="31" spans="1:9" x14ac:dyDescent="0.2">
      <c r="A31" s="48" t="s">
        <v>27</v>
      </c>
      <c r="B31" s="15">
        <f>B30/B27</f>
        <v>1</v>
      </c>
      <c r="C31" s="14" t="s">
        <v>26</v>
      </c>
      <c r="D31" s="24"/>
      <c r="E31" s="24"/>
      <c r="F31" s="6" t="s">
        <v>25</v>
      </c>
      <c r="G31" s="7"/>
      <c r="H31" s="7"/>
      <c r="I31" s="23"/>
    </row>
    <row r="32" spans="1:9" x14ac:dyDescent="0.2">
      <c r="A32" s="49" t="s">
        <v>24</v>
      </c>
      <c r="B32" s="13">
        <f>B26/B27</f>
        <v>0.05</v>
      </c>
      <c r="C32" s="12" t="s">
        <v>23</v>
      </c>
      <c r="D32" s="11"/>
      <c r="E32" s="7"/>
      <c r="F32" s="6" t="s">
        <v>22</v>
      </c>
      <c r="G32" s="7"/>
      <c r="H32" s="7"/>
      <c r="I32" s="23"/>
    </row>
    <row r="33" spans="1:11" x14ac:dyDescent="0.2">
      <c r="A33" s="47" t="s">
        <v>21</v>
      </c>
      <c r="B33" s="9">
        <f>B31/B32</f>
        <v>20</v>
      </c>
      <c r="C33" s="6"/>
      <c r="D33" s="6"/>
      <c r="E33" s="6"/>
      <c r="F33" s="8" t="s">
        <v>20</v>
      </c>
      <c r="G33" s="7"/>
      <c r="H33" s="7"/>
      <c r="I33" s="23"/>
    </row>
    <row r="34" spans="1:11" x14ac:dyDescent="0.2">
      <c r="A34" s="50" t="s">
        <v>19</v>
      </c>
      <c r="B34" s="25" t="str">
        <f>CONCATENATE("Concentration History for x= ",A44," (meters) ")</f>
        <v xml:space="preserve">Concentration History for x= 4 (meters) </v>
      </c>
      <c r="C34" s="25"/>
      <c r="D34" s="25"/>
      <c r="E34" s="25"/>
      <c r="F34" s="25"/>
      <c r="G34" s="25"/>
      <c r="H34" s="25"/>
      <c r="I34" s="26"/>
    </row>
    <row r="37" spans="1:11" x14ac:dyDescent="0.2">
      <c r="G37" s="18"/>
      <c r="H37" s="18"/>
      <c r="I37" s="18"/>
    </row>
    <row r="39" spans="1:11" x14ac:dyDescent="0.2">
      <c r="F39" s="2"/>
      <c r="G39" s="2"/>
      <c r="H39" s="2"/>
      <c r="I39" s="2"/>
    </row>
    <row r="40" spans="1:11" x14ac:dyDescent="0.2">
      <c r="F40" s="2"/>
      <c r="G40" s="2"/>
      <c r="H40" s="2"/>
      <c r="I40" s="2"/>
    </row>
    <row r="41" spans="1:11" x14ac:dyDescent="0.2">
      <c r="A41" s="2"/>
      <c r="C41"/>
      <c r="D41" s="33"/>
      <c r="E41" s="34"/>
      <c r="F41" s="34" t="s">
        <v>18</v>
      </c>
      <c r="G41" s="34"/>
      <c r="H41" s="34"/>
      <c r="I41" s="34"/>
      <c r="J41" s="35"/>
      <c r="K41" s="2" t="s">
        <v>17</v>
      </c>
    </row>
    <row r="42" spans="1:11" x14ac:dyDescent="0.2">
      <c r="A42" s="2" t="s">
        <v>16</v>
      </c>
      <c r="C42"/>
      <c r="D42" s="36" t="s">
        <v>15</v>
      </c>
      <c r="E42" s="37" t="s">
        <v>14</v>
      </c>
      <c r="F42" s="37" t="s">
        <v>13</v>
      </c>
      <c r="G42" s="37" t="s">
        <v>12</v>
      </c>
      <c r="H42" s="37" t="s">
        <v>11</v>
      </c>
      <c r="I42" s="37" t="s">
        <v>10</v>
      </c>
      <c r="J42" s="38" t="s">
        <v>9</v>
      </c>
      <c r="K42" s="5" t="s">
        <v>71</v>
      </c>
    </row>
    <row r="43" spans="1:11" ht="85" x14ac:dyDescent="0.2">
      <c r="A43" s="4" t="s">
        <v>8</v>
      </c>
      <c r="B43" s="4" t="s">
        <v>7</v>
      </c>
      <c r="C43"/>
      <c r="D43" s="39" t="s">
        <v>6</v>
      </c>
      <c r="E43" s="40" t="s">
        <v>5</v>
      </c>
      <c r="F43" s="40" t="s">
        <v>4</v>
      </c>
      <c r="G43" s="40" t="s">
        <v>3</v>
      </c>
      <c r="H43" s="40" t="s">
        <v>2</v>
      </c>
      <c r="I43" s="40" t="s">
        <v>1</v>
      </c>
      <c r="J43" s="40" t="s">
        <v>72</v>
      </c>
      <c r="K43" s="4" t="s">
        <v>0</v>
      </c>
    </row>
    <row r="44" spans="1:11" x14ac:dyDescent="0.2">
      <c r="A44" s="3">
        <v>4</v>
      </c>
      <c r="B44" s="3">
        <v>1E-4</v>
      </c>
      <c r="C44"/>
      <c r="D44" s="2">
        <f>A44-$B$30*B44</f>
        <v>3.9998999999999998</v>
      </c>
      <c r="E44" s="2">
        <f>A44+$B$30*B44</f>
        <v>4.0000999999999998</v>
      </c>
      <c r="F44" s="2">
        <f>2*SQRT($B$32*B44)</f>
        <v>4.4721359549995798E-3</v>
      </c>
      <c r="G44" s="1">
        <f>ERFC(D44/F44)</f>
        <v>0</v>
      </c>
      <c r="H44" s="1">
        <f>ERFC(E44/F44)</f>
        <v>0</v>
      </c>
      <c r="I44" s="1">
        <f>EXP($B$33*A44)</f>
        <v>5.5406223843935098E+34</v>
      </c>
      <c r="J44" s="1">
        <f>EXP(-$B$28*B44)</f>
        <v>0.99999900000050002</v>
      </c>
      <c r="K44" s="2">
        <f>J44*0.5*$B$23*(G44+I44*H44)</f>
        <v>0</v>
      </c>
    </row>
    <row r="45" spans="1:11" x14ac:dyDescent="0.2">
      <c r="A45" s="2">
        <f>A44</f>
        <v>4</v>
      </c>
      <c r="B45" s="28">
        <f>0.5</f>
        <v>0.5</v>
      </c>
      <c r="C45"/>
      <c r="D45" s="2">
        <f>A45-$B$30*B45</f>
        <v>3.5</v>
      </c>
      <c r="E45" s="2">
        <f>A45+$B$30*B45</f>
        <v>4.5</v>
      </c>
      <c r="F45" s="2">
        <f>2*SQRT($B$32*B45)</f>
        <v>0.31622776601683794</v>
      </c>
      <c r="G45" s="1">
        <f t="shared" ref="G45:G73" si="0">ERFC(D45/F45)</f>
        <v>3.1954210346212372E-55</v>
      </c>
      <c r="H45" s="1">
        <f t="shared" ref="H45:H73" si="1">ERFC(E45/F45)</f>
        <v>4.4927698587231563E-90</v>
      </c>
      <c r="I45" s="1">
        <f>EXP($B$33*A45)</f>
        <v>5.5406223843935098E+34</v>
      </c>
      <c r="J45" s="1">
        <f>EXP(-$B$28*B45)</f>
        <v>0.99501247919268232</v>
      </c>
      <c r="K45" s="2">
        <f>J45*0.5*$B$23*(G45+I45*H45)</f>
        <v>2.8281713119738894E-53</v>
      </c>
    </row>
    <row r="46" spans="1:11" x14ac:dyDescent="0.2">
      <c r="A46" s="51">
        <f t="shared" ref="A46:A73" si="2">A45</f>
        <v>4</v>
      </c>
      <c r="B46" s="52">
        <f t="shared" ref="B46:B73" si="3">0.5+B45</f>
        <v>1</v>
      </c>
      <c r="C46" s="53"/>
      <c r="D46" s="51">
        <f>A46-$B$30*B46</f>
        <v>3</v>
      </c>
      <c r="E46" s="51">
        <f>A46+$B$30*B46</f>
        <v>5</v>
      </c>
      <c r="F46" s="51">
        <f>2*SQRT($B$32*B46)</f>
        <v>0.44721359549995793</v>
      </c>
      <c r="G46" s="29">
        <f t="shared" si="0"/>
        <v>2.3816001643962823E-21</v>
      </c>
      <c r="H46" s="29">
        <f t="shared" si="1"/>
        <v>2.5968070393401491E-56</v>
      </c>
      <c r="I46" s="29">
        <f>EXP($B$33*A46)</f>
        <v>5.5406223843935098E+34</v>
      </c>
      <c r="J46" s="29">
        <f>EXP(-$B$28*B46)</f>
        <v>0.99004983374916811</v>
      </c>
      <c r="K46" s="51">
        <f>J46*0.5*$B$23*(G46+I46*H46)</f>
        <v>1.8911896705274212E-19</v>
      </c>
    </row>
    <row r="47" spans="1:11" x14ac:dyDescent="0.2">
      <c r="A47" s="2">
        <f t="shared" si="2"/>
        <v>4</v>
      </c>
      <c r="B47" s="28">
        <f t="shared" si="3"/>
        <v>1.5</v>
      </c>
      <c r="C47"/>
      <c r="D47" s="2">
        <f>A47-$B$30*B47</f>
        <v>2.5</v>
      </c>
      <c r="E47" s="2">
        <f>A47+$B$30*B47</f>
        <v>5.5</v>
      </c>
      <c r="F47" s="2">
        <f>2*SQRT($B$32*B47)</f>
        <v>0.54772255750516619</v>
      </c>
      <c r="G47" s="1">
        <f t="shared" si="0"/>
        <v>1.0823873909349127E-10</v>
      </c>
      <c r="H47" s="1">
        <f t="shared" si="1"/>
        <v>9.0393100344638064E-46</v>
      </c>
      <c r="I47" s="1">
        <f>EXP($B$33*A47)</f>
        <v>5.5406223843935098E+34</v>
      </c>
      <c r="J47" s="1">
        <f>EXP(-$B$28*B47)</f>
        <v>0.98511193960306265</v>
      </c>
      <c r="K47" s="2">
        <f>J47*0.5*$B$23*(G47+I47*H47)</f>
        <v>7.7982516494282674E-9</v>
      </c>
    </row>
    <row r="48" spans="1:11" x14ac:dyDescent="0.2">
      <c r="A48" s="2">
        <f t="shared" si="2"/>
        <v>4</v>
      </c>
      <c r="B48" s="28">
        <f t="shared" si="3"/>
        <v>2</v>
      </c>
      <c r="C48"/>
      <c r="D48" s="2">
        <f>A48-$B$30*B48</f>
        <v>2</v>
      </c>
      <c r="E48" s="2">
        <f>A48+$B$30*B48</f>
        <v>6</v>
      </c>
      <c r="F48" s="2">
        <f>2*SQRT($B$32*B48)</f>
        <v>0.63245553203367588</v>
      </c>
      <c r="G48" s="1">
        <f t="shared" si="0"/>
        <v>7.7442164310440977E-6</v>
      </c>
      <c r="H48" s="1">
        <f t="shared" si="1"/>
        <v>4.8464118424053328E-41</v>
      </c>
      <c r="I48" s="1">
        <f>EXP($B$33*A48)</f>
        <v>5.5406223843935098E+34</v>
      </c>
      <c r="J48" s="1">
        <f>EXP(-$B$28*B48)</f>
        <v>0.98019867330675525</v>
      </c>
      <c r="K48" s="2">
        <f>J48*0.5*$B$23*(G48+I48*H48)</f>
        <v>5.1114568348697975E-4</v>
      </c>
    </row>
    <row r="49" spans="1:11" x14ac:dyDescent="0.2">
      <c r="A49" s="2">
        <f t="shared" si="2"/>
        <v>4</v>
      </c>
      <c r="B49" s="28">
        <f t="shared" si="3"/>
        <v>2.5</v>
      </c>
      <c r="C49"/>
      <c r="D49" s="2">
        <f>A49-$B$30*B49</f>
        <v>1.5</v>
      </c>
      <c r="E49" s="2">
        <f>A49+$B$30*B49</f>
        <v>6.5</v>
      </c>
      <c r="F49" s="2">
        <f>2*SQRT($B$32*B49)</f>
        <v>0.70710678118654757</v>
      </c>
      <c r="G49" s="1">
        <f t="shared" si="0"/>
        <v>2.6997960632601909E-3</v>
      </c>
      <c r="H49" s="1">
        <f t="shared" si="1"/>
        <v>1.2234328799099763E-38</v>
      </c>
      <c r="I49" s="1">
        <f>EXP($B$33*A49)</f>
        <v>5.5406223843935098E+34</v>
      </c>
      <c r="J49" s="1">
        <f>EXP(-$B$28*B49)</f>
        <v>0.97530991202833262</v>
      </c>
      <c r="K49" s="2">
        <f>J49*0.5*$B$23*(G49+I49*H49)</f>
        <v>0.16471297241553451</v>
      </c>
    </row>
    <row r="50" spans="1:11" x14ac:dyDescent="0.2">
      <c r="A50" s="2">
        <f t="shared" si="2"/>
        <v>4</v>
      </c>
      <c r="B50" s="28">
        <f t="shared" si="3"/>
        <v>3</v>
      </c>
      <c r="C50"/>
      <c r="D50" s="2">
        <f>A50-$B$30*B50</f>
        <v>1</v>
      </c>
      <c r="E50" s="2">
        <f>A50+$B$30*B50</f>
        <v>7</v>
      </c>
      <c r="F50" s="2">
        <f>2*SQRT($B$32*B50)</f>
        <v>0.7745966692414834</v>
      </c>
      <c r="G50" s="1">
        <f t="shared" si="0"/>
        <v>6.7889154861829046E-2</v>
      </c>
      <c r="H50" s="1">
        <f t="shared" si="1"/>
        <v>2.1154391337483472E-37</v>
      </c>
      <c r="I50" s="1">
        <f>EXP($B$33*A50)</f>
        <v>5.5406223843935098E+34</v>
      </c>
      <c r="J50" s="1">
        <f>EXP(-$B$28*B50)</f>
        <v>0.97044553354850815</v>
      </c>
      <c r="K50" s="2">
        <f>J50*0.5*$B$23*(G50+I50*H50)</f>
        <v>3.8628586539213732</v>
      </c>
    </row>
    <row r="51" spans="1:11" x14ac:dyDescent="0.2">
      <c r="A51" s="2">
        <f t="shared" si="2"/>
        <v>4</v>
      </c>
      <c r="B51" s="28">
        <f t="shared" si="3"/>
        <v>3.5</v>
      </c>
      <c r="C51"/>
      <c r="D51" s="2">
        <f>A51-$B$30*B51</f>
        <v>0.5</v>
      </c>
      <c r="E51" s="2">
        <f>A51+$B$30*B51</f>
        <v>7.5</v>
      </c>
      <c r="F51" s="2">
        <f>2*SQRT($B$32*B51)</f>
        <v>0.83666002653407556</v>
      </c>
      <c r="G51" s="1">
        <f t="shared" si="0"/>
        <v>0.3980247195069378</v>
      </c>
      <c r="H51" s="1">
        <f t="shared" si="1"/>
        <v>7.8992820070999678E-37</v>
      </c>
      <c r="I51" s="1">
        <f>EXP($B$33*A51)</f>
        <v>5.5406223843935098E+34</v>
      </c>
      <c r="J51" s="1">
        <f>EXP(-$B$28*B51)</f>
        <v>0.96560541625756646</v>
      </c>
      <c r="K51" s="2">
        <f>J51*0.5*$B$23*(G51+I51*H51)</f>
        <v>21.329820901544505</v>
      </c>
    </row>
    <row r="52" spans="1:11" x14ac:dyDescent="0.2">
      <c r="A52" s="2">
        <f t="shared" si="2"/>
        <v>4</v>
      </c>
      <c r="B52" s="28">
        <f t="shared" si="3"/>
        <v>4</v>
      </c>
      <c r="C52"/>
      <c r="D52" s="2">
        <f>A52-$B$30*B52</f>
        <v>0</v>
      </c>
      <c r="E52" s="2">
        <f>A52+$B$30*B52</f>
        <v>8</v>
      </c>
      <c r="F52" s="2">
        <f>2*SQRT($B$32*B52)</f>
        <v>0.89442719099991586</v>
      </c>
      <c r="G52" s="1">
        <f t="shared" si="0"/>
        <v>1</v>
      </c>
      <c r="H52" s="1">
        <f t="shared" si="1"/>
        <v>1.1314837902432825E-36</v>
      </c>
      <c r="I52" s="1">
        <f>EXP($B$33*A52)</f>
        <v>5.5406223843935098E+34</v>
      </c>
      <c r="J52" s="1">
        <f>EXP(-$B$28*B52)</f>
        <v>0.96078943915232318</v>
      </c>
      <c r="K52" s="2">
        <f>J52*0.5*$B$23*(G52+I52*H52)</f>
        <v>51.051126223332631</v>
      </c>
    </row>
    <row r="53" spans="1:11" x14ac:dyDescent="0.2">
      <c r="A53" s="2">
        <f t="shared" si="2"/>
        <v>4</v>
      </c>
      <c r="B53" s="28">
        <f t="shared" si="3"/>
        <v>4.5</v>
      </c>
      <c r="C53"/>
      <c r="D53" s="2">
        <f>A53-$B$30*B53</f>
        <v>-0.5</v>
      </c>
      <c r="E53" s="2">
        <f>A53+$B$30*B53</f>
        <v>8.5</v>
      </c>
      <c r="F53" s="2">
        <f>2*SQRT($B$32*B53)</f>
        <v>0.94868329805051377</v>
      </c>
      <c r="G53" s="1">
        <f t="shared" si="0"/>
        <v>1.5439434597497441</v>
      </c>
      <c r="H53" s="1">
        <f t="shared" si="1"/>
        <v>8.5559337867325299E-37</v>
      </c>
      <c r="I53" s="1">
        <f>EXP($B$33*A53)</f>
        <v>5.5406223843935098E+34</v>
      </c>
      <c r="J53" s="1">
        <f>EXP(-$B$28*B53)</f>
        <v>0.95599748183309996</v>
      </c>
      <c r="K53" s="2">
        <f>J53*0.5*$B$23*(G53+I53*H53)</f>
        <v>76.066265488701916</v>
      </c>
    </row>
    <row r="54" spans="1:11" x14ac:dyDescent="0.2">
      <c r="A54" s="2">
        <f t="shared" si="2"/>
        <v>4</v>
      </c>
      <c r="B54" s="28">
        <f t="shared" si="3"/>
        <v>5</v>
      </c>
      <c r="C54"/>
      <c r="D54" s="2">
        <f>A54-$B$30*B54</f>
        <v>-1</v>
      </c>
      <c r="E54" s="2">
        <f>A54+$B$30*B54</f>
        <v>9</v>
      </c>
      <c r="F54" s="2">
        <f>2*SQRT($B$32*B54)</f>
        <v>1</v>
      </c>
      <c r="G54" s="1">
        <f t="shared" si="0"/>
        <v>1.8427007929497148</v>
      </c>
      <c r="H54" s="1">
        <f t="shared" si="1"/>
        <v>4.1370317465138118E-37</v>
      </c>
      <c r="I54" s="1">
        <f>EXP($B$33*A54)</f>
        <v>5.5406223843935098E+34</v>
      </c>
      <c r="J54" s="1">
        <f>EXP(-$B$28*B54)</f>
        <v>0.95122942450071402</v>
      </c>
      <c r="K54" s="2">
        <f>J54*0.5*$B$23*(G54+I54*H54)</f>
        <v>88.731751975329232</v>
      </c>
    </row>
    <row r="55" spans="1:11" x14ac:dyDescent="0.2">
      <c r="A55" s="2">
        <f t="shared" si="2"/>
        <v>4</v>
      </c>
      <c r="B55" s="28">
        <f t="shared" si="3"/>
        <v>5.5</v>
      </c>
      <c r="C55"/>
      <c r="D55" s="2">
        <f>A55-$B$30*B55</f>
        <v>-1.5</v>
      </c>
      <c r="E55" s="2">
        <f>A55+$B$30*B55</f>
        <v>9.5</v>
      </c>
      <c r="F55" s="2">
        <f>2*SQRT($B$32*B55)</f>
        <v>1.0488088481701516</v>
      </c>
      <c r="G55" s="1">
        <f t="shared" si="0"/>
        <v>1.9568855532169247</v>
      </c>
      <c r="H55" s="1">
        <f t="shared" si="1"/>
        <v>1.4451140306566935E-37</v>
      </c>
      <c r="I55" s="1">
        <f>EXP($B$33*A55)</f>
        <v>5.5406223843935098E+34</v>
      </c>
      <c r="J55" s="1">
        <f>EXP(-$B$28*B55)</f>
        <v>0.94648514795348382</v>
      </c>
      <c r="K55" s="2">
        <f>J55*0.5*$B$23*(G55+I55*H55)</f>
        <v>92.987072956333009</v>
      </c>
    </row>
    <row r="56" spans="1:11" x14ac:dyDescent="0.2">
      <c r="A56" s="2">
        <f t="shared" si="2"/>
        <v>4</v>
      </c>
      <c r="B56" s="28">
        <f t="shared" si="3"/>
        <v>6</v>
      </c>
      <c r="C56"/>
      <c r="D56" s="2">
        <f>A56-$B$30*B56</f>
        <v>-2</v>
      </c>
      <c r="E56" s="2">
        <f>A56+$B$30*B56</f>
        <v>10</v>
      </c>
      <c r="F56" s="2">
        <f>2*SQRT($B$32*B56)</f>
        <v>1.0954451150103324</v>
      </c>
      <c r="G56" s="1">
        <f t="shared" si="0"/>
        <v>1.9901767254924807</v>
      </c>
      <c r="H56" s="1">
        <f t="shared" si="1"/>
        <v>3.9558614379146163E-38</v>
      </c>
      <c r="I56" s="1">
        <f>EXP($B$33*A56)</f>
        <v>5.5406223843935098E+34</v>
      </c>
      <c r="J56" s="1">
        <f>EXP(-$B$28*B56)</f>
        <v>0.94176453358424872</v>
      </c>
      <c r="K56" s="2">
        <f>J56*0.5*$B$23*(G56+I56*H56)</f>
        <v>93.817100448172297</v>
      </c>
    </row>
    <row r="57" spans="1:11" x14ac:dyDescent="0.2">
      <c r="A57" s="2">
        <f t="shared" si="2"/>
        <v>4</v>
      </c>
      <c r="B57" s="28">
        <f t="shared" si="3"/>
        <v>6.5</v>
      </c>
      <c r="C57"/>
      <c r="D57" s="2">
        <f>A57-$B$30*B57</f>
        <v>-2.5</v>
      </c>
      <c r="E57" s="2">
        <f>A57+$B$30*B57</f>
        <v>10.5</v>
      </c>
      <c r="F57" s="2">
        <f>2*SQRT($B$32*B57)</f>
        <v>1.1401754250991381</v>
      </c>
      <c r="G57" s="1">
        <f t="shared" si="0"/>
        <v>1.998070459524153</v>
      </c>
      <c r="H57" s="1">
        <f t="shared" si="1"/>
        <v>8.9778194623695402E-39</v>
      </c>
      <c r="I57" s="1">
        <f>EXP($B$33*A57)</f>
        <v>5.5406223843935098E+34</v>
      </c>
      <c r="J57" s="1">
        <f>EXP(-$B$28*B57)</f>
        <v>0.93706746337740343</v>
      </c>
      <c r="K57" s="2">
        <f>J57*0.5*$B$23*(G57+I57*H57)</f>
        <v>93.639646994139184</v>
      </c>
    </row>
    <row r="58" spans="1:11" x14ac:dyDescent="0.2">
      <c r="A58" s="2">
        <f t="shared" si="2"/>
        <v>4</v>
      </c>
      <c r="B58" s="28">
        <f t="shared" si="3"/>
        <v>7</v>
      </c>
      <c r="C58"/>
      <c r="D58" s="2">
        <f>A58-$B$30*B58</f>
        <v>-3</v>
      </c>
      <c r="E58" s="2">
        <f>A58+$B$30*B58</f>
        <v>11</v>
      </c>
      <c r="F58" s="2">
        <f>2*SQRT($B$32*B58)</f>
        <v>1.1832159566199232</v>
      </c>
      <c r="G58" s="1">
        <f t="shared" si="0"/>
        <v>1.9996638064952519</v>
      </c>
      <c r="H58" s="1">
        <f t="shared" si="1"/>
        <v>1.758602310746932E-39</v>
      </c>
      <c r="I58" s="1">
        <f>EXP($B$33*A58)</f>
        <v>5.5406223843935098E+34</v>
      </c>
      <c r="J58" s="1">
        <f>EXP(-$B$28*B58)</f>
        <v>0.93239381990594827</v>
      </c>
      <c r="K58" s="2">
        <f>J58*0.5*$B$23*(G58+I58*H58)</f>
        <v>93.228251260049376</v>
      </c>
    </row>
    <row r="59" spans="1:11" x14ac:dyDescent="0.2">
      <c r="A59" s="2">
        <f t="shared" si="2"/>
        <v>4</v>
      </c>
      <c r="B59" s="28">
        <f t="shared" si="3"/>
        <v>7.5</v>
      </c>
      <c r="C59"/>
      <c r="D59" s="2">
        <f>A59-$B$30*B59</f>
        <v>-3.5</v>
      </c>
      <c r="E59" s="2">
        <f>A59+$B$30*B59</f>
        <v>11.5</v>
      </c>
      <c r="F59" s="2">
        <f>2*SQRT($B$32*B59)</f>
        <v>1.2247448713915889</v>
      </c>
      <c r="G59" s="1">
        <f t="shared" si="0"/>
        <v>1.9999468787184058</v>
      </c>
      <c r="H59" s="1">
        <f t="shared" si="1"/>
        <v>3.0622954796132649E-40</v>
      </c>
      <c r="I59" s="1">
        <f>EXP($B$33*A59)</f>
        <v>5.5406223843935098E+34</v>
      </c>
      <c r="J59" s="1">
        <f>EXP(-$B$28*B59)</f>
        <v>0.92774348632855286</v>
      </c>
      <c r="K59" s="2">
        <f>J59*0.5*$B$23*(G59+I59*H59)</f>
        <v>92.772671538954114</v>
      </c>
    </row>
    <row r="60" spans="1:11" x14ac:dyDescent="0.2">
      <c r="A60" s="2">
        <f t="shared" si="2"/>
        <v>4</v>
      </c>
      <c r="B60" s="28">
        <f t="shared" si="3"/>
        <v>8</v>
      </c>
      <c r="C60"/>
      <c r="D60" s="2">
        <f>A60-$B$30*B60</f>
        <v>-4</v>
      </c>
      <c r="E60" s="2">
        <f>A60+$B$30*B60</f>
        <v>12</v>
      </c>
      <c r="F60" s="2">
        <f>2*SQRT($B$32*B60)</f>
        <v>1.2649110640673518</v>
      </c>
      <c r="G60" s="1">
        <f t="shared" si="0"/>
        <v>1.999992255783569</v>
      </c>
      <c r="H60" s="1">
        <f t="shared" si="1"/>
        <v>4.8464118424053328E-41</v>
      </c>
      <c r="I60" s="1">
        <f>EXP($B$33*A60)</f>
        <v>5.5406223843935098E+34</v>
      </c>
      <c r="J60" s="1">
        <f>EXP(-$B$28*B60)</f>
        <v>0.92311634638663576</v>
      </c>
      <c r="K60" s="2">
        <f>J60*0.5*$B$23*(G60+I60*H60)</f>
        <v>92.311401136262035</v>
      </c>
    </row>
    <row r="61" spans="1:11" x14ac:dyDescent="0.2">
      <c r="A61" s="2">
        <f t="shared" si="2"/>
        <v>4</v>
      </c>
      <c r="B61" s="28">
        <f t="shared" si="3"/>
        <v>8.5</v>
      </c>
      <c r="C61"/>
      <c r="D61" s="2">
        <f>A61-$B$30*B61</f>
        <v>-4.5</v>
      </c>
      <c r="E61" s="2">
        <f>A61+$B$30*B61</f>
        <v>12.5</v>
      </c>
      <c r="F61" s="2">
        <f>2*SQRT($B$32*B61)</f>
        <v>1.3038404810405297</v>
      </c>
      <c r="G61" s="1">
        <f t="shared" si="0"/>
        <v>1.9999989441611969</v>
      </c>
      <c r="H61" s="1">
        <f t="shared" si="1"/>
        <v>7.089833172207125E-42</v>
      </c>
      <c r="I61" s="1">
        <f>EXP($B$33*A61)</f>
        <v>5.5406223843935098E+34</v>
      </c>
      <c r="J61" s="1">
        <f>EXP(-$B$28*B61)</f>
        <v>0.91851228440145738</v>
      </c>
      <c r="K61" s="2">
        <f>J61*0.5*$B$23*(G61+I61*H61)</f>
        <v>91.851197990640557</v>
      </c>
    </row>
    <row r="62" spans="1:11" x14ac:dyDescent="0.2">
      <c r="A62" s="2">
        <f t="shared" si="2"/>
        <v>4</v>
      </c>
      <c r="B62" s="28">
        <f t="shared" si="3"/>
        <v>9</v>
      </c>
      <c r="C62"/>
      <c r="D62" s="2">
        <f>A62-$B$30*B62</f>
        <v>-5</v>
      </c>
      <c r="E62" s="2">
        <f>A62+$B$30*B62</f>
        <v>13</v>
      </c>
      <c r="F62" s="2">
        <f>2*SQRT($B$32*B62)</f>
        <v>1.3416407864998738</v>
      </c>
      <c r="G62" s="1">
        <f t="shared" si="0"/>
        <v>1.9999998639197709</v>
      </c>
      <c r="H62" s="1">
        <f t="shared" si="1"/>
        <v>9.7142395506532348E-43</v>
      </c>
      <c r="I62" s="1">
        <f>EXP($B$33*A62)</f>
        <v>5.5406223843935098E+34</v>
      </c>
      <c r="J62" s="1">
        <f>EXP(-$B$28*B62)</f>
        <v>0.91393118527122819</v>
      </c>
      <c r="K62" s="2">
        <f>J62*0.5*$B$23*(G62+I62*H62)</f>
        <v>91.393114768247415</v>
      </c>
    </row>
    <row r="63" spans="1:11" x14ac:dyDescent="0.2">
      <c r="A63" s="2">
        <f t="shared" si="2"/>
        <v>4</v>
      </c>
      <c r="B63" s="28">
        <f t="shared" si="3"/>
        <v>9.5</v>
      </c>
      <c r="C63"/>
      <c r="D63" s="2">
        <f>A63-$B$30*B63</f>
        <v>-5.5</v>
      </c>
      <c r="E63" s="2">
        <f>A63+$B$30*B63</f>
        <v>13.5</v>
      </c>
      <c r="F63" s="2">
        <f>2*SQRT($B$32*B63)</f>
        <v>1.3784048752090223</v>
      </c>
      <c r="G63" s="1">
        <f t="shared" si="0"/>
        <v>1.9999999832772002</v>
      </c>
      <c r="H63" s="1">
        <f t="shared" si="1"/>
        <v>1.2596479859959271E-43</v>
      </c>
      <c r="I63" s="1">
        <f>EXP($B$33*A63)</f>
        <v>5.5406223843935098E+34</v>
      </c>
      <c r="J63" s="1">
        <f>EXP(-$B$28*B63)</f>
        <v>0.90937293446823142</v>
      </c>
      <c r="K63" s="2">
        <f>J63*0.5*$B$23*(G63+I63*H63)</f>
        <v>90.937293003796384</v>
      </c>
    </row>
    <row r="64" spans="1:11" x14ac:dyDescent="0.2">
      <c r="A64" s="2">
        <f t="shared" si="2"/>
        <v>4</v>
      </c>
      <c r="B64" s="28">
        <f t="shared" si="3"/>
        <v>10</v>
      </c>
      <c r="C64"/>
      <c r="D64" s="2">
        <f>A64-$B$30*B64</f>
        <v>-6</v>
      </c>
      <c r="E64" s="2">
        <f>A64+$B$30*B64</f>
        <v>14</v>
      </c>
      <c r="F64" s="2">
        <f>2*SQRT($B$32*B64)</f>
        <v>1.4142135623730951</v>
      </c>
      <c r="G64" s="1">
        <f t="shared" si="0"/>
        <v>1.9999999980268246</v>
      </c>
      <c r="H64" s="1">
        <f t="shared" si="1"/>
        <v>1.5587073638385603E-44</v>
      </c>
      <c r="I64" s="1">
        <f>EXP($B$33*A64)</f>
        <v>5.5406223843935098E+34</v>
      </c>
      <c r="J64" s="1">
        <f>EXP(-$B$28*B64)</f>
        <v>0.90483741803595952</v>
      </c>
      <c r="K64" s="2">
        <f>J64*0.5*$B$23*(G64+I64*H64)</f>
        <v>90.483741753397624</v>
      </c>
    </row>
    <row r="65" spans="1:11" x14ac:dyDescent="0.2">
      <c r="A65" s="2">
        <f t="shared" si="2"/>
        <v>4</v>
      </c>
      <c r="B65" s="28">
        <f t="shared" si="3"/>
        <v>10.5</v>
      </c>
      <c r="C65"/>
      <c r="D65" s="2">
        <f>A65-$B$30*B65</f>
        <v>-6.5</v>
      </c>
      <c r="E65" s="2">
        <f>A65+$B$30*B65</f>
        <v>14.5</v>
      </c>
      <c r="F65" s="2">
        <f>2*SQRT($B$32*B65)</f>
        <v>1.4491376746189439</v>
      </c>
      <c r="G65" s="1">
        <f t="shared" si="0"/>
        <v>1.9999999997751787</v>
      </c>
      <c r="H65" s="1">
        <f t="shared" si="1"/>
        <v>1.8529953887646599E-45</v>
      </c>
      <c r="I65" s="1">
        <f>EXP($B$33*A65)</f>
        <v>5.5406223843935098E+34</v>
      </c>
      <c r="J65" s="1">
        <f>EXP(-$B$28*B65)</f>
        <v>0.90032452258626561</v>
      </c>
      <c r="K65" s="2">
        <f>J65*0.5*$B$23*(G65+I65*H65)</f>
        <v>90.032452253127659</v>
      </c>
    </row>
    <row r="66" spans="1:11" x14ac:dyDescent="0.2">
      <c r="A66" s="2">
        <f t="shared" si="2"/>
        <v>4</v>
      </c>
      <c r="B66" s="28">
        <f t="shared" si="3"/>
        <v>11</v>
      </c>
      <c r="C66"/>
      <c r="D66" s="2">
        <f>A66-$B$30*B66</f>
        <v>-7</v>
      </c>
      <c r="E66" s="2">
        <f>A66+$B$30*B66</f>
        <v>15</v>
      </c>
      <c r="F66" s="2">
        <f>2*SQRT($B$32*B66)</f>
        <v>1.4832396974191326</v>
      </c>
      <c r="G66" s="1">
        <f t="shared" si="0"/>
        <v>1.9999999999751481</v>
      </c>
      <c r="H66" s="1">
        <f t="shared" si="1"/>
        <v>2.1279732745504176E-46</v>
      </c>
      <c r="I66" s="1">
        <f>EXP($B$33*A66)</f>
        <v>5.5406223843935098E+34</v>
      </c>
      <c r="J66" s="1">
        <f>EXP(-$B$28*B66)</f>
        <v>0.89583413529652822</v>
      </c>
      <c r="K66" s="2">
        <f>J66*0.5*$B$23*(G66+I66*H66)</f>
        <v>89.583413529067769</v>
      </c>
    </row>
    <row r="67" spans="1:11" x14ac:dyDescent="0.2">
      <c r="A67" s="2">
        <f t="shared" si="2"/>
        <v>4</v>
      </c>
      <c r="B67" s="28">
        <f t="shared" si="3"/>
        <v>11.5</v>
      </c>
      <c r="C67"/>
      <c r="D67" s="2">
        <f>A67-$B$30*B67</f>
        <v>-7.5</v>
      </c>
      <c r="E67" s="2">
        <f>A67+$B$30*B67</f>
        <v>15.5</v>
      </c>
      <c r="F67" s="2">
        <f>2*SQRT($B$32*B67)</f>
        <v>1.5165750888103102</v>
      </c>
      <c r="G67" s="1">
        <f t="shared" si="0"/>
        <v>1.9999999999973244</v>
      </c>
      <c r="H67" s="1">
        <f t="shared" si="1"/>
        <v>2.3714379904598216E-47</v>
      </c>
      <c r="I67" s="1">
        <f>EXP($B$33*A67)</f>
        <v>5.5406223843935098E+34</v>
      </c>
      <c r="J67" s="1">
        <f>EXP(-$B$28*B67)</f>
        <v>0.89136614390683133</v>
      </c>
      <c r="K67" s="2">
        <f>J67*0.5*$B$23*(G67+I67*H67)</f>
        <v>89.136614390622441</v>
      </c>
    </row>
    <row r="68" spans="1:11" x14ac:dyDescent="0.2">
      <c r="A68" s="2">
        <f t="shared" si="2"/>
        <v>4</v>
      </c>
      <c r="B68" s="28">
        <f t="shared" si="3"/>
        <v>12</v>
      </c>
      <c r="C68"/>
      <c r="D68" s="2">
        <f>A68-$B$30*B68</f>
        <v>-8</v>
      </c>
      <c r="E68" s="2">
        <f>A68+$B$30*B68</f>
        <v>16</v>
      </c>
      <c r="F68" s="2">
        <f>2*SQRT($B$32*B68)</f>
        <v>1.5491933384829668</v>
      </c>
      <c r="G68" s="1">
        <f t="shared" si="0"/>
        <v>1.9999999999997184</v>
      </c>
      <c r="H68" s="1">
        <f t="shared" si="1"/>
        <v>2.5742666636977667E-48</v>
      </c>
      <c r="I68" s="1">
        <f>EXP($B$33*A68)</f>
        <v>5.5406223843935098E+34</v>
      </c>
      <c r="J68" s="1">
        <f>EXP(-$B$28*B68)</f>
        <v>0.88692043671715748</v>
      </c>
      <c r="K68" s="2">
        <f>J68*0.5*$B$23*(G68+I68*H68)</f>
        <v>88.692043671709584</v>
      </c>
    </row>
    <row r="69" spans="1:11" x14ac:dyDescent="0.2">
      <c r="A69" s="2">
        <f t="shared" si="2"/>
        <v>4</v>
      </c>
      <c r="B69" s="28">
        <f t="shared" si="3"/>
        <v>12.5</v>
      </c>
      <c r="C69"/>
      <c r="D69" s="2">
        <f>A69-$B$30*B69</f>
        <v>-8.5</v>
      </c>
      <c r="E69" s="2">
        <f>A69+$B$30*B69</f>
        <v>16.5</v>
      </c>
      <c r="F69" s="2">
        <f>2*SQRT($B$32*B69)</f>
        <v>1.5811388300841898</v>
      </c>
      <c r="G69" s="1">
        <f t="shared" si="0"/>
        <v>1.9999999999999709</v>
      </c>
      <c r="H69" s="1">
        <f t="shared" si="1"/>
        <v>2.7306775798374862E-49</v>
      </c>
      <c r="I69" s="1">
        <f>EXP($B$33*A69)</f>
        <v>5.5406223843935098E+34</v>
      </c>
      <c r="J69" s="1">
        <f>EXP(-$B$28*B69)</f>
        <v>0.88249690258459546</v>
      </c>
      <c r="K69" s="2">
        <f>J69*0.5*$B$23*(G69+I69*H69)</f>
        <v>88.249690258458941</v>
      </c>
    </row>
    <row r="70" spans="1:11" x14ac:dyDescent="0.2">
      <c r="A70" s="2">
        <f t="shared" si="2"/>
        <v>4</v>
      </c>
      <c r="B70" s="28">
        <f t="shared" si="3"/>
        <v>13</v>
      </c>
      <c r="C70"/>
      <c r="D70" s="2">
        <f>A70-$B$30*B70</f>
        <v>-9</v>
      </c>
      <c r="E70" s="2">
        <f>A70+$B$30*B70</f>
        <v>17</v>
      </c>
      <c r="F70" s="2">
        <f>2*SQRT($B$32*B70)</f>
        <v>1.61245154965971</v>
      </c>
      <c r="G70" s="1">
        <f t="shared" si="0"/>
        <v>1.9999999999999971</v>
      </c>
      <c r="H70" s="1">
        <f t="shared" si="1"/>
        <v>2.8381066567599764E-50</v>
      </c>
      <c r="I70" s="1">
        <f>EXP($B$33*A70)</f>
        <v>5.5406223843935098E+34</v>
      </c>
      <c r="J70" s="1">
        <f>EXP(-$B$28*B70)</f>
        <v>0.8780954309205613</v>
      </c>
      <c r="K70" s="2">
        <f>J70*0.5*$B$23*(G70+I70*H70)</f>
        <v>87.809543092056074</v>
      </c>
    </row>
    <row r="71" spans="1:11" x14ac:dyDescent="0.2">
      <c r="A71" s="2">
        <f t="shared" si="2"/>
        <v>4</v>
      </c>
      <c r="B71" s="28">
        <f t="shared" si="3"/>
        <v>13.5</v>
      </c>
      <c r="C71"/>
      <c r="D71" s="2">
        <f>A71-$B$30*B71</f>
        <v>-9.5</v>
      </c>
      <c r="E71" s="2">
        <f>A71+$B$30*B71</f>
        <v>17.5</v>
      </c>
      <c r="F71" s="2">
        <f>2*SQRT($B$32*B71)</f>
        <v>1.6431676725154984</v>
      </c>
      <c r="G71" s="1">
        <f t="shared" si="0"/>
        <v>1.9999999999999998</v>
      </c>
      <c r="H71" s="1">
        <f t="shared" si="1"/>
        <v>2.8968190958048657E-51</v>
      </c>
      <c r="I71" s="1">
        <f>EXP($B$33*A71)</f>
        <v>5.5406223843935098E+34</v>
      </c>
      <c r="J71" s="1">
        <f>EXP(-$B$28*B71)</f>
        <v>0.87371591168803442</v>
      </c>
      <c r="K71" s="2">
        <f>J71*0.5*$B$23*(G71+I71*H71)</f>
        <v>87.371591168803448</v>
      </c>
    </row>
    <row r="72" spans="1:11" x14ac:dyDescent="0.2">
      <c r="A72" s="2">
        <f t="shared" si="2"/>
        <v>4</v>
      </c>
      <c r="B72" s="28">
        <f t="shared" si="3"/>
        <v>14</v>
      </c>
      <c r="C72"/>
      <c r="D72" s="2">
        <f>A72-$B$30*B72</f>
        <v>-10</v>
      </c>
      <c r="E72" s="2">
        <f>A72+$B$30*B72</f>
        <v>18</v>
      </c>
      <c r="F72" s="2">
        <f>2*SQRT($B$32*B72)</f>
        <v>1.6733200530681511</v>
      </c>
      <c r="G72" s="1">
        <f t="shared" si="0"/>
        <v>2</v>
      </c>
      <c r="H72" s="1">
        <f t="shared" si="1"/>
        <v>2.909370845267693E-52</v>
      </c>
      <c r="I72" s="1">
        <f>EXP($B$33*A72)</f>
        <v>5.5406223843935098E+34</v>
      </c>
      <c r="J72" s="1">
        <f>EXP(-$B$28*B72)</f>
        <v>0.86935823539880586</v>
      </c>
      <c r="K72" s="2">
        <f>J72*0.5*$B$23*(G72+I72*H72)</f>
        <v>86.935823539880587</v>
      </c>
    </row>
    <row r="73" spans="1:11" x14ac:dyDescent="0.2">
      <c r="A73" s="2">
        <f t="shared" si="2"/>
        <v>4</v>
      </c>
      <c r="B73" s="28">
        <f t="shared" si="3"/>
        <v>14.5</v>
      </c>
      <c r="C73"/>
      <c r="D73" s="2">
        <f>A73-$B$30*B73</f>
        <v>-10.5</v>
      </c>
      <c r="E73" s="2">
        <f>A73+$B$30*B73</f>
        <v>18.5</v>
      </c>
      <c r="F73" s="2">
        <f>2*SQRT($B$32*B73)</f>
        <v>1.7029386365926402</v>
      </c>
      <c r="G73" s="1">
        <f t="shared" si="0"/>
        <v>2</v>
      </c>
      <c r="H73" s="1">
        <f t="shared" si="1"/>
        <v>2.8800150984353723E-53</v>
      </c>
      <c r="I73" s="1">
        <f>EXP($B$33*A73)</f>
        <v>5.5406223843935098E+34</v>
      </c>
      <c r="J73" s="1">
        <f>EXP(-$B$28*B73)</f>
        <v>0.8650222931107413</v>
      </c>
      <c r="K73" s="2">
        <f>J73*0.5*$B$23*(G73+I73*H73)</f>
        <v>86.502229311074132</v>
      </c>
    </row>
    <row r="74" spans="1:11" x14ac:dyDescent="0.2">
      <c r="C74"/>
    </row>
    <row r="75" spans="1:11" x14ac:dyDescent="0.2">
      <c r="C75"/>
    </row>
    <row r="76" spans="1:11" x14ac:dyDescent="0.2">
      <c r="C76"/>
    </row>
    <row r="77" spans="1:11" x14ac:dyDescent="0.2">
      <c r="C77"/>
    </row>
    <row r="78" spans="1:11" x14ac:dyDescent="0.2">
      <c r="C78"/>
    </row>
    <row r="79" spans="1:11" x14ac:dyDescent="0.2">
      <c r="C79"/>
    </row>
    <row r="80" spans="1:11" x14ac:dyDescent="0.2">
      <c r="C80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1DCRADR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2024-09-27T15:22:38Z</dcterms:created>
  <dcterms:modified xsi:type="dcterms:W3CDTF">2024-09-27T16:44:28Z</dcterms:modified>
</cp:coreProperties>
</file>