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theodore/Desktop/CE5364-F24/"/>
    </mc:Choice>
  </mc:AlternateContent>
  <xr:revisionPtr revIDLastSave="0" documentId="13_ncr:1_{BC662723-7151-9848-8569-B1947F1E2912}" xr6:coauthVersionLast="47" xr6:coauthVersionMax="47" xr10:uidLastSave="{00000000-0000-0000-0000-000000000000}"/>
  <bookViews>
    <workbookView xWindow="4120" yWindow="500" windowWidth="27640" windowHeight="16940" xr2:uid="{46FDB963-229A-1D4C-AFD8-B19301D5525E}"/>
  </bookViews>
  <sheets>
    <sheet name="1DCRAD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" l="1"/>
  <c r="B36" i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32" i="1"/>
  <c r="C41" i="1" s="1"/>
  <c r="B34" i="1"/>
  <c r="A43" i="1" l="1"/>
  <c r="B33" i="1"/>
  <c r="E42" i="1"/>
  <c r="C42" i="1"/>
  <c r="D41" i="1"/>
  <c r="D42" i="1"/>
  <c r="G42" i="1" s="1"/>
  <c r="C43" i="1"/>
  <c r="D43" i="1"/>
  <c r="E41" i="1"/>
  <c r="F41" i="1" s="1"/>
  <c r="E43" i="1"/>
  <c r="E44" i="1"/>
  <c r="E45" i="1"/>
  <c r="F42" i="1" l="1"/>
  <c r="I41" i="1"/>
  <c r="J41" i="1" s="1"/>
  <c r="I42" i="1"/>
  <c r="J42" i="1" s="1"/>
  <c r="B35" i="1"/>
  <c r="H41" i="1" s="1"/>
  <c r="I43" i="1"/>
  <c r="J43" i="1" s="1"/>
  <c r="A44" i="1"/>
  <c r="I44" i="1" s="1"/>
  <c r="J44" i="1" s="1"/>
  <c r="H42" i="1"/>
  <c r="H43" i="1"/>
  <c r="F43" i="1"/>
  <c r="G43" i="1"/>
  <c r="G41" i="1"/>
  <c r="E46" i="1"/>
  <c r="H44" i="1" l="1"/>
  <c r="A45" i="1"/>
  <c r="I45" i="1" s="1"/>
  <c r="J45" i="1" s="1"/>
  <c r="D44" i="1"/>
  <c r="G44" i="1" s="1"/>
  <c r="C44" i="1"/>
  <c r="F44" i="1" s="1"/>
  <c r="K42" i="1"/>
  <c r="K41" i="1"/>
  <c r="K43" i="1"/>
  <c r="E47" i="1"/>
  <c r="K44" i="1" l="1"/>
  <c r="A46" i="1"/>
  <c r="I46" i="1" s="1"/>
  <c r="J46" i="1" s="1"/>
  <c r="C45" i="1"/>
  <c r="F45" i="1" s="1"/>
  <c r="H45" i="1"/>
  <c r="D45" i="1"/>
  <c r="G45" i="1" s="1"/>
  <c r="E48" i="1"/>
  <c r="K45" i="1" l="1"/>
  <c r="A47" i="1"/>
  <c r="I47" i="1" s="1"/>
  <c r="J47" i="1" s="1"/>
  <c r="H46" i="1"/>
  <c r="D46" i="1"/>
  <c r="G46" i="1" s="1"/>
  <c r="C46" i="1"/>
  <c r="F46" i="1" s="1"/>
  <c r="E49" i="1"/>
  <c r="A48" i="1" l="1"/>
  <c r="I48" i="1" s="1"/>
  <c r="J48" i="1" s="1"/>
  <c r="H47" i="1"/>
  <c r="C47" i="1"/>
  <c r="F47" i="1" s="1"/>
  <c r="D47" i="1"/>
  <c r="G47" i="1" s="1"/>
  <c r="K46" i="1"/>
  <c r="E50" i="1"/>
  <c r="K47" i="1" l="1"/>
  <c r="A49" i="1"/>
  <c r="I49" i="1" s="1"/>
  <c r="J49" i="1" s="1"/>
  <c r="H48" i="1"/>
  <c r="D48" i="1"/>
  <c r="G48" i="1" s="1"/>
  <c r="C48" i="1"/>
  <c r="F48" i="1" s="1"/>
  <c r="E51" i="1"/>
  <c r="H49" i="1" l="1"/>
  <c r="A50" i="1"/>
  <c r="I50" i="1" s="1"/>
  <c r="J50" i="1" s="1"/>
  <c r="C49" i="1"/>
  <c r="F49" i="1" s="1"/>
  <c r="D49" i="1"/>
  <c r="G49" i="1" s="1"/>
  <c r="K48" i="1"/>
  <c r="E52" i="1"/>
  <c r="A51" i="1" l="1"/>
  <c r="I51" i="1" s="1"/>
  <c r="J51" i="1" s="1"/>
  <c r="H50" i="1"/>
  <c r="C50" i="1"/>
  <c r="F50" i="1" s="1"/>
  <c r="D50" i="1"/>
  <c r="G50" i="1" s="1"/>
  <c r="K49" i="1"/>
  <c r="E53" i="1"/>
  <c r="A52" i="1" l="1"/>
  <c r="I52" i="1" s="1"/>
  <c r="J52" i="1" s="1"/>
  <c r="H51" i="1"/>
  <c r="C51" i="1"/>
  <c r="F51" i="1" s="1"/>
  <c r="D51" i="1"/>
  <c r="G51" i="1" s="1"/>
  <c r="K50" i="1"/>
  <c r="E54" i="1"/>
  <c r="H52" i="1" l="1"/>
  <c r="A53" i="1"/>
  <c r="I53" i="1" s="1"/>
  <c r="J53" i="1" s="1"/>
  <c r="D52" i="1"/>
  <c r="G52" i="1" s="1"/>
  <c r="C52" i="1"/>
  <c r="F52" i="1" s="1"/>
  <c r="K51" i="1"/>
  <c r="E55" i="1"/>
  <c r="H53" i="1" l="1"/>
  <c r="A54" i="1"/>
  <c r="I54" i="1" s="1"/>
  <c r="J54" i="1" s="1"/>
  <c r="C53" i="1"/>
  <c r="F53" i="1" s="1"/>
  <c r="D53" i="1"/>
  <c r="G53" i="1" s="1"/>
  <c r="K52" i="1"/>
  <c r="E56" i="1"/>
  <c r="A55" i="1" l="1"/>
  <c r="I55" i="1" s="1"/>
  <c r="J55" i="1" s="1"/>
  <c r="H54" i="1"/>
  <c r="C54" i="1"/>
  <c r="F54" i="1" s="1"/>
  <c r="D54" i="1"/>
  <c r="G54" i="1" s="1"/>
  <c r="K53" i="1"/>
  <c r="E57" i="1"/>
  <c r="A56" i="1" l="1"/>
  <c r="I56" i="1" s="1"/>
  <c r="J56" i="1" s="1"/>
  <c r="H55" i="1"/>
  <c r="D55" i="1"/>
  <c r="G55" i="1" s="1"/>
  <c r="C55" i="1"/>
  <c r="F55" i="1" s="1"/>
  <c r="K54" i="1"/>
  <c r="E58" i="1"/>
  <c r="A57" i="1" l="1"/>
  <c r="I57" i="1" s="1"/>
  <c r="J57" i="1" s="1"/>
  <c r="H56" i="1"/>
  <c r="D56" i="1"/>
  <c r="G56" i="1" s="1"/>
  <c r="C56" i="1"/>
  <c r="F56" i="1" s="1"/>
  <c r="K55" i="1"/>
  <c r="E59" i="1"/>
  <c r="A58" i="1" l="1"/>
  <c r="I58" i="1" s="1"/>
  <c r="J58" i="1" s="1"/>
  <c r="H57" i="1"/>
  <c r="C57" i="1"/>
  <c r="F57" i="1" s="1"/>
  <c r="D57" i="1"/>
  <c r="G57" i="1" s="1"/>
  <c r="K56" i="1"/>
  <c r="E60" i="1"/>
  <c r="H58" i="1" l="1"/>
  <c r="A59" i="1"/>
  <c r="I59" i="1" s="1"/>
  <c r="J59" i="1" s="1"/>
  <c r="D58" i="1"/>
  <c r="G58" i="1" s="1"/>
  <c r="C58" i="1"/>
  <c r="F58" i="1" s="1"/>
  <c r="K57" i="1"/>
  <c r="E61" i="1"/>
  <c r="A60" i="1" l="1"/>
  <c r="I60" i="1" s="1"/>
  <c r="J60" i="1" s="1"/>
  <c r="H59" i="1"/>
  <c r="C59" i="1"/>
  <c r="F59" i="1" s="1"/>
  <c r="D59" i="1"/>
  <c r="G59" i="1" s="1"/>
  <c r="K58" i="1"/>
  <c r="E62" i="1"/>
  <c r="A61" i="1" l="1"/>
  <c r="I61" i="1" s="1"/>
  <c r="J61" i="1" s="1"/>
  <c r="H60" i="1"/>
  <c r="D60" i="1"/>
  <c r="G60" i="1" s="1"/>
  <c r="C60" i="1"/>
  <c r="F60" i="1" s="1"/>
  <c r="K59" i="1"/>
  <c r="E63" i="1"/>
  <c r="H61" i="1" l="1"/>
  <c r="A62" i="1"/>
  <c r="I62" i="1" s="1"/>
  <c r="J62" i="1" s="1"/>
  <c r="C61" i="1"/>
  <c r="F61" i="1" s="1"/>
  <c r="D61" i="1"/>
  <c r="G61" i="1" s="1"/>
  <c r="K60" i="1"/>
  <c r="E64" i="1"/>
  <c r="H62" i="1" l="1"/>
  <c r="A63" i="1"/>
  <c r="I63" i="1" s="1"/>
  <c r="J63" i="1" s="1"/>
  <c r="C62" i="1"/>
  <c r="F62" i="1" s="1"/>
  <c r="D62" i="1"/>
  <c r="G62" i="1" s="1"/>
  <c r="K61" i="1"/>
  <c r="E65" i="1"/>
  <c r="A64" i="1" l="1"/>
  <c r="I64" i="1" s="1"/>
  <c r="J64" i="1" s="1"/>
  <c r="H63" i="1"/>
  <c r="D63" i="1"/>
  <c r="G63" i="1" s="1"/>
  <c r="C63" i="1"/>
  <c r="F63" i="1" s="1"/>
  <c r="K62" i="1"/>
  <c r="E66" i="1"/>
  <c r="A65" i="1" l="1"/>
  <c r="I65" i="1" s="1"/>
  <c r="J65" i="1" s="1"/>
  <c r="H64" i="1"/>
  <c r="C64" i="1"/>
  <c r="F64" i="1" s="1"/>
  <c r="D64" i="1"/>
  <c r="G64" i="1" s="1"/>
  <c r="K63" i="1"/>
  <c r="E67" i="1"/>
  <c r="A66" i="1" l="1"/>
  <c r="I66" i="1" s="1"/>
  <c r="J66" i="1" s="1"/>
  <c r="H65" i="1"/>
  <c r="C65" i="1"/>
  <c r="F65" i="1" s="1"/>
  <c r="D65" i="1"/>
  <c r="G65" i="1" s="1"/>
  <c r="K64" i="1"/>
  <c r="E68" i="1"/>
  <c r="A67" i="1" l="1"/>
  <c r="I67" i="1" s="1"/>
  <c r="J67" i="1" s="1"/>
  <c r="H66" i="1"/>
  <c r="C66" i="1"/>
  <c r="F66" i="1" s="1"/>
  <c r="D66" i="1"/>
  <c r="G66" i="1" s="1"/>
  <c r="K65" i="1"/>
  <c r="E69" i="1"/>
  <c r="A68" i="1" l="1"/>
  <c r="I68" i="1" s="1"/>
  <c r="J68" i="1" s="1"/>
  <c r="H67" i="1"/>
  <c r="C67" i="1"/>
  <c r="F67" i="1" s="1"/>
  <c r="D67" i="1"/>
  <c r="G67" i="1" s="1"/>
  <c r="K66" i="1"/>
  <c r="E70" i="1"/>
  <c r="K67" i="1" l="1"/>
  <c r="A69" i="1"/>
  <c r="I69" i="1" s="1"/>
  <c r="J69" i="1" s="1"/>
  <c r="H68" i="1"/>
  <c r="C68" i="1"/>
  <c r="F68" i="1" s="1"/>
  <c r="D68" i="1"/>
  <c r="G68" i="1" s="1"/>
  <c r="A70" i="1" l="1"/>
  <c r="I70" i="1" s="1"/>
  <c r="J70" i="1" s="1"/>
  <c r="H69" i="1"/>
  <c r="C69" i="1"/>
  <c r="F69" i="1" s="1"/>
  <c r="D69" i="1"/>
  <c r="G69" i="1" s="1"/>
  <c r="K68" i="1"/>
  <c r="H70" i="1" l="1"/>
  <c r="C70" i="1"/>
  <c r="F70" i="1" s="1"/>
  <c r="D70" i="1"/>
  <c r="G70" i="1" s="1"/>
  <c r="K69" i="1"/>
  <c r="K70" i="1" l="1"/>
</calcChain>
</file>

<file path=xl/sharedStrings.xml><?xml version="1.0" encoding="utf-8"?>
<sst xmlns="http://schemas.openxmlformats.org/spreadsheetml/2006/main" count="85" uniqueCount="79">
  <si>
    <r>
      <t>C(x,t) (mg/m</t>
    </r>
    <r>
      <rPr>
        <vertAlign val="superscript"/>
        <sz val="12"/>
        <rFont val="Calibri"/>
        <family val="2"/>
      </rPr>
      <t>3</t>
    </r>
    <r>
      <rPr>
        <sz val="12"/>
        <rFont val="Calibri"/>
        <family val="2"/>
      </rPr>
      <t>)</t>
    </r>
  </si>
  <si>
    <t>EEXP [ x v/D ]</t>
  </si>
  <si>
    <t>ERFCC[ (2)/(3) ]</t>
  </si>
  <si>
    <t>ERFCC[ (1)/(3) ]</t>
  </si>
  <si>
    <t>2 SQRT (Dt)</t>
  </si>
  <si>
    <t>x+vt</t>
  </si>
  <si>
    <t>x-vt</t>
  </si>
  <si>
    <t>t (years)</t>
  </si>
  <si>
    <t>x (meters)</t>
  </si>
  <si>
    <t>(7)</t>
  </si>
  <si>
    <t>(6)</t>
  </si>
  <si>
    <t>(5)</t>
  </si>
  <si>
    <t>(4)</t>
  </si>
  <si>
    <t>(3)</t>
  </si>
  <si>
    <t>(2)</t>
  </si>
  <si>
    <t>(1)</t>
  </si>
  <si>
    <t>Simulation Parameters</t>
  </si>
  <si>
    <t>Results</t>
  </si>
  <si>
    <t>Intermediate Calculations</t>
  </si>
  <si>
    <t>Chart Title</t>
  </si>
  <si>
    <t>(1/meters)</t>
  </si>
  <si>
    <t>V/D</t>
  </si>
  <si>
    <t>(meters^2/yr)</t>
  </si>
  <si>
    <t>Adjusted Dispersion</t>
  </si>
  <si>
    <t>D/R</t>
  </si>
  <si>
    <t>(meters/yr)</t>
  </si>
  <si>
    <t>Adjusted Velocity</t>
  </si>
  <si>
    <t>V/R</t>
  </si>
  <si>
    <t>Pore Velocity</t>
  </si>
  <si>
    <t>V=q/n</t>
  </si>
  <si>
    <t>COMPUTED CONSTANTS</t>
  </si>
  <si>
    <t>Retardation Coefficient</t>
  </si>
  <si>
    <t>R</t>
  </si>
  <si>
    <t>Dispersion Coefficient</t>
  </si>
  <si>
    <t>D</t>
  </si>
  <si>
    <t>Porosity</t>
  </si>
  <si>
    <t>n</t>
  </si>
  <si>
    <t>Specific Discharge</t>
  </si>
  <si>
    <t>q</t>
  </si>
  <si>
    <t>(mg/meter^3)</t>
  </si>
  <si>
    <t>Reservoir Concentration</t>
  </si>
  <si>
    <t>Co</t>
  </si>
  <si>
    <t>MODEL INPUT VALUES</t>
  </si>
  <si>
    <t>NONE</t>
  </si>
  <si>
    <t>Macros:</t>
  </si>
  <si>
    <t>Constant Source at x=0, concentration in source is Co</t>
  </si>
  <si>
    <t>Advection and Dispersion</t>
  </si>
  <si>
    <t>Semi-Infinite Aquifer</t>
  </si>
  <si>
    <t>Notes:</t>
  </si>
  <si>
    <t>Dr. T.G. Cleveland for CIVE6361/7332 Students; Spring 1995</t>
  </si>
  <si>
    <t>Author:</t>
  </si>
  <si>
    <t xml:space="preserve">Method: </t>
  </si>
  <si>
    <t>Bear, 1972. Dynamics of Fluids in Porous Media, pp 630, Eqn. (10.6.22)</t>
  </si>
  <si>
    <t xml:space="preserve">References: </t>
  </si>
  <si>
    <t>Yes</t>
  </si>
  <si>
    <t>Retardation:</t>
  </si>
  <si>
    <t>Decay:</t>
  </si>
  <si>
    <t>Point</t>
  </si>
  <si>
    <t>Source Dimension:</t>
  </si>
  <si>
    <t>Constant Concentration Reservoir</t>
  </si>
  <si>
    <t>Source History:</t>
  </si>
  <si>
    <t>Dispersion:</t>
  </si>
  <si>
    <t>Advection:</t>
  </si>
  <si>
    <t>Dispersion Dimension:</t>
  </si>
  <si>
    <t>Contaminant Transport</t>
  </si>
  <si>
    <t>Model Type:</t>
  </si>
  <si>
    <t>1D_reservoir_advection_dispersion_retardation</t>
  </si>
  <si>
    <t>Model Name:</t>
  </si>
  <si>
    <t xml:space="preserve">1st-Order Decay Rate </t>
  </si>
  <si>
    <t>(1/years)</t>
  </si>
  <si>
    <t>l</t>
  </si>
  <si>
    <t>(8)</t>
  </si>
  <si>
    <t>VanGnuecthen and Alves, 1982. Analytical Solutions of 1D Convetion Dispersion Solute Transport Equations, USDA Technical Bulletin #1661.</t>
  </si>
  <si>
    <t>Yuan, D, 1995. ``Accurate approximations for one-, two-, and three-dimensional groundwater mass transport from an exponentially decaying contaminant source.''</t>
  </si>
  <si>
    <t>MS Thesis, Department of Civil and Environmental Engineering, University of Houston</t>
  </si>
  <si>
    <t>Ogata-Banks Solution; Use adjusted constants for retardation effect, Adjusted time for decay.</t>
  </si>
  <si>
    <r>
      <t xml:space="preserve">EEXP [- </t>
    </r>
    <r>
      <rPr>
        <sz val="12"/>
        <rFont val="Symbol"/>
        <charset val="2"/>
      </rPr>
      <t>l</t>
    </r>
    <r>
      <rPr>
        <sz val="12"/>
        <rFont val="Calibri"/>
        <family val="2"/>
      </rPr>
      <t xml:space="preserve"> t_adj ]</t>
    </r>
  </si>
  <si>
    <t xml:space="preserve">travel time = xD/V </t>
  </si>
  <si>
    <t>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</si>
</sst>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9C6500"/>
      <name val="Aptos Narrow"/>
      <family val="2"/>
      <scheme val="minor"/>
    </font>
    <font>
      <vertAlign val="superscript"/>
      <sz val="12"/>
      <name val="Calibri"/>
      <family val="2"/>
    </font>
    <font>
      <b/>
      <sz val="12"/>
      <color rgb="FF006100"/>
      <name val="Aptos Narrow"/>
      <family val="2"/>
      <scheme val="minor"/>
    </font>
    <font>
      <sz val="12"/>
      <color theme="1"/>
      <name val="Symbol"/>
      <charset val="2"/>
    </font>
    <font>
      <sz val="12"/>
      <name val="Symbol"/>
      <charset val="2"/>
    </font>
    <font>
      <sz val="1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/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indexed="64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5" fillId="0" borderId="0" xfId="0" applyFont="1"/>
    <xf numFmtId="0" fontId="6" fillId="3" borderId="0" xfId="2"/>
    <xf numFmtId="0" fontId="5" fillId="0" borderId="0" xfId="0" applyFont="1" applyAlignment="1">
      <alignment textRotation="90"/>
    </xf>
    <xf numFmtId="0" fontId="1" fillId="4" borderId="1" xfId="3" applyBorder="1"/>
    <xf numFmtId="0" fontId="3" fillId="4" borderId="6" xfId="3" applyFont="1" applyBorder="1" applyAlignment="1">
      <alignment horizontal="center"/>
    </xf>
    <xf numFmtId="0" fontId="0" fillId="4" borderId="1" xfId="3" applyFont="1" applyBorder="1"/>
    <xf numFmtId="0" fontId="1" fillId="4" borderId="7" xfId="3" applyBorder="1"/>
    <xf numFmtId="0" fontId="2" fillId="2" borderId="1" xfId="1" applyBorder="1"/>
    <xf numFmtId="0" fontId="1" fillId="4" borderId="6" xfId="3" applyBorder="1" applyAlignment="1">
      <alignment horizontal="center"/>
    </xf>
    <xf numFmtId="0" fontId="1" fillId="4" borderId="6" xfId="3" applyBorder="1" applyAlignment="1">
      <alignment horizontal="left"/>
    </xf>
    <xf numFmtId="0" fontId="1" fillId="4" borderId="8" xfId="3" applyBorder="1" applyAlignment="1">
      <alignment horizontal="right"/>
    </xf>
    <xf numFmtId="0" fontId="1" fillId="5" borderId="9" xfId="1" applyFont="1" applyFill="1" applyBorder="1"/>
    <xf numFmtId="0" fontId="4" fillId="5" borderId="8" xfId="0" applyFont="1" applyFill="1" applyBorder="1"/>
    <xf numFmtId="0" fontId="1" fillId="4" borderId="10" xfId="3" applyBorder="1"/>
    <xf numFmtId="0" fontId="2" fillId="2" borderId="11" xfId="1" applyBorder="1"/>
    <xf numFmtId="0" fontId="2" fillId="2" borderId="15" xfId="1" applyBorder="1" applyAlignment="1">
      <alignment horizontal="right"/>
    </xf>
    <xf numFmtId="0" fontId="2" fillId="2" borderId="16" xfId="1" applyBorder="1"/>
    <xf numFmtId="0" fontId="2" fillId="2" borderId="17" xfId="1" applyBorder="1" applyAlignment="1">
      <alignment horizontal="right"/>
    </xf>
    <xf numFmtId="0" fontId="2" fillId="2" borderId="0" xfId="1" applyBorder="1"/>
    <xf numFmtId="0" fontId="3" fillId="4" borderId="19" xfId="3" applyFont="1" applyBorder="1" applyAlignment="1">
      <alignment horizontal="center"/>
    </xf>
    <xf numFmtId="0" fontId="1" fillId="4" borderId="15" xfId="3" applyBorder="1" applyAlignment="1">
      <alignment horizontal="left"/>
    </xf>
    <xf numFmtId="0" fontId="4" fillId="5" borderId="20" xfId="0" applyFont="1" applyFill="1" applyBorder="1"/>
    <xf numFmtId="0" fontId="4" fillId="5" borderId="0" xfId="0" applyFont="1" applyFill="1"/>
    <xf numFmtId="0" fontId="1" fillId="4" borderId="18" xfId="3" applyBorder="1" applyAlignment="1">
      <alignment horizontal="left"/>
    </xf>
    <xf numFmtId="0" fontId="1" fillId="4" borderId="21" xfId="3" applyBorder="1" applyAlignment="1">
      <alignment horizontal="left" indent="1"/>
    </xf>
    <xf numFmtId="0" fontId="1" fillId="4" borderId="22" xfId="3" applyBorder="1"/>
    <xf numFmtId="0" fontId="1" fillId="4" borderId="23" xfId="3" applyBorder="1"/>
    <xf numFmtId="0" fontId="5" fillId="0" borderId="0" xfId="0" applyFont="1" applyAlignment="1">
      <alignment horizontal="left"/>
    </xf>
    <xf numFmtId="0" fontId="6" fillId="0" borderId="0" xfId="2" applyFill="1"/>
    <xf numFmtId="0" fontId="2" fillId="2" borderId="5" xfId="1" applyBorder="1"/>
    <xf numFmtId="0" fontId="9" fillId="6" borderId="8" xfId="0" applyFont="1" applyFill="1" applyBorder="1" applyAlignment="1">
      <alignment horizontal="right"/>
    </xf>
    <xf numFmtId="0" fontId="4" fillId="6" borderId="8" xfId="0" applyFont="1" applyFill="1" applyBorder="1"/>
    <xf numFmtId="0" fontId="5" fillId="0" borderId="4" xfId="0" quotePrefix="1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8" fillId="2" borderId="12" xfId="1" applyFont="1" applyBorder="1" applyAlignment="1">
      <alignment horizontal="center"/>
    </xf>
    <xf numFmtId="0" fontId="8" fillId="2" borderId="13" xfId="1" applyFont="1" applyBorder="1" applyAlignment="1">
      <alignment horizontal="center"/>
    </xf>
    <xf numFmtId="0" fontId="8" fillId="2" borderId="14" xfId="1" applyFont="1" applyBorder="1" applyAlignment="1">
      <alignment horizontal="center"/>
    </xf>
    <xf numFmtId="0" fontId="3" fillId="4" borderId="24" xfId="3" applyFont="1" applyBorder="1" applyAlignment="1">
      <alignment horizontal="center"/>
    </xf>
    <xf numFmtId="0" fontId="3" fillId="4" borderId="25" xfId="3" applyFont="1" applyBorder="1" applyAlignment="1">
      <alignment horizontal="center"/>
    </xf>
    <xf numFmtId="0" fontId="4" fillId="0" borderId="0" xfId="0" applyFont="1" applyFill="1"/>
    <xf numFmtId="0" fontId="5" fillId="0" borderId="0" xfId="0" applyFont="1" applyFill="1"/>
    <xf numFmtId="0" fontId="11" fillId="0" borderId="0" xfId="0" applyFont="1"/>
    <xf numFmtId="0" fontId="3" fillId="4" borderId="26" xfId="3" applyFont="1" applyBorder="1" applyAlignment="1">
      <alignment horizontal="center"/>
    </xf>
    <xf numFmtId="0" fontId="5" fillId="0" borderId="4" xfId="0" applyFont="1" applyBorder="1"/>
    <xf numFmtId="0" fontId="5" fillId="0" borderId="3" xfId="0" applyFont="1" applyBorder="1"/>
    <xf numFmtId="0" fontId="4" fillId="0" borderId="3" xfId="0" applyFont="1" applyBorder="1"/>
    <xf numFmtId="0" fontId="4" fillId="0" borderId="2" xfId="0" applyFont="1" applyBorder="1"/>
    <xf numFmtId="0" fontId="5" fillId="0" borderId="27" xfId="0" applyFont="1" applyBorder="1" applyAlignment="1">
      <alignment textRotation="90"/>
    </xf>
    <xf numFmtId="0" fontId="5" fillId="0" borderId="28" xfId="0" applyFont="1" applyBorder="1" applyAlignment="1">
      <alignment textRotation="90"/>
    </xf>
    <xf numFmtId="0" fontId="5" fillId="0" borderId="29" xfId="0" applyFont="1" applyBorder="1"/>
    <xf numFmtId="0" fontId="5" fillId="0" borderId="30" xfId="0" quotePrefix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0" fillId="0" borderId="8" xfId="0" applyBorder="1" applyAlignment="1">
      <alignment textRotation="90"/>
    </xf>
  </cellXfs>
  <cellStyles count="4">
    <cellStyle name="20% - Accent4" xfId="3" builtinId="4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'1DCRADR'!$B$36</c:f>
          <c:strCache>
            <c:ptCount val="1"/>
            <c:pt idx="0">
              <c:v>Concentration Profile for  t= 2 (years) 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'1DCRADR'!$K$40</c:f>
              <c:strCache>
                <c:ptCount val="1"/>
                <c:pt idx="0">
                  <c:v>C(x,t) (mg/m3)</c:v>
                </c:pt>
              </c:strCache>
            </c:strRef>
          </c:tx>
          <c:spPr>
            <a:ln w="47625">
              <a:solidFill>
                <a:schemeClr val="tx1"/>
              </a:solidFill>
            </a:ln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'1DCRADR'!$A$41:$A$70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xVal>
          <c:yVal>
            <c:numRef>
              <c:f>'1DCRADR'!$K$41:$K$70</c:f>
              <c:numCache>
                <c:formatCode>General</c:formatCode>
                <c:ptCount val="30"/>
                <c:pt idx="0">
                  <c:v>100</c:v>
                </c:pt>
                <c:pt idx="1">
                  <c:v>99.48649360962051</c:v>
                </c:pt>
                <c:pt idx="2">
                  <c:v>98.223443329277345</c:v>
                </c:pt>
                <c:pt idx="3">
                  <c:v>88.175739020098518</c:v>
                </c:pt>
                <c:pt idx="4">
                  <c:v>53.329205397627796</c:v>
                </c:pt>
                <c:pt idx="5">
                  <c:v>14.976865623086281</c:v>
                </c:pt>
                <c:pt idx="6">
                  <c:v>1.5271264912759639</c:v>
                </c:pt>
                <c:pt idx="7">
                  <c:v>5.041635876362998E-2</c:v>
                </c:pt>
                <c:pt idx="8">
                  <c:v>5.1114568348697975E-4</c:v>
                </c:pt>
                <c:pt idx="9">
                  <c:v>1.5502506497643443E-6</c:v>
                </c:pt>
                <c:pt idx="10">
                  <c:v>1.3866434820376898E-9</c:v>
                </c:pt>
                <c:pt idx="11">
                  <c:v>3.627459890979006E-13</c:v>
                </c:pt>
                <c:pt idx="12">
                  <c:v>2.7607924501459026E-17</c:v>
                </c:pt>
                <c:pt idx="13">
                  <c:v>6.0917701168761725E-22</c:v>
                </c:pt>
                <c:pt idx="14">
                  <c:v>3.8875847875822815E-27</c:v>
                </c:pt>
                <c:pt idx="15">
                  <c:v>7.1628278067868503E-33</c:v>
                </c:pt>
                <c:pt idx="16">
                  <c:v>3.8053400488502443E-39</c:v>
                </c:pt>
                <c:pt idx="17">
                  <c:v>5.823394925739055E-46</c:v>
                </c:pt>
                <c:pt idx="18">
                  <c:v>2.5650554831400142E-53</c:v>
                </c:pt>
                <c:pt idx="19">
                  <c:v>3.2500319235662014E-61</c:v>
                </c:pt>
                <c:pt idx="20">
                  <c:v>1.1839476688497412E-69</c:v>
                </c:pt>
                <c:pt idx="21">
                  <c:v>1.2395208902231502E-78</c:v>
                </c:pt>
                <c:pt idx="22">
                  <c:v>3.7282417857494089E-88</c:v>
                </c:pt>
                <c:pt idx="23">
                  <c:v>3.2207654564671937E-98</c:v>
                </c:pt>
                <c:pt idx="24">
                  <c:v>7.9893897056919237E-109</c:v>
                </c:pt>
                <c:pt idx="25">
                  <c:v>5.6895426110438166E-120</c:v>
                </c:pt>
                <c:pt idx="26">
                  <c:v>1.1629804853115853E-131</c:v>
                </c:pt>
                <c:pt idx="27">
                  <c:v>6.8223037587385788E-144</c:v>
                </c:pt>
                <c:pt idx="28">
                  <c:v>1.1484018759154791E-156</c:v>
                </c:pt>
                <c:pt idx="29">
                  <c:v>5.5463681148451996E-170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D-8442-9F41-5C0BCA053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496824"/>
        <c:axId val="-2070797912"/>
      </c:scatterChart>
      <c:valAx>
        <c:axId val="-2129496824"/>
        <c:scaling>
          <c:orientation val="minMax"/>
        </c:scaling>
        <c:delete val="0"/>
        <c:axPos val="b"/>
        <c:minorGridlines/>
        <c:title>
          <c:tx>
            <c:strRef>
              <c:f>'1DCRADR'!$A$40</c:f>
              <c:strCache>
                <c:ptCount val="1"/>
                <c:pt idx="0">
                  <c:v>x (meters)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-2070797912"/>
        <c:crosses val="autoZero"/>
        <c:crossBetween val="midCat"/>
      </c:valAx>
      <c:valAx>
        <c:axId val="-2070797912"/>
        <c:scaling>
          <c:orientation val="minMax"/>
        </c:scaling>
        <c:delete val="0"/>
        <c:axPos val="l"/>
        <c:majorGridlines/>
        <c:minorGridlines/>
        <c:title>
          <c:tx>
            <c:strRef>
              <c:f>'1DCRADR'!$K$40</c:f>
              <c:strCache>
                <c:ptCount val="1"/>
                <c:pt idx="0">
                  <c:v>C(x,t) (mg/m3)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12949682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800100</xdr:colOff>
      <xdr:row>0</xdr:row>
      <xdr:rowOff>69850</xdr:rowOff>
    </xdr:from>
    <xdr:to>
      <xdr:col>17</xdr:col>
      <xdr:colOff>355600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A43BE-2972-5C4F-A9FC-9EC7A480A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D66E-DE90-2845-AD09-56382C0975F5}">
  <sheetPr codeName="Sheet17"/>
  <dimension ref="A1:K77"/>
  <sheetViews>
    <sheetView tabSelected="1" topLeftCell="A21" workbookViewId="0">
      <selection activeCell="M68" sqref="M68"/>
    </sheetView>
  </sheetViews>
  <sheetFormatPr baseColWidth="10" defaultRowHeight="16" x14ac:dyDescent="0.2"/>
  <cols>
    <col min="1" max="1" width="21" style="1" customWidth="1"/>
    <col min="2" max="5" width="10.83203125" style="1"/>
    <col min="6" max="8" width="12.1640625" style="1" bestFit="1" customWidth="1"/>
    <col min="9" max="9" width="9.5" style="1" customWidth="1"/>
    <col min="10" max="10" width="11.5" style="1" customWidth="1"/>
    <col min="11" max="16384" width="10.83203125" style="1"/>
  </cols>
  <sheetData>
    <row r="1" spans="1:9" x14ac:dyDescent="0.2">
      <c r="A1" s="2" t="s">
        <v>67</v>
      </c>
      <c r="B1" s="2" t="s">
        <v>66</v>
      </c>
      <c r="C1" s="2"/>
      <c r="D1" s="2"/>
      <c r="E1" s="2"/>
      <c r="F1" s="2"/>
      <c r="G1" s="2"/>
      <c r="H1" s="2"/>
      <c r="I1" s="2"/>
    </row>
    <row r="2" spans="1:9" x14ac:dyDescent="0.2">
      <c r="A2" s="2" t="s">
        <v>65</v>
      </c>
      <c r="B2" s="2" t="s">
        <v>64</v>
      </c>
      <c r="C2" s="2"/>
      <c r="D2" s="2"/>
      <c r="E2" s="2"/>
      <c r="F2" s="2"/>
      <c r="G2" s="2"/>
      <c r="H2" s="2"/>
      <c r="I2" s="2"/>
    </row>
    <row r="3" spans="1:9" x14ac:dyDescent="0.2">
      <c r="A3" s="2" t="s">
        <v>63</v>
      </c>
      <c r="B3" s="29">
        <v>1</v>
      </c>
      <c r="C3" s="2"/>
      <c r="D3" s="2"/>
      <c r="E3" s="2"/>
      <c r="F3" s="2"/>
      <c r="G3" s="2"/>
      <c r="H3" s="2"/>
      <c r="I3" s="2"/>
    </row>
    <row r="4" spans="1:9" x14ac:dyDescent="0.2">
      <c r="A4" s="2" t="s">
        <v>62</v>
      </c>
      <c r="B4" s="2" t="s">
        <v>54</v>
      </c>
      <c r="C4" s="2"/>
      <c r="D4" s="2"/>
      <c r="E4" s="2"/>
      <c r="F4" s="2"/>
      <c r="G4" s="2"/>
      <c r="H4" s="2"/>
      <c r="I4" s="2"/>
    </row>
    <row r="5" spans="1:9" x14ac:dyDescent="0.2">
      <c r="A5" s="2" t="s">
        <v>61</v>
      </c>
      <c r="B5" s="2" t="s">
        <v>54</v>
      </c>
      <c r="C5" s="2"/>
      <c r="D5" s="2"/>
      <c r="E5" s="2"/>
      <c r="F5" s="2"/>
      <c r="G5" s="2"/>
      <c r="H5" s="2"/>
      <c r="I5" s="2"/>
    </row>
    <row r="6" spans="1:9" x14ac:dyDescent="0.2">
      <c r="A6" s="2" t="s">
        <v>60</v>
      </c>
      <c r="B6" s="2" t="s">
        <v>59</v>
      </c>
      <c r="C6" s="2"/>
      <c r="D6" s="2"/>
      <c r="E6" s="2"/>
      <c r="F6" s="2"/>
      <c r="G6" s="2"/>
      <c r="H6" s="2"/>
      <c r="I6" s="2"/>
    </row>
    <row r="7" spans="1:9" x14ac:dyDescent="0.2">
      <c r="A7" s="2" t="s">
        <v>58</v>
      </c>
      <c r="B7" s="2" t="s">
        <v>57</v>
      </c>
      <c r="C7" s="2"/>
      <c r="D7" s="2"/>
      <c r="E7" s="2"/>
      <c r="F7" s="2"/>
      <c r="G7" s="2"/>
      <c r="H7" s="2"/>
      <c r="I7" s="2"/>
    </row>
    <row r="8" spans="1:9" x14ac:dyDescent="0.2">
      <c r="A8" s="2" t="s">
        <v>56</v>
      </c>
      <c r="B8" s="2" t="s">
        <v>54</v>
      </c>
      <c r="C8" s="2"/>
      <c r="D8" s="2"/>
      <c r="E8" s="2"/>
      <c r="F8" s="2"/>
      <c r="G8" s="2"/>
      <c r="H8" s="2"/>
      <c r="I8" s="2"/>
    </row>
    <row r="9" spans="1:9" x14ac:dyDescent="0.2">
      <c r="A9" s="2" t="s">
        <v>55</v>
      </c>
      <c r="B9" s="2" t="s">
        <v>54</v>
      </c>
      <c r="C9" s="2"/>
      <c r="D9" s="2"/>
      <c r="E9" s="2"/>
      <c r="F9" s="2"/>
      <c r="G9" s="2"/>
      <c r="H9" s="2"/>
      <c r="I9" s="2"/>
    </row>
    <row r="10" spans="1:9" x14ac:dyDescent="0.2">
      <c r="A10" s="2" t="s">
        <v>53</v>
      </c>
      <c r="B10" s="2" t="s">
        <v>52</v>
      </c>
      <c r="C10" s="2"/>
      <c r="D10" s="2"/>
      <c r="E10" s="2"/>
      <c r="F10" s="2"/>
      <c r="G10" s="2"/>
      <c r="H10" s="2"/>
      <c r="I10" s="2"/>
    </row>
    <row r="11" spans="1:9" x14ac:dyDescent="0.2">
      <c r="A11" s="2"/>
      <c r="B11" s="44" t="s">
        <v>72</v>
      </c>
      <c r="C11" s="2"/>
      <c r="D11" s="2"/>
      <c r="E11" s="2"/>
      <c r="F11" s="2"/>
      <c r="G11" s="2"/>
      <c r="H11" s="2"/>
      <c r="I11" s="2"/>
    </row>
    <row r="12" spans="1:9" x14ac:dyDescent="0.2">
      <c r="B12" s="44" t="s">
        <v>73</v>
      </c>
      <c r="G12" s="2"/>
      <c r="H12" s="2"/>
      <c r="I12" s="2"/>
    </row>
    <row r="13" spans="1:9" x14ac:dyDescent="0.2">
      <c r="B13" s="44" t="s">
        <v>74</v>
      </c>
      <c r="G13" s="2"/>
      <c r="H13" s="2"/>
      <c r="I13" s="2"/>
    </row>
    <row r="14" spans="1:9" x14ac:dyDescent="0.2">
      <c r="C14" s="2"/>
      <c r="D14" s="2"/>
      <c r="E14" s="2"/>
      <c r="F14" s="2"/>
      <c r="G14" s="2"/>
      <c r="H14" s="2"/>
      <c r="I14" s="2"/>
    </row>
    <row r="15" spans="1:9" x14ac:dyDescent="0.2">
      <c r="A15" s="2" t="s">
        <v>51</v>
      </c>
      <c r="B15" s="2" t="s">
        <v>75</v>
      </c>
      <c r="C15" s="2"/>
      <c r="D15" s="2"/>
      <c r="E15" s="2"/>
      <c r="F15" s="2"/>
    </row>
    <row r="16" spans="1:9" x14ac:dyDescent="0.2">
      <c r="A16" s="2" t="s">
        <v>50</v>
      </c>
      <c r="B16" s="2" t="s">
        <v>49</v>
      </c>
      <c r="C16" s="2"/>
      <c r="D16" s="2"/>
      <c r="E16" s="2"/>
      <c r="F16" s="2"/>
    </row>
    <row r="17" spans="1:9" x14ac:dyDescent="0.2">
      <c r="A17" s="2" t="s">
        <v>48</v>
      </c>
      <c r="B17" s="2" t="s">
        <v>47</v>
      </c>
    </row>
    <row r="18" spans="1:9" x14ac:dyDescent="0.2">
      <c r="A18" s="2"/>
      <c r="B18" s="2" t="s">
        <v>46</v>
      </c>
    </row>
    <row r="19" spans="1:9" x14ac:dyDescent="0.2">
      <c r="A19" s="2"/>
      <c r="B19" s="2" t="s">
        <v>45</v>
      </c>
    </row>
    <row r="20" spans="1:9" x14ac:dyDescent="0.2">
      <c r="A20" s="2" t="s">
        <v>44</v>
      </c>
      <c r="B20" s="2" t="s">
        <v>43</v>
      </c>
    </row>
    <row r="24" spans="1:9" x14ac:dyDescent="0.2">
      <c r="A24" s="37" t="s">
        <v>42</v>
      </c>
      <c r="B24" s="38"/>
      <c r="C24" s="38"/>
      <c r="D24" s="38"/>
      <c r="E24" s="38"/>
      <c r="F24" s="38"/>
      <c r="G24" s="38"/>
      <c r="H24" s="38"/>
      <c r="I24" s="39"/>
    </row>
    <row r="25" spans="1:9" x14ac:dyDescent="0.2">
      <c r="A25" s="17" t="s">
        <v>41</v>
      </c>
      <c r="B25" s="9">
        <v>100</v>
      </c>
      <c r="C25" s="9" t="s">
        <v>40</v>
      </c>
      <c r="D25" s="9"/>
      <c r="E25" s="9"/>
      <c r="F25" s="9" t="s">
        <v>39</v>
      </c>
      <c r="G25" s="9"/>
      <c r="H25" s="9"/>
      <c r="I25" s="18"/>
    </row>
    <row r="26" spans="1:9" x14ac:dyDescent="0.2">
      <c r="A26" s="17" t="s">
        <v>38</v>
      </c>
      <c r="B26" s="9">
        <v>1</v>
      </c>
      <c r="C26" s="9" t="s">
        <v>37</v>
      </c>
      <c r="D26" s="9"/>
      <c r="E26" s="9"/>
      <c r="F26" s="9" t="s">
        <v>25</v>
      </c>
      <c r="G26" s="9"/>
      <c r="H26" s="9"/>
      <c r="I26" s="18"/>
    </row>
    <row r="27" spans="1:9" x14ac:dyDescent="0.2">
      <c r="A27" s="17" t="s">
        <v>36</v>
      </c>
      <c r="B27" s="9">
        <v>1</v>
      </c>
      <c r="C27" s="9" t="s">
        <v>35</v>
      </c>
      <c r="D27" s="9"/>
      <c r="E27" s="9"/>
      <c r="F27" s="9"/>
      <c r="G27" s="9"/>
      <c r="H27" s="9"/>
      <c r="I27" s="18"/>
    </row>
    <row r="28" spans="1:9" x14ac:dyDescent="0.2">
      <c r="A28" s="17" t="s">
        <v>34</v>
      </c>
      <c r="B28" s="9">
        <v>0.05</v>
      </c>
      <c r="C28" s="9" t="s">
        <v>33</v>
      </c>
      <c r="D28" s="9"/>
      <c r="E28" s="9"/>
      <c r="F28" s="9" t="s">
        <v>22</v>
      </c>
      <c r="G28" s="9"/>
      <c r="H28" s="9"/>
      <c r="I28" s="18"/>
    </row>
    <row r="29" spans="1:9" x14ac:dyDescent="0.2">
      <c r="A29" s="19" t="s">
        <v>32</v>
      </c>
      <c r="B29" s="16">
        <v>1</v>
      </c>
      <c r="C29" s="16" t="s">
        <v>31</v>
      </c>
      <c r="D29" s="20"/>
      <c r="E29" s="20"/>
      <c r="F29" s="20"/>
      <c r="G29" s="9"/>
      <c r="H29" s="9"/>
      <c r="I29" s="18"/>
    </row>
    <row r="30" spans="1:9" x14ac:dyDescent="0.2">
      <c r="A30" s="32" t="s">
        <v>70</v>
      </c>
      <c r="B30" s="33">
        <v>0.01</v>
      </c>
      <c r="C30" s="33" t="s">
        <v>68</v>
      </c>
      <c r="D30" s="33"/>
      <c r="E30" s="33"/>
      <c r="F30" s="33" t="s">
        <v>69</v>
      </c>
      <c r="G30" s="31"/>
      <c r="H30" s="9"/>
      <c r="I30" s="18"/>
    </row>
    <row r="31" spans="1:9" x14ac:dyDescent="0.2">
      <c r="A31" s="40" t="s">
        <v>30</v>
      </c>
      <c r="B31" s="41"/>
      <c r="C31" s="41"/>
      <c r="D31" s="41"/>
      <c r="E31" s="41"/>
      <c r="F31" s="41"/>
      <c r="G31" s="41"/>
      <c r="H31" s="41"/>
      <c r="I31" s="45"/>
    </row>
    <row r="32" spans="1:9" x14ac:dyDescent="0.2">
      <c r="A32" s="22" t="s">
        <v>29</v>
      </c>
      <c r="B32" s="15">
        <f>B26/B27</f>
        <v>1</v>
      </c>
      <c r="C32" s="5" t="s">
        <v>28</v>
      </c>
      <c r="D32" s="5"/>
      <c r="E32" s="5"/>
      <c r="F32" s="5" t="s">
        <v>25</v>
      </c>
      <c r="G32" s="6"/>
      <c r="H32" s="6"/>
      <c r="I32" s="21"/>
    </row>
    <row r="33" spans="1:11" x14ac:dyDescent="0.2">
      <c r="A33" s="23" t="s">
        <v>27</v>
      </c>
      <c r="B33" s="14">
        <f>B32/B29</f>
        <v>1</v>
      </c>
      <c r="C33" s="13" t="s">
        <v>26</v>
      </c>
      <c r="D33" s="24"/>
      <c r="E33" s="24"/>
      <c r="F33" s="5" t="s">
        <v>25</v>
      </c>
      <c r="G33" s="6"/>
      <c r="H33" s="6"/>
      <c r="I33" s="21"/>
    </row>
    <row r="34" spans="1:11" x14ac:dyDescent="0.2">
      <c r="A34" s="25" t="s">
        <v>24</v>
      </c>
      <c r="B34" s="12">
        <f>B28/B29</f>
        <v>0.05</v>
      </c>
      <c r="C34" s="11" t="s">
        <v>23</v>
      </c>
      <c r="D34" s="10"/>
      <c r="E34" s="6"/>
      <c r="F34" s="5" t="s">
        <v>22</v>
      </c>
      <c r="G34" s="6"/>
      <c r="H34" s="6"/>
      <c r="I34" s="21"/>
    </row>
    <row r="35" spans="1:11" x14ac:dyDescent="0.2">
      <c r="A35" s="22" t="s">
        <v>21</v>
      </c>
      <c r="B35" s="8">
        <f>B33/B34</f>
        <v>20</v>
      </c>
      <c r="C35" s="5"/>
      <c r="D35" s="5"/>
      <c r="E35" s="5"/>
      <c r="F35" s="7" t="s">
        <v>20</v>
      </c>
      <c r="G35" s="6"/>
      <c r="H35" s="6"/>
      <c r="I35" s="21"/>
    </row>
    <row r="36" spans="1:11" x14ac:dyDescent="0.2">
      <c r="A36" s="26" t="s">
        <v>19</v>
      </c>
      <c r="B36" s="27" t="str">
        <f>CONCATENATE("Concentration Profile for  t= ",B41," (years) ")</f>
        <v xml:space="preserve">Concentration Profile for  t= 2 (years) </v>
      </c>
      <c r="C36" s="27"/>
      <c r="D36" s="27"/>
      <c r="E36" s="27"/>
      <c r="F36" s="27"/>
      <c r="G36" s="27"/>
      <c r="H36" s="27"/>
      <c r="I36" s="28"/>
    </row>
    <row r="37" spans="1:11" x14ac:dyDescent="0.2">
      <c r="F37" s="2"/>
      <c r="G37" s="2"/>
      <c r="H37" s="2"/>
      <c r="I37" s="2"/>
    </row>
    <row r="38" spans="1:11" x14ac:dyDescent="0.2">
      <c r="A38" s="2"/>
      <c r="C38" s="46"/>
      <c r="D38" s="47"/>
      <c r="E38" s="47" t="s">
        <v>18</v>
      </c>
      <c r="F38" s="47"/>
      <c r="G38" s="47"/>
      <c r="H38" s="47"/>
      <c r="I38" s="48"/>
      <c r="J38" s="49"/>
      <c r="K38" s="52" t="s">
        <v>17</v>
      </c>
    </row>
    <row r="39" spans="1:11" x14ac:dyDescent="0.2">
      <c r="A39" s="2" t="s">
        <v>16</v>
      </c>
      <c r="C39" s="34" t="s">
        <v>15</v>
      </c>
      <c r="D39" s="35" t="s">
        <v>14</v>
      </c>
      <c r="E39" s="35" t="s">
        <v>13</v>
      </c>
      <c r="F39" s="35" t="s">
        <v>12</v>
      </c>
      <c r="G39" s="35" t="s">
        <v>11</v>
      </c>
      <c r="H39" s="35" t="s">
        <v>10</v>
      </c>
      <c r="I39" s="54" t="s">
        <v>9</v>
      </c>
      <c r="J39" s="36" t="s">
        <v>71</v>
      </c>
      <c r="K39" s="53" t="s">
        <v>78</v>
      </c>
    </row>
    <row r="40" spans="1:11" ht="94" x14ac:dyDescent="0.2">
      <c r="A40" s="4" t="s">
        <v>8</v>
      </c>
      <c r="B40" s="4" t="s">
        <v>7</v>
      </c>
      <c r="C40" s="50" t="s">
        <v>6</v>
      </c>
      <c r="D40" s="51" t="s">
        <v>5</v>
      </c>
      <c r="E40" s="51" t="s">
        <v>4</v>
      </c>
      <c r="F40" s="51" t="s">
        <v>3</v>
      </c>
      <c r="G40" s="51" t="s">
        <v>2</v>
      </c>
      <c r="H40" s="51" t="s">
        <v>1</v>
      </c>
      <c r="I40" s="55" t="s">
        <v>77</v>
      </c>
      <c r="J40" s="51" t="s">
        <v>76</v>
      </c>
      <c r="K40" s="4" t="s">
        <v>0</v>
      </c>
    </row>
    <row r="41" spans="1:11" x14ac:dyDescent="0.2">
      <c r="A41" s="3">
        <v>0</v>
      </c>
      <c r="B41" s="3">
        <v>2</v>
      </c>
      <c r="C41" s="2">
        <f>A41-$B$32*B41</f>
        <v>-2</v>
      </c>
      <c r="D41" s="2">
        <f>A41+$B$32*B41</f>
        <v>2</v>
      </c>
      <c r="E41" s="2">
        <f>2*SQRT($B$34*B41)</f>
        <v>0.63245553203367588</v>
      </c>
      <c r="F41" s="1">
        <f>ERFC(C41/E41)</f>
        <v>1.999992255783569</v>
      </c>
      <c r="G41" s="1">
        <f>ERFC(D41/E41)</f>
        <v>7.7442164310440977E-6</v>
      </c>
      <c r="H41" s="1">
        <f>EXP($B$35*A41)</f>
        <v>1</v>
      </c>
      <c r="I41">
        <f>A41/$B$33</f>
        <v>0</v>
      </c>
      <c r="J41" s="42">
        <f>IF(I41&lt;B41,EXP(-$B$30*I41),EXP(-$B$30*B41))</f>
        <v>1</v>
      </c>
      <c r="K41" s="2">
        <f>J41*0.5*$B$25*(F41+H41*G41)</f>
        <v>100</v>
      </c>
    </row>
    <row r="42" spans="1:11" x14ac:dyDescent="0.2">
      <c r="A42" s="2">
        <f>A41+0.5</f>
        <v>0.5</v>
      </c>
      <c r="B42" s="30">
        <f>B41</f>
        <v>2</v>
      </c>
      <c r="C42" s="2">
        <f>A42-$B$32*B42</f>
        <v>-1.5</v>
      </c>
      <c r="D42" s="2">
        <f>A42+$B$32*B42</f>
        <v>2.5</v>
      </c>
      <c r="E42" s="2">
        <f>2*SQRT($B$34*B42)</f>
        <v>0.63245553203367588</v>
      </c>
      <c r="F42" s="1">
        <f t="shared" ref="F42:F70" si="0">ERFC(C42/E42)</f>
        <v>1.9992037698424092</v>
      </c>
      <c r="G42" s="1">
        <f t="shared" ref="G42:G70" si="1">ERFC(D42/E42)</f>
        <v>2.2684748592600856E-8</v>
      </c>
      <c r="H42" s="1">
        <f>EXP($B$35*A42)</f>
        <v>22026.465794806718</v>
      </c>
      <c r="I42">
        <f>A42/$B$33</f>
        <v>0.5</v>
      </c>
      <c r="J42" s="42">
        <f>IF(I42&lt;B42,EXP(-$B$30*I42),EXP(-$B$30*B42))</f>
        <v>0.99501247919268232</v>
      </c>
      <c r="K42" s="2">
        <f>J42*0.5*$B$25*(F42+H42*G42)</f>
        <v>99.48649360962051</v>
      </c>
    </row>
    <row r="43" spans="1:11" x14ac:dyDescent="0.2">
      <c r="A43" s="2">
        <f t="shared" ref="A43:A70" si="2">0.5+A42</f>
        <v>1</v>
      </c>
      <c r="B43" s="30">
        <f t="shared" ref="B43:B70" si="3">B42</f>
        <v>2</v>
      </c>
      <c r="C43" s="43">
        <f>A43-$B$32*B43</f>
        <v>-1</v>
      </c>
      <c r="D43" s="43">
        <f>A43+$B$32*B43</f>
        <v>3</v>
      </c>
      <c r="E43" s="43">
        <f>2*SQRT($B$34*B43)</f>
        <v>0.63245553203367588</v>
      </c>
      <c r="F43" s="42">
        <f t="shared" si="0"/>
        <v>1.9746526813225318</v>
      </c>
      <c r="G43" s="42">
        <f t="shared" si="1"/>
        <v>1.9703444711799161E-11</v>
      </c>
      <c r="H43" s="42">
        <f>EXP($B$35*A43)</f>
        <v>485165195.40979028</v>
      </c>
      <c r="I43">
        <f>A43/$B$33</f>
        <v>1</v>
      </c>
      <c r="J43" s="42">
        <f>IF(I43&lt;B43,EXP(-$B$30*I43),EXP(-$B$30*B43))</f>
        <v>0.99004983374916811</v>
      </c>
      <c r="K43" s="43">
        <f>J43*0.5*$B$25*(F43+H43*G43)</f>
        <v>98.223443329277345</v>
      </c>
    </row>
    <row r="44" spans="1:11" x14ac:dyDescent="0.2">
      <c r="A44" s="2">
        <f t="shared" si="2"/>
        <v>1.5</v>
      </c>
      <c r="B44" s="30">
        <f t="shared" si="3"/>
        <v>2</v>
      </c>
      <c r="C44" s="2">
        <f>A44-$B$32*B44</f>
        <v>-0.5</v>
      </c>
      <c r="D44" s="2">
        <f>A44+$B$32*B44</f>
        <v>3.5</v>
      </c>
      <c r="E44" s="2">
        <f>2*SQRT($B$34*B44)</f>
        <v>0.63245553203367588</v>
      </c>
      <c r="F44" s="1">
        <f t="shared" si="0"/>
        <v>1.7364475227170273</v>
      </c>
      <c r="G44" s="1">
        <f t="shared" si="1"/>
        <v>5.0268561537410668E-15</v>
      </c>
      <c r="H44" s="1">
        <f>EXP($B$35*A44)</f>
        <v>10686474581524.463</v>
      </c>
      <c r="I44">
        <f>A44/$B$33</f>
        <v>1.5</v>
      </c>
      <c r="J44" s="42">
        <f>IF(I44&lt;B44,EXP(-$B$30*I44),EXP(-$B$30*B44))</f>
        <v>0.98511193960306265</v>
      </c>
      <c r="K44" s="2">
        <f>J44*0.5*$B$25*(F44+H44*G44)</f>
        <v>88.175739020098518</v>
      </c>
    </row>
    <row r="45" spans="1:11" x14ac:dyDescent="0.2">
      <c r="A45" s="2">
        <f t="shared" si="2"/>
        <v>2</v>
      </c>
      <c r="B45" s="30">
        <f t="shared" si="3"/>
        <v>2</v>
      </c>
      <c r="C45" s="2">
        <f>A45-$B$32*B45</f>
        <v>0</v>
      </c>
      <c r="D45" s="2">
        <f>A45+$B$32*B45</f>
        <v>4</v>
      </c>
      <c r="E45" s="2">
        <f>2*SQRT($B$34*B45)</f>
        <v>0.63245553203367588</v>
      </c>
      <c r="F45" s="1">
        <f t="shared" si="0"/>
        <v>1</v>
      </c>
      <c r="G45" s="1">
        <f t="shared" si="1"/>
        <v>3.7440973842029268E-19</v>
      </c>
      <c r="H45" s="1">
        <f>EXP($B$35*A45)</f>
        <v>2.3538526683702E+17</v>
      </c>
      <c r="I45">
        <f>A45/$B$33</f>
        <v>2</v>
      </c>
      <c r="J45" s="42">
        <f>IF(I45&lt;B45,EXP(-$B$30*I45),EXP(-$B$30*B45))</f>
        <v>0.98019867330675525</v>
      </c>
      <c r="K45" s="2">
        <f>J45*0.5*$B$25*(F45+H45*G45)</f>
        <v>53.329205397627796</v>
      </c>
    </row>
    <row r="46" spans="1:11" x14ac:dyDescent="0.2">
      <c r="A46" s="2">
        <f t="shared" si="2"/>
        <v>2.5</v>
      </c>
      <c r="B46" s="30">
        <f t="shared" si="3"/>
        <v>2</v>
      </c>
      <c r="C46" s="2">
        <f>A46-$B$32*B46</f>
        <v>0.5</v>
      </c>
      <c r="D46" s="2">
        <f>A46+$B$32*B46</f>
        <v>4.5</v>
      </c>
      <c r="E46" s="2">
        <f>2*SQRT($B$34*B46)</f>
        <v>0.63245553203367588</v>
      </c>
      <c r="F46" s="1">
        <f t="shared" si="0"/>
        <v>0.26355247728297276</v>
      </c>
      <c r="G46" s="1">
        <f t="shared" si="1"/>
        <v>8.1076716983670961E-24</v>
      </c>
      <c r="H46" s="1">
        <f>EXP($B$35*A46)</f>
        <v>5.184705528587072E+21</v>
      </c>
      <c r="I46">
        <f>A46/$B$33</f>
        <v>2.5</v>
      </c>
      <c r="J46" s="42">
        <f>IF(I46&lt;B46,EXP(-$B$30*I46),EXP(-$B$30*B46))</f>
        <v>0.98019867330675525</v>
      </c>
      <c r="K46" s="2">
        <f>J46*0.5*$B$25*(F46+H46*G46)</f>
        <v>14.976865623086281</v>
      </c>
    </row>
    <row r="47" spans="1:11" x14ac:dyDescent="0.2">
      <c r="A47" s="2">
        <f t="shared" si="2"/>
        <v>3</v>
      </c>
      <c r="B47" s="30">
        <f t="shared" si="3"/>
        <v>2</v>
      </c>
      <c r="C47" s="2">
        <f>A47-$B$32*B47</f>
        <v>1</v>
      </c>
      <c r="D47" s="2">
        <f>A47+$B$32*B47</f>
        <v>5</v>
      </c>
      <c r="E47" s="2">
        <f>2*SQRT($B$34*B47)</f>
        <v>0.63245553203367588</v>
      </c>
      <c r="F47" s="1">
        <f t="shared" si="0"/>
        <v>2.5347318677468273E-2</v>
      </c>
      <c r="G47" s="1">
        <f t="shared" si="1"/>
        <v>5.0894689738143671E-29</v>
      </c>
      <c r="H47" s="1">
        <f>EXP($B$35*A47)</f>
        <v>1.1420073898156842E+26</v>
      </c>
      <c r="I47">
        <f>A47/$B$33</f>
        <v>3</v>
      </c>
      <c r="J47" s="42">
        <f>IF(I47&lt;B47,EXP(-$B$30*I47),EXP(-$B$30*B47))</f>
        <v>0.98019867330675525</v>
      </c>
      <c r="K47" s="2">
        <f>J47*0.5*$B$25*(F47+H47*G47)</f>
        <v>1.5271264912759639</v>
      </c>
    </row>
    <row r="48" spans="1:11" x14ac:dyDescent="0.2">
      <c r="A48" s="2">
        <f t="shared" si="2"/>
        <v>3.5</v>
      </c>
      <c r="B48" s="30">
        <f t="shared" si="3"/>
        <v>2</v>
      </c>
      <c r="C48" s="2">
        <f>A48-$B$32*B48</f>
        <v>1.5</v>
      </c>
      <c r="D48" s="2">
        <f>A48+$B$32*B48</f>
        <v>5.5</v>
      </c>
      <c r="E48" s="2">
        <f>2*SQRT($B$34*B48)</f>
        <v>0.63245553203367588</v>
      </c>
      <c r="F48" s="1">
        <f t="shared" si="0"/>
        <v>7.9623015759081148E-4</v>
      </c>
      <c r="G48" s="1">
        <f t="shared" si="1"/>
        <v>9.2415919535316108E-35</v>
      </c>
      <c r="H48" s="1">
        <f>EXP($B$35*A48)</f>
        <v>2.5154386709191669E+30</v>
      </c>
      <c r="I48">
        <f>A48/$B$33</f>
        <v>3.5</v>
      </c>
      <c r="J48" s="42">
        <f>IF(I48&lt;B48,EXP(-$B$30*I48),EXP(-$B$30*B48))</f>
        <v>0.98019867330675525</v>
      </c>
      <c r="K48" s="2">
        <f>J48*0.5*$B$25*(F48+H48*G48)</f>
        <v>5.041635876362998E-2</v>
      </c>
    </row>
    <row r="49" spans="1:11" x14ac:dyDescent="0.2">
      <c r="A49" s="2">
        <f t="shared" si="2"/>
        <v>4</v>
      </c>
      <c r="B49" s="30">
        <f t="shared" si="3"/>
        <v>2</v>
      </c>
      <c r="C49" s="2">
        <f>A49-$B$32*B49</f>
        <v>2</v>
      </c>
      <c r="D49" s="2">
        <f>A49+$B$32*B49</f>
        <v>6</v>
      </c>
      <c r="E49" s="2">
        <f>2*SQRT($B$34*B49)</f>
        <v>0.63245553203367588</v>
      </c>
      <c r="F49" s="1">
        <f t="shared" si="0"/>
        <v>7.7442164310440977E-6</v>
      </c>
      <c r="G49" s="1">
        <f t="shared" si="1"/>
        <v>4.8464118424053328E-41</v>
      </c>
      <c r="H49" s="1">
        <f>EXP($B$35*A49)</f>
        <v>5.5406223843935098E+34</v>
      </c>
      <c r="I49">
        <f>A49/$B$33</f>
        <v>4</v>
      </c>
      <c r="J49" s="42">
        <f>IF(I49&lt;B49,EXP(-$B$30*I49),EXP(-$B$30*B49))</f>
        <v>0.98019867330675525</v>
      </c>
      <c r="K49" s="2">
        <f>J49*0.5*$B$25*(F49+H49*G49)</f>
        <v>5.1114568348697975E-4</v>
      </c>
    </row>
    <row r="50" spans="1:11" x14ac:dyDescent="0.2">
      <c r="A50" s="2">
        <f t="shared" si="2"/>
        <v>4.5</v>
      </c>
      <c r="B50" s="30">
        <f t="shared" si="3"/>
        <v>2</v>
      </c>
      <c r="C50" s="2">
        <f>A50-$B$32*B50</f>
        <v>2.5</v>
      </c>
      <c r="D50" s="2">
        <f>A50+$B$32*B50</f>
        <v>6.5</v>
      </c>
      <c r="E50" s="2">
        <f>2*SQRT($B$34*B50)</f>
        <v>0.63245553203367588</v>
      </c>
      <c r="F50" s="1">
        <f t="shared" si="0"/>
        <v>2.2684748592600856E-8</v>
      </c>
      <c r="G50" s="1">
        <f t="shared" si="1"/>
        <v>7.3308612443058151E-48</v>
      </c>
      <c r="H50" s="1">
        <f>EXP($B$35*A50)</f>
        <v>1.2204032943178408E+39</v>
      </c>
      <c r="I50">
        <f>A50/$B$33</f>
        <v>4.5</v>
      </c>
      <c r="J50" s="42">
        <f>IF(I50&lt;B50,EXP(-$B$30*I50),EXP(-$B$30*B50))</f>
        <v>0.98019867330675525</v>
      </c>
      <c r="K50" s="2">
        <f>J50*0.5*$B$25*(F50+H50*G50)</f>
        <v>1.5502506497643443E-6</v>
      </c>
    </row>
    <row r="51" spans="1:11" x14ac:dyDescent="0.2">
      <c r="A51" s="2">
        <f t="shared" si="2"/>
        <v>5</v>
      </c>
      <c r="B51" s="30">
        <f t="shared" si="3"/>
        <v>2</v>
      </c>
      <c r="C51" s="2">
        <f>A51-$B$32*B51</f>
        <v>3</v>
      </c>
      <c r="D51" s="2">
        <f>A51+$B$32*B51</f>
        <v>7</v>
      </c>
      <c r="E51" s="2">
        <f>2*SQRT($B$34*B51)</f>
        <v>0.63245553203367588</v>
      </c>
      <c r="F51" s="1">
        <f t="shared" si="0"/>
        <v>1.9703444711799161E-11</v>
      </c>
      <c r="G51" s="1">
        <f t="shared" si="1"/>
        <v>3.1954210346212372E-55</v>
      </c>
      <c r="H51" s="1">
        <f>EXP($B$35*A51)</f>
        <v>2.6881171418161356E+43</v>
      </c>
      <c r="I51">
        <f>A51/$B$33</f>
        <v>5</v>
      </c>
      <c r="J51" s="42">
        <f>IF(I51&lt;B51,EXP(-$B$30*I51),EXP(-$B$30*B51))</f>
        <v>0.98019867330675525</v>
      </c>
      <c r="K51" s="2">
        <f>J51*0.5*$B$25*(F51+H51*G51)</f>
        <v>1.3866434820376898E-9</v>
      </c>
    </row>
    <row r="52" spans="1:11" x14ac:dyDescent="0.2">
      <c r="A52" s="2">
        <f t="shared" si="2"/>
        <v>5.5</v>
      </c>
      <c r="B52" s="30">
        <f t="shared" si="3"/>
        <v>2</v>
      </c>
      <c r="C52" s="2">
        <f>A52-$B$32*B52</f>
        <v>3.5</v>
      </c>
      <c r="D52" s="2">
        <f>A52+$B$32*B52</f>
        <v>7.5</v>
      </c>
      <c r="E52" s="2">
        <f>2*SQRT($B$34*B52)</f>
        <v>0.63245553203367588</v>
      </c>
      <c r="F52" s="1">
        <f t="shared" si="0"/>
        <v>5.0268561537410668E-15</v>
      </c>
      <c r="G52" s="1">
        <f t="shared" si="1"/>
        <v>4.0105285390711553E-63</v>
      </c>
      <c r="H52" s="1">
        <f>EXP($B$35*A52)</f>
        <v>5.9209720276646699E+47</v>
      </c>
      <c r="I52">
        <f>A52/$B$33</f>
        <v>5.5</v>
      </c>
      <c r="J52" s="42">
        <f>IF(I52&lt;B52,EXP(-$B$30*I52),EXP(-$B$30*B52))</f>
        <v>0.98019867330675525</v>
      </c>
      <c r="K52" s="2">
        <f>J52*0.5*$B$25*(F52+H52*G52)</f>
        <v>3.627459890979006E-13</v>
      </c>
    </row>
    <row r="53" spans="1:11" x14ac:dyDescent="0.2">
      <c r="A53" s="2">
        <f t="shared" si="2"/>
        <v>6</v>
      </c>
      <c r="B53" s="30">
        <f t="shared" si="3"/>
        <v>2</v>
      </c>
      <c r="C53" s="2">
        <f>A53-$B$32*B53</f>
        <v>4</v>
      </c>
      <c r="D53" s="2">
        <f>A53+$B$32*B53</f>
        <v>8</v>
      </c>
      <c r="E53" s="2">
        <f>2*SQRT($B$34*B53)</f>
        <v>0.63245553203367588</v>
      </c>
      <c r="F53" s="1">
        <f t="shared" si="0"/>
        <v>3.7440973842029268E-19</v>
      </c>
      <c r="G53" s="1">
        <f t="shared" si="1"/>
        <v>1.4484424372737355E-71</v>
      </c>
      <c r="H53" s="1">
        <f>EXP($B$35*A53)</f>
        <v>1.3041808783936323E+52</v>
      </c>
      <c r="I53">
        <f>A53/$B$33</f>
        <v>6</v>
      </c>
      <c r="J53" s="42">
        <f>IF(I53&lt;B53,EXP(-$B$30*I53),EXP(-$B$30*B53))</f>
        <v>0.98019867330675525</v>
      </c>
      <c r="K53" s="2">
        <f>J53*0.5*$B$25*(F53+H53*G53)</f>
        <v>2.7607924501459026E-17</v>
      </c>
    </row>
    <row r="54" spans="1:11" x14ac:dyDescent="0.2">
      <c r="A54" s="2">
        <f t="shared" si="2"/>
        <v>6.5</v>
      </c>
      <c r="B54" s="30">
        <f t="shared" si="3"/>
        <v>2</v>
      </c>
      <c r="C54" s="2">
        <f>A54-$B$32*B54</f>
        <v>4.5</v>
      </c>
      <c r="D54" s="2">
        <f>A54+$B$32*B54</f>
        <v>8.5</v>
      </c>
      <c r="E54" s="2">
        <f>2*SQRT($B$34*B54)</f>
        <v>0.63245553203367588</v>
      </c>
      <c r="F54" s="1">
        <f t="shared" si="0"/>
        <v>8.1076716983670961E-24</v>
      </c>
      <c r="G54" s="1">
        <f t="shared" si="1"/>
        <v>1.504531721645784E-80</v>
      </c>
      <c r="H54" s="1">
        <f>EXP($B$35*A54)</f>
        <v>2.8726495508178321E+56</v>
      </c>
      <c r="I54">
        <f>A54/$B$33</f>
        <v>6.5</v>
      </c>
      <c r="J54" s="42">
        <f>IF(I54&lt;B54,EXP(-$B$30*I54),EXP(-$B$30*B54))</f>
        <v>0.98019867330675525</v>
      </c>
      <c r="K54" s="2">
        <f>J54*0.5*$B$25*(F54+H54*G54)</f>
        <v>6.0917701168761725E-22</v>
      </c>
    </row>
    <row r="55" spans="1:11" x14ac:dyDescent="0.2">
      <c r="A55" s="2">
        <f t="shared" si="2"/>
        <v>7</v>
      </c>
      <c r="B55" s="30">
        <f t="shared" si="3"/>
        <v>2</v>
      </c>
      <c r="C55" s="2">
        <f>A55-$B$32*B55</f>
        <v>5</v>
      </c>
      <c r="D55" s="2">
        <f>A55+$B$32*B55</f>
        <v>9</v>
      </c>
      <c r="E55" s="2">
        <f>2*SQRT($B$34*B55)</f>
        <v>0.63245553203367588</v>
      </c>
      <c r="F55" s="1">
        <f t="shared" si="0"/>
        <v>5.0894689738143671E-29</v>
      </c>
      <c r="G55" s="1">
        <f t="shared" si="1"/>
        <v>4.4927698587231563E-90</v>
      </c>
      <c r="H55" s="1">
        <f>EXP($B$35*A55)</f>
        <v>6.3274317071555851E+60</v>
      </c>
      <c r="I55">
        <f>A55/$B$33</f>
        <v>7</v>
      </c>
      <c r="J55" s="42">
        <f>IF(I55&lt;B55,EXP(-$B$30*I55),EXP(-$B$30*B55))</f>
        <v>0.98019867330675525</v>
      </c>
      <c r="K55" s="2">
        <f>J55*0.5*$B$25*(F55+H55*G55)</f>
        <v>3.8875847875822815E-27</v>
      </c>
    </row>
    <row r="56" spans="1:11" x14ac:dyDescent="0.2">
      <c r="A56" s="2">
        <f t="shared" si="2"/>
        <v>7.5</v>
      </c>
      <c r="B56" s="30">
        <f t="shared" si="3"/>
        <v>2</v>
      </c>
      <c r="C56" s="2">
        <f>A56-$B$32*B56</f>
        <v>5.5</v>
      </c>
      <c r="D56" s="2">
        <f>A56+$B$32*B56</f>
        <v>9.5</v>
      </c>
      <c r="E56" s="2">
        <f>2*SQRT($B$34*B56)</f>
        <v>0.63245553203367588</v>
      </c>
      <c r="F56" s="1">
        <f t="shared" si="0"/>
        <v>9.2415919535316108E-35</v>
      </c>
      <c r="G56" s="1">
        <f t="shared" si="1"/>
        <v>3.855509910198697E-100</v>
      </c>
      <c r="H56" s="1">
        <f>EXP($B$35*A56)</f>
        <v>1.3937095806663797E+65</v>
      </c>
      <c r="I56">
        <f>A56/$B$33</f>
        <v>7.5</v>
      </c>
      <c r="J56" s="42">
        <f>IF(I56&lt;B56,EXP(-$B$30*I56),EXP(-$B$30*B56))</f>
        <v>0.98019867330675525</v>
      </c>
      <c r="K56" s="2">
        <f>J56*0.5*$B$25*(F56+H56*G56)</f>
        <v>7.1628278067868503E-33</v>
      </c>
    </row>
    <row r="57" spans="1:11" x14ac:dyDescent="0.2">
      <c r="A57" s="2">
        <f t="shared" si="2"/>
        <v>8</v>
      </c>
      <c r="B57" s="30">
        <f t="shared" si="3"/>
        <v>2</v>
      </c>
      <c r="C57" s="2">
        <f>A57-$B$32*B57</f>
        <v>6</v>
      </c>
      <c r="D57" s="2">
        <f>A57+$B$32*B57</f>
        <v>10</v>
      </c>
      <c r="E57" s="2">
        <f>2*SQRT($B$34*B57)</f>
        <v>0.63245553203367588</v>
      </c>
      <c r="F57" s="1">
        <f t="shared" si="0"/>
        <v>4.8464118424053328E-41</v>
      </c>
      <c r="G57" s="1">
        <f t="shared" si="1"/>
        <v>9.5053977665540927E-111</v>
      </c>
      <c r="H57" s="1">
        <f>EXP($B$35*A57)</f>
        <v>3.0698496406442424E+69</v>
      </c>
      <c r="I57">
        <f>A57/$B$33</f>
        <v>8</v>
      </c>
      <c r="J57" s="42">
        <f>IF(I57&lt;B57,EXP(-$B$30*I57),EXP(-$B$30*B57))</f>
        <v>0.98019867330675525</v>
      </c>
      <c r="K57" s="2">
        <f>J57*0.5*$B$25*(F57+H57*G57)</f>
        <v>3.8053400488502443E-39</v>
      </c>
    </row>
    <row r="58" spans="1:11" x14ac:dyDescent="0.2">
      <c r="A58" s="2">
        <f t="shared" si="2"/>
        <v>8.5</v>
      </c>
      <c r="B58" s="30">
        <f t="shared" si="3"/>
        <v>2</v>
      </c>
      <c r="C58" s="2">
        <f>A58-$B$32*B58</f>
        <v>6.5</v>
      </c>
      <c r="D58" s="2">
        <f>A58+$B$32*B58</f>
        <v>10.5</v>
      </c>
      <c r="E58" s="2">
        <f>2*SQRT($B$34*B58)</f>
        <v>0.63245553203367588</v>
      </c>
      <c r="F58" s="1">
        <f t="shared" si="0"/>
        <v>7.3308612443058151E-48</v>
      </c>
      <c r="G58" s="1">
        <f t="shared" si="1"/>
        <v>6.730772183743537E-122</v>
      </c>
      <c r="H58" s="1">
        <f>EXP($B$35*A58)</f>
        <v>6.7617938104850104E+73</v>
      </c>
      <c r="I58">
        <f>A58/$B$33</f>
        <v>8.5</v>
      </c>
      <c r="J58" s="42">
        <f>IF(I58&lt;B58,EXP(-$B$30*I58),EXP(-$B$30*B58))</f>
        <v>0.98019867330675525</v>
      </c>
      <c r="K58" s="2">
        <f>J58*0.5*$B$25*(F58+H58*G58)</f>
        <v>5.823394925739055E-46</v>
      </c>
    </row>
    <row r="59" spans="1:11" x14ac:dyDescent="0.2">
      <c r="A59" s="2">
        <f t="shared" si="2"/>
        <v>9</v>
      </c>
      <c r="B59" s="30">
        <f t="shared" si="3"/>
        <v>2</v>
      </c>
      <c r="C59" s="2">
        <f>A59-$B$32*B59</f>
        <v>7</v>
      </c>
      <c r="D59" s="2">
        <f>A59+$B$32*B59</f>
        <v>11</v>
      </c>
      <c r="E59" s="2">
        <f>2*SQRT($B$34*B59)</f>
        <v>0.63245553203367588</v>
      </c>
      <c r="F59" s="1">
        <f t="shared" si="0"/>
        <v>3.1954210346212372E-55</v>
      </c>
      <c r="G59" s="1">
        <f t="shared" si="1"/>
        <v>1.3685690009291109E-133</v>
      </c>
      <c r="H59" s="1">
        <f>EXP($B$35*A59)</f>
        <v>1.4893842007818383E+78</v>
      </c>
      <c r="I59">
        <f>A59/$B$33</f>
        <v>9</v>
      </c>
      <c r="J59" s="42">
        <f>IF(I59&lt;B59,EXP(-$B$30*I59),EXP(-$B$30*B59))</f>
        <v>0.98019867330675525</v>
      </c>
      <c r="K59" s="2">
        <f>J59*0.5*$B$25*(F59+H59*G59)</f>
        <v>2.5650554831400142E-53</v>
      </c>
    </row>
    <row r="60" spans="1:11" x14ac:dyDescent="0.2">
      <c r="A60" s="2">
        <f t="shared" si="2"/>
        <v>9.5</v>
      </c>
      <c r="B60" s="30">
        <f t="shared" si="3"/>
        <v>2</v>
      </c>
      <c r="C60" s="2">
        <f>A60-$B$32*B60</f>
        <v>7.5</v>
      </c>
      <c r="D60" s="2">
        <f>A60+$B$32*B60</f>
        <v>11.5</v>
      </c>
      <c r="E60" s="2">
        <f>2*SQRT($B$34*B60)</f>
        <v>0.63245553203367588</v>
      </c>
      <c r="F60" s="1">
        <f t="shared" si="0"/>
        <v>4.0105285390711553E-63</v>
      </c>
      <c r="G60" s="1">
        <f t="shared" si="1"/>
        <v>7.9889522690361553E-146</v>
      </c>
      <c r="H60" s="1">
        <f>EXP($B$35*A60)</f>
        <v>3.2805870153846705E+82</v>
      </c>
      <c r="I60">
        <f>A60/$B$33</f>
        <v>9.5</v>
      </c>
      <c r="J60" s="42">
        <f>IF(I60&lt;B60,EXP(-$B$30*I60),EXP(-$B$30*B60))</f>
        <v>0.98019867330675525</v>
      </c>
      <c r="K60" s="2">
        <f>J60*0.5*$B$25*(F60+H60*G60)</f>
        <v>3.2500319235662014E-61</v>
      </c>
    </row>
    <row r="61" spans="1:11" x14ac:dyDescent="0.2">
      <c r="A61" s="2">
        <f t="shared" si="2"/>
        <v>10</v>
      </c>
      <c r="B61" s="30">
        <f t="shared" si="3"/>
        <v>2</v>
      </c>
      <c r="C61" s="2">
        <f>A61-$B$32*B61</f>
        <v>8</v>
      </c>
      <c r="D61" s="2">
        <f>A61+$B$32*B61</f>
        <v>12</v>
      </c>
      <c r="E61" s="2">
        <f>2*SQRT($B$34*B61)</f>
        <v>0.63245553203367588</v>
      </c>
      <c r="F61" s="1">
        <f t="shared" si="0"/>
        <v>1.4484424372737355E-71</v>
      </c>
      <c r="G61" s="1">
        <f t="shared" si="1"/>
        <v>1.338625893657619E-158</v>
      </c>
      <c r="H61" s="1">
        <f>EXP($B$35*A61)</f>
        <v>7.225973768125749E+86</v>
      </c>
      <c r="I61">
        <f>A61/$B$33</f>
        <v>10</v>
      </c>
      <c r="J61" s="42">
        <f>IF(I61&lt;B61,EXP(-$B$30*I61),EXP(-$B$30*B61))</f>
        <v>0.98019867330675525</v>
      </c>
      <c r="K61" s="2">
        <f>J61*0.5*$B$25*(F61+H61*G61)</f>
        <v>1.1839476688497412E-69</v>
      </c>
    </row>
    <row r="62" spans="1:11" x14ac:dyDescent="0.2">
      <c r="A62" s="2">
        <f t="shared" si="2"/>
        <v>10.5</v>
      </c>
      <c r="B62" s="30">
        <f t="shared" si="3"/>
        <v>2</v>
      </c>
      <c r="C62" s="2">
        <f>A62-$B$32*B62</f>
        <v>8.5</v>
      </c>
      <c r="D62" s="2">
        <f>A62+$B$32*B62</f>
        <v>12.5</v>
      </c>
      <c r="E62" s="2">
        <f>2*SQRT($B$34*B62)</f>
        <v>0.63245553203367588</v>
      </c>
      <c r="F62" s="1">
        <f t="shared" si="0"/>
        <v>1.504531721645784E-80</v>
      </c>
      <c r="G62" s="1">
        <f t="shared" si="1"/>
        <v>6.4373766984986027E-172</v>
      </c>
      <c r="H62" s="1">
        <f>EXP($B$35*A62)</f>
        <v>1.5916266403779241E+91</v>
      </c>
      <c r="I62">
        <f>A62/$B$33</f>
        <v>10.5</v>
      </c>
      <c r="J62" s="42">
        <f>IF(I62&lt;B62,EXP(-$B$30*I62),EXP(-$B$30*B62))</f>
        <v>0.98019867330675525</v>
      </c>
      <c r="K62" s="2">
        <f>J62*0.5*$B$25*(F62+H62*G62)</f>
        <v>1.2395208902231502E-78</v>
      </c>
    </row>
    <row r="63" spans="1:11" x14ac:dyDescent="0.2">
      <c r="A63" s="2">
        <f t="shared" si="2"/>
        <v>11</v>
      </c>
      <c r="B63" s="30">
        <f t="shared" si="3"/>
        <v>2</v>
      </c>
      <c r="C63" s="2">
        <f>A63-$B$32*B63</f>
        <v>9</v>
      </c>
      <c r="D63" s="2">
        <f>A63+$B$32*B63</f>
        <v>13</v>
      </c>
      <c r="E63" s="2">
        <f>2*SQRT($B$34*B63)</f>
        <v>0.63245553203367588</v>
      </c>
      <c r="F63" s="1">
        <f t="shared" si="0"/>
        <v>4.4927698587231563E-90</v>
      </c>
      <c r="G63" s="1">
        <f t="shared" si="1"/>
        <v>8.8834294309156265E-186</v>
      </c>
      <c r="H63" s="1">
        <f>EXP($B$35*A63)</f>
        <v>3.5057909752387477E+95</v>
      </c>
      <c r="I63">
        <f>A63/$B$33</f>
        <v>11</v>
      </c>
      <c r="J63" s="42">
        <f>IF(I63&lt;B63,EXP(-$B$30*I63),EXP(-$B$30*B63))</f>
        <v>0.98019867330675525</v>
      </c>
      <c r="K63" s="2">
        <f>J63*0.5*$B$25*(F63+H63*G63)</f>
        <v>3.7282417857494089E-88</v>
      </c>
    </row>
    <row r="64" spans="1:11" x14ac:dyDescent="0.2">
      <c r="A64" s="2">
        <f t="shared" si="2"/>
        <v>11.5</v>
      </c>
      <c r="B64" s="30">
        <f t="shared" si="3"/>
        <v>2</v>
      </c>
      <c r="C64" s="2">
        <f>A64-$B$32*B64</f>
        <v>9.5</v>
      </c>
      <c r="D64" s="2">
        <f>A64+$B$32*B64</f>
        <v>13.5</v>
      </c>
      <c r="E64" s="2">
        <f>2*SQRT($B$34*B64)</f>
        <v>0.63245553203367588</v>
      </c>
      <c r="F64" s="1">
        <f t="shared" si="0"/>
        <v>3.855509910198697E-100</v>
      </c>
      <c r="G64" s="1">
        <f t="shared" si="1"/>
        <v>3.5174074744918345E-200</v>
      </c>
      <c r="H64" s="1">
        <f>EXP($B$35*A64)</f>
        <v>7.7220184999838361E+99</v>
      </c>
      <c r="I64">
        <f>A64/$B$33</f>
        <v>11.5</v>
      </c>
      <c r="J64" s="42">
        <f>IF(I64&lt;B64,EXP(-$B$30*I64),EXP(-$B$30*B64))</f>
        <v>0.98019867330675525</v>
      </c>
      <c r="K64" s="2">
        <f>J64*0.5*$B$25*(F64+H64*G64)</f>
        <v>3.2207654564671937E-98</v>
      </c>
    </row>
    <row r="65" spans="1:11" x14ac:dyDescent="0.2">
      <c r="A65" s="2">
        <f t="shared" si="2"/>
        <v>12</v>
      </c>
      <c r="B65" s="30">
        <f t="shared" si="3"/>
        <v>2</v>
      </c>
      <c r="C65" s="2">
        <f>A65-$B$32*B65</f>
        <v>10</v>
      </c>
      <c r="D65" s="2">
        <f>A65+$B$32*B65</f>
        <v>14</v>
      </c>
      <c r="E65" s="2">
        <f>2*SQRT($B$34*B65)</f>
        <v>0.63245553203367588</v>
      </c>
      <c r="F65" s="1">
        <f t="shared" si="0"/>
        <v>9.5053977665540927E-111</v>
      </c>
      <c r="G65" s="1">
        <f t="shared" si="1"/>
        <v>3.9956630569654829E-215</v>
      </c>
      <c r="H65" s="1">
        <f>EXP($B$35*A65)</f>
        <v>1.7008877635675861E+104</v>
      </c>
      <c r="I65">
        <f>A65/$B$33</f>
        <v>12</v>
      </c>
      <c r="J65" s="42">
        <f>IF(I65&lt;B65,EXP(-$B$30*I65),EXP(-$B$30*B65))</f>
        <v>0.98019867330675525</v>
      </c>
      <c r="K65" s="2">
        <f>J65*0.5*$B$25*(F65+H65*G65)</f>
        <v>7.9893897056919237E-109</v>
      </c>
    </row>
    <row r="66" spans="1:11" x14ac:dyDescent="0.2">
      <c r="A66" s="2">
        <f t="shared" si="2"/>
        <v>12.5</v>
      </c>
      <c r="B66" s="30">
        <f t="shared" si="3"/>
        <v>2</v>
      </c>
      <c r="C66" s="2">
        <f>A66-$B$32*B66</f>
        <v>10.5</v>
      </c>
      <c r="D66" s="2">
        <f>A66+$B$32*B66</f>
        <v>14.5</v>
      </c>
      <c r="E66" s="2">
        <f>2*SQRT($B$34*B66)</f>
        <v>0.63245553203367588</v>
      </c>
      <c r="F66" s="1">
        <f t="shared" si="0"/>
        <v>6.730772183743537E-122</v>
      </c>
      <c r="G66" s="1">
        <f t="shared" si="1"/>
        <v>1.3020805828596646E-230</v>
      </c>
      <c r="H66" s="1">
        <f>EXP($B$35*A66)</f>
        <v>3.7464546145026734E+108</v>
      </c>
      <c r="I66">
        <f>A66/$B$33</f>
        <v>12.5</v>
      </c>
      <c r="J66" s="42">
        <f>IF(I66&lt;B66,EXP(-$B$30*I66),EXP(-$B$30*B66))</f>
        <v>0.98019867330675525</v>
      </c>
      <c r="K66" s="2">
        <f>J66*0.5*$B$25*(F66+H66*G66)</f>
        <v>5.6895426110438166E-120</v>
      </c>
    </row>
    <row r="67" spans="1:11" x14ac:dyDescent="0.2">
      <c r="A67" s="2">
        <f t="shared" si="2"/>
        <v>13</v>
      </c>
      <c r="B67" s="30">
        <f t="shared" si="3"/>
        <v>2</v>
      </c>
      <c r="C67" s="2">
        <f>A67-$B$32*B67</f>
        <v>11</v>
      </c>
      <c r="D67" s="2">
        <f>A67+$B$32*B67</f>
        <v>15</v>
      </c>
      <c r="E67" s="2">
        <f>2*SQRT($B$34*B67)</f>
        <v>0.63245553203367588</v>
      </c>
      <c r="F67" s="1">
        <f t="shared" si="0"/>
        <v>1.3685690009291109E-133</v>
      </c>
      <c r="G67" s="1">
        <f t="shared" si="1"/>
        <v>1.2171176048523743E-246</v>
      </c>
      <c r="H67" s="1">
        <f>EXP($B$35*A67)</f>
        <v>8.2521154418138908E+112</v>
      </c>
      <c r="I67">
        <f>A67/$B$33</f>
        <v>13</v>
      </c>
      <c r="J67" s="42">
        <f>IF(I67&lt;B67,EXP(-$B$30*I67),EXP(-$B$30*B67))</f>
        <v>0.98019867330675525</v>
      </c>
      <c r="K67" s="2">
        <f>J67*0.5*$B$25*(F67+H67*G67)</f>
        <v>1.1629804853115853E-131</v>
      </c>
    </row>
    <row r="68" spans="1:11" x14ac:dyDescent="0.2">
      <c r="A68" s="2">
        <f t="shared" si="2"/>
        <v>13.5</v>
      </c>
      <c r="B68" s="30">
        <f t="shared" si="3"/>
        <v>2</v>
      </c>
      <c r="C68" s="2">
        <f>A68-$B$32*B68</f>
        <v>11.5</v>
      </c>
      <c r="D68" s="2">
        <f>A68+$B$32*B68</f>
        <v>15.5</v>
      </c>
      <c r="E68" s="2">
        <f>2*SQRT($B$34*B68)</f>
        <v>0.63245553203367588</v>
      </c>
      <c r="F68" s="1">
        <f t="shared" si="0"/>
        <v>7.9889522690361553E-146</v>
      </c>
      <c r="G68" s="1">
        <f t="shared" si="1"/>
        <v>3.2631676124817009E-263</v>
      </c>
      <c r="H68" s="1">
        <f>EXP($B$35*A68)</f>
        <v>1.8176493851390999E+117</v>
      </c>
      <c r="I68">
        <f>A68/$B$33</f>
        <v>13.5</v>
      </c>
      <c r="J68" s="42">
        <f>IF(I68&lt;B68,EXP(-$B$30*I68),EXP(-$B$30*B68))</f>
        <v>0.98019867330675525</v>
      </c>
      <c r="K68" s="2">
        <f>J68*0.5*$B$25*(F68+H68*G68)</f>
        <v>6.8223037587385788E-144</v>
      </c>
    </row>
    <row r="69" spans="1:11" x14ac:dyDescent="0.2">
      <c r="A69" s="2">
        <f t="shared" si="2"/>
        <v>14</v>
      </c>
      <c r="B69" s="30">
        <f t="shared" si="3"/>
        <v>2</v>
      </c>
      <c r="C69" s="2">
        <f>A69-$B$32*B69</f>
        <v>12</v>
      </c>
      <c r="D69" s="2">
        <f>A69+$B$32*B69</f>
        <v>16</v>
      </c>
      <c r="E69" s="2">
        <f>2*SQRT($B$34*B69)</f>
        <v>0.63245553203367588</v>
      </c>
      <c r="F69" s="1">
        <f t="shared" si="0"/>
        <v>1.338625893657619E-158</v>
      </c>
      <c r="G69" s="1">
        <f t="shared" si="1"/>
        <v>2.509158096763716E-280</v>
      </c>
      <c r="H69" s="1">
        <f>EXP($B$35*A69)</f>
        <v>4.0036392008717847E+121</v>
      </c>
      <c r="I69">
        <f>A69/$B$33</f>
        <v>14</v>
      </c>
      <c r="J69" s="42">
        <f>IF(I69&lt;B69,EXP(-$B$30*I69),EXP(-$B$30*B69))</f>
        <v>0.98019867330675525</v>
      </c>
      <c r="K69" s="2">
        <f>J69*0.5*$B$25*(F69+H69*G69)</f>
        <v>1.1484018759154791E-156</v>
      </c>
    </row>
    <row r="70" spans="1:11" x14ac:dyDescent="0.2">
      <c r="A70" s="2">
        <f t="shared" si="2"/>
        <v>14.5</v>
      </c>
      <c r="B70" s="30">
        <f t="shared" si="3"/>
        <v>2</v>
      </c>
      <c r="C70" s="2">
        <f>A70-$B$32*B70</f>
        <v>12.5</v>
      </c>
      <c r="D70" s="2">
        <f>A70+$B$32*B70</f>
        <v>16.5</v>
      </c>
      <c r="E70" s="2">
        <f>2*SQRT($B$34*B70)</f>
        <v>0.63245553203367588</v>
      </c>
      <c r="F70" s="1">
        <f t="shared" si="0"/>
        <v>6.4373766984986027E-172</v>
      </c>
      <c r="G70" s="1">
        <f t="shared" si="1"/>
        <v>5.5331304913862222E-298</v>
      </c>
      <c r="H70" s="1">
        <f>EXP($B$35*A70)</f>
        <v>8.8186021912749653E+125</v>
      </c>
      <c r="I70">
        <f>A70/$B$33</f>
        <v>14.5</v>
      </c>
      <c r="J70" s="42">
        <f>IF(I70&lt;B70,EXP(-$B$30*I70),EXP(-$B$30*B70))</f>
        <v>0.98019867330675525</v>
      </c>
      <c r="K70" s="2">
        <f>J70*0.5*$B$25*(F70+H70*G70)</f>
        <v>5.5463681148451996E-170</v>
      </c>
    </row>
    <row r="76" spans="1:11" x14ac:dyDescent="0.2">
      <c r="C76"/>
    </row>
    <row r="77" spans="1:11" x14ac:dyDescent="0.2">
      <c r="C77"/>
    </row>
  </sheetData>
  <mergeCells count="2">
    <mergeCell ref="A24:I24"/>
    <mergeCell ref="A31:I31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1DCRADR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Cleveland, Theodore</cp:lastModifiedBy>
  <dcterms:created xsi:type="dcterms:W3CDTF">2024-09-27T15:22:38Z</dcterms:created>
  <dcterms:modified xsi:type="dcterms:W3CDTF">2024-09-27T16:44:16Z</dcterms:modified>
</cp:coreProperties>
</file>