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"/>
    </mc:Choice>
  </mc:AlternateContent>
  <xr:revisionPtr revIDLastSave="0" documentId="8_{F1192C9D-8359-FF41-84D6-508E15074DB1}" xr6:coauthVersionLast="47" xr6:coauthVersionMax="47" xr10:uidLastSave="{00000000-0000-0000-0000-000000000000}"/>
  <bookViews>
    <workbookView xWindow="800" yWindow="500" windowWidth="19440" windowHeight="10320" xr2:uid="{AE4A1A15-5568-4DAA-8146-A435887F31BE}"/>
  </bookViews>
  <sheets>
    <sheet name="Sheet1" sheetId="1" r:id="rId1"/>
  </sheets>
  <definedNames>
    <definedName name="solver_adj" localSheetId="0" hidden="1">Sheet1!$B$5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A34" i="1"/>
  <c r="B33" i="1"/>
  <c r="A33" i="1"/>
  <c r="B30" i="1"/>
  <c r="B28" i="1"/>
  <c r="B25" i="1"/>
  <c r="B22" i="1"/>
  <c r="E30" i="1" s="1"/>
  <c r="A17" i="1"/>
  <c r="A16" i="1"/>
  <c r="B11" i="1"/>
  <c r="B5" i="1"/>
  <c r="B10" i="1"/>
  <c r="E31" i="1" l="1"/>
  <c r="E33" i="1"/>
  <c r="E34" i="1"/>
  <c r="D30" i="1"/>
  <c r="F30" i="1"/>
  <c r="C30" i="1" s="1"/>
  <c r="D31" i="1"/>
  <c r="F31" i="1"/>
  <c r="D33" i="1"/>
  <c r="F33" i="1"/>
  <c r="F34" i="1"/>
  <c r="D34" i="1"/>
  <c r="C33" i="1"/>
  <c r="C31" i="1" l="1"/>
  <c r="C34" i="1"/>
  <c r="B16" i="1"/>
  <c r="B13" i="1"/>
  <c r="B8" i="1"/>
  <c r="F16" i="1" l="1"/>
  <c r="D17" i="1"/>
  <c r="F17" i="1"/>
  <c r="E17" i="1"/>
  <c r="F13" i="1"/>
  <c r="D16" i="1"/>
  <c r="E13" i="1"/>
  <c r="E16" i="1"/>
  <c r="D13" i="1"/>
  <c r="F14" i="1"/>
  <c r="E14" i="1"/>
  <c r="D14" i="1"/>
  <c r="C17" i="1" l="1"/>
  <c r="H17" i="1" s="1"/>
  <c r="C13" i="1"/>
  <c r="C16" i="1"/>
  <c r="H16" i="1" s="1"/>
  <c r="C14" i="1"/>
  <c r="H19" i="1" l="1"/>
</calcChain>
</file>

<file path=xl/sharedStrings.xml><?xml version="1.0" encoding="utf-8"?>
<sst xmlns="http://schemas.openxmlformats.org/spreadsheetml/2006/main" count="51" uniqueCount="27">
  <si>
    <t>Inputs</t>
  </si>
  <si>
    <t>D</t>
  </si>
  <si>
    <t>n</t>
  </si>
  <si>
    <t>Porosity</t>
  </si>
  <si>
    <t>q</t>
  </si>
  <si>
    <t>V</t>
  </si>
  <si>
    <t>x</t>
  </si>
  <si>
    <t>t</t>
  </si>
  <si>
    <t>C</t>
  </si>
  <si>
    <t>time</t>
  </si>
  <si>
    <t>Co</t>
  </si>
  <si>
    <t>Source Concentration</t>
  </si>
  <si>
    <t>Ogata-Banks Solution for 1D Flow with constant upgradient source value</t>
  </si>
  <si>
    <t>erfc(x-vt/2sqrt(Dt))</t>
  </si>
  <si>
    <t>erfc(x+-vt/2sqrt(Dt))</t>
  </si>
  <si>
    <t>exp(xv/D)</t>
  </si>
  <si>
    <t>Target Va;lue</t>
  </si>
  <si>
    <t>Error</t>
  </si>
  <si>
    <t>SSE</t>
  </si>
  <si>
    <t>Dispersion Coefficient (Answer C)</t>
  </si>
  <si>
    <t>alpha_l</t>
  </si>
  <si>
    <t>Diffusion</t>
  </si>
  <si>
    <t xml:space="preserve">  &lt;===  Answer A</t>
  </si>
  <si>
    <t>in/day</t>
  </si>
  <si>
    <t xml:space="preserve">in </t>
  </si>
  <si>
    <t>in^2/day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</si>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</sst>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9525</xdr:rowOff>
    </xdr:from>
    <xdr:to>
      <xdr:col>8</xdr:col>
      <xdr:colOff>95250</xdr:colOff>
      <xdr:row>4</xdr:row>
      <xdr:rowOff>70037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10675C-9231-F390-9DBC-4F5ACFD2E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200025"/>
          <a:ext cx="2686050" cy="632012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1219200</xdr:rowOff>
    </xdr:from>
    <xdr:to>
      <xdr:col>10</xdr:col>
      <xdr:colOff>495529</xdr:colOff>
      <xdr:row>28</xdr:row>
      <xdr:rowOff>467217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84ABAE-ED72-1004-DB39-9F88D63FE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3314700"/>
          <a:ext cx="1638529" cy="3524742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0</xdr:row>
      <xdr:rowOff>28575</xdr:rowOff>
    </xdr:from>
    <xdr:to>
      <xdr:col>15</xdr:col>
      <xdr:colOff>28575</xdr:colOff>
      <xdr:row>10</xdr:row>
      <xdr:rowOff>75039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E10B22-6548-CA1B-FB02-2E5FAE5CE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6375" y="28575"/>
          <a:ext cx="4267200" cy="1951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3384-EE64-444F-B76D-CCE00D669668}">
  <dimension ref="A1:J34"/>
  <sheetViews>
    <sheetView tabSelected="1" topLeftCell="A25" workbookViewId="0">
      <selection activeCell="A33" sqref="A33"/>
    </sheetView>
  </sheetViews>
  <sheetFormatPr baseColWidth="10" defaultColWidth="8.83203125" defaultRowHeight="15" x14ac:dyDescent="0.2"/>
  <cols>
    <col min="3" max="3" width="12" bestFit="1" customWidth="1"/>
    <col min="6" max="6" width="12" bestFit="1" customWidth="1"/>
  </cols>
  <sheetData>
    <row r="1" spans="1:10" x14ac:dyDescent="0.2">
      <c r="A1" t="s">
        <v>12</v>
      </c>
    </row>
    <row r="3" spans="1:10" x14ac:dyDescent="0.2">
      <c r="A3" t="s">
        <v>0</v>
      </c>
    </row>
    <row r="4" spans="1:10" x14ac:dyDescent="0.2">
      <c r="A4" t="s">
        <v>10</v>
      </c>
      <c r="B4">
        <v>1000</v>
      </c>
      <c r="C4" t="s">
        <v>11</v>
      </c>
    </row>
    <row r="5" spans="1:10" x14ac:dyDescent="0.2">
      <c r="A5" t="s">
        <v>1</v>
      </c>
      <c r="B5" s="3">
        <f>B8*B10+B11</f>
        <v>3.3980800000412614</v>
      </c>
      <c r="C5" t="s">
        <v>19</v>
      </c>
    </row>
    <row r="6" spans="1:10" x14ac:dyDescent="0.2">
      <c r="A6" t="s">
        <v>2</v>
      </c>
      <c r="B6">
        <v>0.3</v>
      </c>
      <c r="C6" t="s">
        <v>3</v>
      </c>
    </row>
    <row r="7" spans="1:10" x14ac:dyDescent="0.2">
      <c r="A7" t="s">
        <v>4</v>
      </c>
      <c r="B7" s="3">
        <v>5.1799999999999997E-3</v>
      </c>
      <c r="C7" t="s">
        <v>23</v>
      </c>
    </row>
    <row r="8" spans="1:10" x14ac:dyDescent="0.2">
      <c r="A8" t="s">
        <v>5</v>
      </c>
      <c r="B8">
        <f>B7/B6</f>
        <v>1.7266666666666666E-2</v>
      </c>
      <c r="C8" t="s">
        <v>23</v>
      </c>
    </row>
    <row r="9" spans="1:10" x14ac:dyDescent="0.2">
      <c r="A9" t="s">
        <v>9</v>
      </c>
      <c r="B9">
        <v>5</v>
      </c>
      <c r="C9" t="s">
        <v>26</v>
      </c>
    </row>
    <row r="10" spans="1:10" x14ac:dyDescent="0.2">
      <c r="A10" t="s">
        <v>20</v>
      </c>
      <c r="B10" s="3">
        <f>5*3.28*12</f>
        <v>196.79999999999998</v>
      </c>
      <c r="C10" t="s">
        <v>24</v>
      </c>
    </row>
    <row r="11" spans="1:10" x14ac:dyDescent="0.2">
      <c r="A11" s="2" t="s">
        <v>21</v>
      </c>
      <c r="B11" s="3">
        <f>(0.000023/2.54/2.54)*(1/86400)</f>
        <v>4.1261656597387261E-11</v>
      </c>
      <c r="C11" t="s">
        <v>25</v>
      </c>
    </row>
    <row r="12" spans="1:10" ht="92" x14ac:dyDescent="0.2">
      <c r="A12" s="1" t="s">
        <v>6</v>
      </c>
      <c r="B12" s="1" t="s">
        <v>7</v>
      </c>
      <c r="C12" s="1" t="s">
        <v>8</v>
      </c>
      <c r="D12" s="1" t="s">
        <v>13</v>
      </c>
      <c r="E12" s="1" t="s">
        <v>15</v>
      </c>
      <c r="F12" s="1" t="s">
        <v>14</v>
      </c>
      <c r="G12" s="1" t="s">
        <v>16</v>
      </c>
      <c r="H12" s="1" t="s">
        <v>17</v>
      </c>
      <c r="J12" s="1" t="s">
        <v>22</v>
      </c>
    </row>
    <row r="13" spans="1:10" x14ac:dyDescent="0.2">
      <c r="A13">
        <v>0</v>
      </c>
      <c r="B13">
        <f>$B$9</f>
        <v>5</v>
      </c>
      <c r="C13">
        <f>($B$4/2)*(D13+E13*F13)</f>
        <v>1000</v>
      </c>
      <c r="D13">
        <f>ERFC((A13-$B$8*B13)/(2*SQRT($B$5*B13)))</f>
        <v>1.011816419344709</v>
      </c>
      <c r="E13">
        <f>EXP((A13*$B$8)/$B$5)</f>
        <v>1</v>
      </c>
      <c r="F13">
        <f>ERFC((A13+$B$8*B13)/(2*SQRT($B$5*B13)))</f>
        <v>0.98818358065529099</v>
      </c>
    </row>
    <row r="14" spans="1:10" x14ac:dyDescent="0.2">
      <c r="A14">
        <v>0</v>
      </c>
      <c r="B14">
        <v>5</v>
      </c>
      <c r="C14">
        <f t="shared" ref="C14:C17" si="0">($B$4/2)*(D14+E14*F14)</f>
        <v>1000</v>
      </c>
      <c r="D14">
        <f t="shared" ref="D14:D17" si="1">ERFC((A14-$B$8*B14)/(2*SQRT($B$5*B14)))</f>
        <v>1.011816419344709</v>
      </c>
      <c r="E14">
        <f t="shared" ref="E14:E17" si="2">EXP((A14*$B$8)/$B$5)</f>
        <v>1</v>
      </c>
      <c r="F14">
        <f t="shared" ref="F14:F17" si="3">ERFC((A14+$B$8*B14)/(2*SQRT($B$5*B14)))</f>
        <v>0.98818358065529099</v>
      </c>
    </row>
    <row r="16" spans="1:10" x14ac:dyDescent="0.2">
      <c r="A16">
        <f>0.3*3.28*12</f>
        <v>11.807999999999998</v>
      </c>
      <c r="B16">
        <f t="shared" ref="B16:B33" si="4">$B$9</f>
        <v>5</v>
      </c>
      <c r="C16">
        <f t="shared" si="0"/>
        <v>44.102906990976685</v>
      </c>
      <c r="D16">
        <f t="shared" si="1"/>
        <v>4.4344780392914687E-2</v>
      </c>
      <c r="E16">
        <f t="shared" si="2"/>
        <v>1.061836546544586</v>
      </c>
      <c r="F16">
        <f t="shared" si="3"/>
        <v>4.1306765840534186E-2</v>
      </c>
      <c r="G16">
        <v>300</v>
      </c>
      <c r="H16">
        <f>(G16-C16)^2</f>
        <v>65483.322210468723</v>
      </c>
    </row>
    <row r="17" spans="1:8" x14ac:dyDescent="0.2">
      <c r="A17">
        <f>0.3*3.28*12</f>
        <v>11.807999999999998</v>
      </c>
      <c r="B17">
        <v>5</v>
      </c>
      <c r="C17">
        <f t="shared" si="0"/>
        <v>44.102906990976685</v>
      </c>
      <c r="D17">
        <f t="shared" si="1"/>
        <v>4.4344780392914687E-2</v>
      </c>
      <c r="E17">
        <f t="shared" si="2"/>
        <v>1.061836546544586</v>
      </c>
      <c r="F17">
        <f t="shared" si="3"/>
        <v>4.1306765840534186E-2</v>
      </c>
      <c r="G17">
        <v>400</v>
      </c>
      <c r="H17">
        <f>(G17-C17)^2</f>
        <v>126662.74081227339</v>
      </c>
    </row>
    <row r="19" spans="1:8" x14ac:dyDescent="0.2">
      <c r="G19" t="s">
        <v>18</v>
      </c>
      <c r="H19">
        <f>SUM(H16:H17)</f>
        <v>192146.06302274211</v>
      </c>
    </row>
    <row r="20" spans="1:8" x14ac:dyDescent="0.2">
      <c r="A20" t="s">
        <v>0</v>
      </c>
    </row>
    <row r="21" spans="1:8" x14ac:dyDescent="0.2">
      <c r="A21" t="s">
        <v>10</v>
      </c>
      <c r="B21">
        <v>1000</v>
      </c>
      <c r="C21" t="s">
        <v>11</v>
      </c>
    </row>
    <row r="22" spans="1:8" x14ac:dyDescent="0.2">
      <c r="A22" t="s">
        <v>1</v>
      </c>
      <c r="B22" s="3">
        <f>B25*B27+B28</f>
        <v>13.59232000004126</v>
      </c>
      <c r="C22" t="s">
        <v>19</v>
      </c>
    </row>
    <row r="23" spans="1:8" x14ac:dyDescent="0.2">
      <c r="A23" t="s">
        <v>2</v>
      </c>
      <c r="B23">
        <v>0.3</v>
      </c>
      <c r="C23" t="s">
        <v>3</v>
      </c>
    </row>
    <row r="24" spans="1:8" x14ac:dyDescent="0.2">
      <c r="A24" t="s">
        <v>4</v>
      </c>
      <c r="B24" s="3">
        <v>5.1799999999999997E-3</v>
      </c>
      <c r="C24" t="s">
        <v>23</v>
      </c>
    </row>
    <row r="25" spans="1:8" x14ac:dyDescent="0.2">
      <c r="A25" t="s">
        <v>5</v>
      </c>
      <c r="B25">
        <f>B24/B23</f>
        <v>1.7266666666666666E-2</v>
      </c>
      <c r="C25" t="s">
        <v>23</v>
      </c>
    </row>
    <row r="26" spans="1:8" x14ac:dyDescent="0.2">
      <c r="A26" t="s">
        <v>9</v>
      </c>
      <c r="B26">
        <v>5</v>
      </c>
      <c r="C26" t="s">
        <v>26</v>
      </c>
    </row>
    <row r="27" spans="1:8" x14ac:dyDescent="0.2">
      <c r="A27" t="s">
        <v>20</v>
      </c>
      <c r="B27" s="3">
        <f>4*5*3.28*12</f>
        <v>787.19999999999993</v>
      </c>
      <c r="C27" t="s">
        <v>24</v>
      </c>
    </row>
    <row r="28" spans="1:8" x14ac:dyDescent="0.2">
      <c r="A28" s="2" t="s">
        <v>21</v>
      </c>
      <c r="B28" s="3">
        <f>(0.000023/2.54/2.54)*(1/86400)</f>
        <v>4.1261656597387261E-11</v>
      </c>
      <c r="C28" t="s">
        <v>25</v>
      </c>
    </row>
    <row r="29" spans="1:8" ht="92" x14ac:dyDescent="0.2">
      <c r="A29" s="1" t="s">
        <v>6</v>
      </c>
      <c r="B29" s="1" t="s">
        <v>7</v>
      </c>
      <c r="C29" s="1" t="s">
        <v>8</v>
      </c>
      <c r="D29" s="1" t="s">
        <v>13</v>
      </c>
      <c r="E29" s="1" t="s">
        <v>15</v>
      </c>
      <c r="F29" s="1" t="s">
        <v>14</v>
      </c>
    </row>
    <row r="30" spans="1:8" x14ac:dyDescent="0.2">
      <c r="A30">
        <v>0</v>
      </c>
      <c r="B30">
        <f>$B$9</f>
        <v>5</v>
      </c>
      <c r="C30">
        <f>($B$4/2)*(D30+E30*F30)</f>
        <v>1000</v>
      </c>
      <c r="D30">
        <f>ERFC((A30-$B$25*B30)/(2*SQRT($B$22*B30)))</f>
        <v>1.0059083716620614</v>
      </c>
      <c r="E30">
        <f>EXP((A30*$B$25)/$B$22)</f>
        <v>1</v>
      </c>
      <c r="F30">
        <f>ERFC((A30+$B$25*B30)/(2*SQRT($B$22*B30)))</f>
        <v>0.99409162833793874</v>
      </c>
    </row>
    <row r="31" spans="1:8" x14ac:dyDescent="0.2">
      <c r="A31">
        <v>0</v>
      </c>
      <c r="B31">
        <v>5</v>
      </c>
      <c r="C31">
        <f t="shared" ref="C31" si="5">($B$4/2)*(D31+E31*F31)</f>
        <v>1000</v>
      </c>
      <c r="D31">
        <f>ERFC((A31-$B$25*B31)/(2*SQRT($B$22*B31)))</f>
        <v>1.0059083716620614</v>
      </c>
      <c r="E31">
        <f>EXP((A31*$B$25)/$B$22)</f>
        <v>1</v>
      </c>
      <c r="F31">
        <f>ERFC((A31+$B$25*B31)/(2*SQRT($B$22*B31)))</f>
        <v>0.99409162833793874</v>
      </c>
    </row>
    <row r="33" spans="1:6" x14ac:dyDescent="0.2">
      <c r="A33">
        <f>0.3*3.28*12</f>
        <v>11.807999999999998</v>
      </c>
      <c r="B33">
        <f t="shared" si="4"/>
        <v>5</v>
      </c>
      <c r="C33">
        <f t="shared" ref="C33:C34" si="6">($B$4/2)*(D33+E33*F33)</f>
        <v>313.48701815973345</v>
      </c>
      <c r="D33">
        <f t="shared" ref="D33:D34" si="7">ERFC((A33-$B$25*B33)/(2*SQRT($B$22*B33)))</f>
        <v>0.31470016714574461</v>
      </c>
      <c r="E33">
        <f t="shared" ref="E33:E34" si="8">EXP((A33*$B$25)/$B$22)</f>
        <v>1.0151130646156727</v>
      </c>
      <c r="F33">
        <f t="shared" ref="F33:F34" si="9">ERFC((A33+$B$25*B33)/(2*SQRT($B$22*B33)))</f>
        <v>0.3076247169490926</v>
      </c>
    </row>
    <row r="34" spans="1:6" x14ac:dyDescent="0.2">
      <c r="A34">
        <f>0.3*3.28*12</f>
        <v>11.807999999999998</v>
      </c>
      <c r="B34">
        <v>5</v>
      </c>
      <c r="C34">
        <f t="shared" si="6"/>
        <v>313.48701815973345</v>
      </c>
      <c r="D34">
        <f t="shared" si="7"/>
        <v>0.31470016714574461</v>
      </c>
      <c r="E34">
        <f t="shared" si="8"/>
        <v>1.0151130646156727</v>
      </c>
      <c r="F34">
        <f t="shared" si="9"/>
        <v>0.3076247169490926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63ba9d3-093c-44bc-b41c-28113abb62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9AD868F6E44D49ABBCA2F9F8DB0525" ma:contentTypeVersion="18" ma:contentTypeDescription="Create a new document." ma:contentTypeScope="" ma:versionID="8432a1e4323034e2a3452a017a37a018">
  <xsd:schema xmlns:xsd="http://www.w3.org/2001/XMLSchema" xmlns:xs="http://www.w3.org/2001/XMLSchema" xmlns:p="http://schemas.microsoft.com/office/2006/metadata/properties" xmlns:ns3="963ba9d3-093c-44bc-b41c-28113abb621b" xmlns:ns4="96769820-c88d-4988-8576-b0be0fe9784d" targetNamespace="http://schemas.microsoft.com/office/2006/metadata/properties" ma:root="true" ma:fieldsID="ca3ada181ec8be9b36fca9ab7ca19780" ns3:_="" ns4:_="">
    <xsd:import namespace="963ba9d3-093c-44bc-b41c-28113abb621b"/>
    <xsd:import namespace="96769820-c88d-4988-8576-b0be0fe978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3ba9d3-093c-44bc-b41c-28113abb6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69820-c88d-4988-8576-b0be0fe9784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9A0600-E96C-458E-B456-E3160BFDC156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963ba9d3-093c-44bc-b41c-28113abb621b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6769820-c88d-4988-8576-b0be0fe9784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B72353A-23CD-4D3E-A11E-9ECA1335D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3ba9d3-093c-44bc-b41c-28113abb621b"/>
    <ds:schemaRef ds:uri="96769820-c88d-4988-8576-b0be0fe978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4EAAF1-684C-436E-B633-773EEDF999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2024-09-12T21:12:57Z</dcterms:created>
  <dcterms:modified xsi:type="dcterms:W3CDTF">2024-09-19T00:04:42Z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0x010100089AD868F6E44D49ABBCA2F9F8DB0525</vt:lpwstr>
  </property>
</Properties>
</file>